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Metadata/metadata.xml" ContentType="application/vnd.titus.tmi.metadata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docProps/custom.xml" Id="Rf64180ad18284e3d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228"/>
  <workbookPr/>
  <mc:AlternateContent xmlns:mc="http://schemas.openxmlformats.org/markup-compatibility/2006">
    <mc:Choice Requires="x15">
      <x15ac:absPath xmlns:x15ac="http://schemas.microsoft.com/office/spreadsheetml/2010/11/ac" url="G:\Corporate Development\R&amp;P\Pricing\2020-21 Pricing\02_Pricing Submission\"/>
    </mc:Choice>
  </mc:AlternateContent>
  <xr:revisionPtr revIDLastSave="0" documentId="13_ncr:1_{3C5391E3-746D-4A3B-9871-6E5DF1B9CDE9}" xr6:coauthVersionLast="34" xr6:coauthVersionMax="34" xr10:uidLastSave="{00000000-0000-0000-0000-000000000000}"/>
  <bookViews>
    <workbookView xWindow="720" yWindow="780" windowWidth="22755" windowHeight="13410" tabRatio="832" activeTab="1" xr2:uid="{00000000-000D-0000-FFFF-FFFF00000000}"/>
  </bookViews>
  <sheets>
    <sheet name="AER Final Decision" sheetId="2" r:id="rId1"/>
    <sheet name="Proposed Changes" sheetId="15" r:id="rId2"/>
    <sheet name="FY21 ANS Price List" sheetId="21" r:id="rId3"/>
  </sheets>
  <externalReferences>
    <externalReference r:id="rId4"/>
  </externalReferences>
  <definedNames>
    <definedName name="_xlnm._FilterDatabase" localSheetId="2" hidden="1">'FY21 ANS Price List'!$C$57:$T$353</definedName>
    <definedName name="_xlnm._FilterDatabase" localSheetId="1" hidden="1">'Proposed Changes'!$C$22:$S$331</definedName>
    <definedName name="ModelTitle">"ENDEAVOUR ENERGY FEE &amp; QUOTED SERVICES PRICING MODEL"</definedName>
    <definedName name="ModelYears">[1]Inputs!$G$7:$Q$7</definedName>
    <definedName name="NPVDifference">'[1]Calc Building Blocks &amp; Xfactors'!$I$24</definedName>
    <definedName name="P_0">'[1]Calc Building Blocks &amp; Xfactors'!$J$20</definedName>
    <definedName name="_xlnm.Print_Titles" localSheetId="2">'FY21 ANS Price List'!$10:$10</definedName>
    <definedName name="RoundTo">1</definedName>
    <definedName name="Solved">ROUND(NPVDifference,3)=0</definedName>
    <definedName name="TM1REBUILDOPTION">1</definedName>
  </definedNames>
  <calcPr calcId="179017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376" i="21" l="1"/>
  <c r="G375" i="21"/>
  <c r="G374" i="21"/>
  <c r="G373" i="21"/>
  <c r="G372" i="21"/>
  <c r="G371" i="21"/>
  <c r="G370" i="21"/>
  <c r="G369" i="21"/>
  <c r="G368" i="21"/>
  <c r="G367" i="21"/>
  <c r="G366" i="21"/>
  <c r="G365" i="21"/>
  <c r="G364" i="21"/>
  <c r="G363" i="21"/>
  <c r="G362" i="21"/>
  <c r="G361" i="21"/>
  <c r="G360" i="21"/>
  <c r="G359" i="21"/>
  <c r="G317" i="21"/>
  <c r="G288" i="21"/>
  <c r="G279" i="21"/>
  <c r="G259" i="21"/>
  <c r="G251" i="21"/>
  <c r="H251" i="21" s="1"/>
  <c r="G235" i="21"/>
  <c r="G226" i="21"/>
  <c r="G202" i="21"/>
  <c r="G194" i="21"/>
  <c r="G178" i="21"/>
  <c r="G168" i="21"/>
  <c r="G159" i="21"/>
  <c r="G149" i="21"/>
  <c r="H149" i="21" s="1"/>
  <c r="G148" i="21"/>
  <c r="H148" i="21" s="1"/>
  <c r="G139" i="21"/>
  <c r="H139" i="21" s="1"/>
  <c r="G123" i="21"/>
  <c r="G122" i="21"/>
  <c r="G115" i="21"/>
  <c r="G114" i="21"/>
  <c r="G104" i="21"/>
  <c r="G97" i="21"/>
  <c r="G96" i="21"/>
  <c r="G88" i="21"/>
  <c r="G68" i="21"/>
  <c r="H68" i="21" s="1"/>
  <c r="G61" i="21"/>
  <c r="H49" i="21"/>
  <c r="H48" i="21"/>
  <c r="H41" i="21"/>
  <c r="H40" i="21"/>
  <c r="H25" i="21"/>
  <c r="H24" i="21"/>
  <c r="H16" i="21"/>
  <c r="H375" i="21"/>
  <c r="H373" i="21"/>
  <c r="H371" i="21"/>
  <c r="H369" i="21"/>
  <c r="H367" i="21"/>
  <c r="H365" i="21"/>
  <c r="H363" i="21"/>
  <c r="H361" i="21"/>
  <c r="H359" i="21"/>
  <c r="K353" i="21"/>
  <c r="L353" i="21" s="1"/>
  <c r="K352" i="21"/>
  <c r="L352" i="21" s="1"/>
  <c r="G352" i="21" s="1"/>
  <c r="K351" i="21"/>
  <c r="L351" i="21" s="1"/>
  <c r="G351" i="21" s="1"/>
  <c r="K350" i="21"/>
  <c r="L350" i="21" s="1"/>
  <c r="K349" i="21"/>
  <c r="L349" i="21" s="1"/>
  <c r="K348" i="21"/>
  <c r="L348" i="21" s="1"/>
  <c r="G348" i="21" s="1"/>
  <c r="K347" i="21"/>
  <c r="L347" i="21" s="1"/>
  <c r="G347" i="21" s="1"/>
  <c r="L346" i="21"/>
  <c r="G346" i="21" s="1"/>
  <c r="K346" i="21"/>
  <c r="L345" i="21"/>
  <c r="G345" i="21" s="1"/>
  <c r="H345" i="21" s="1"/>
  <c r="K345" i="21"/>
  <c r="K344" i="21"/>
  <c r="L344" i="21" s="1"/>
  <c r="G344" i="21" s="1"/>
  <c r="K343" i="21"/>
  <c r="L343" i="21" s="1"/>
  <c r="G343" i="21" s="1"/>
  <c r="K342" i="21"/>
  <c r="L342" i="21" s="1"/>
  <c r="G342" i="21" s="1"/>
  <c r="L341" i="21"/>
  <c r="G341" i="21" s="1"/>
  <c r="H341" i="21" s="1"/>
  <c r="K341" i="21"/>
  <c r="K340" i="21"/>
  <c r="L340" i="21" s="1"/>
  <c r="G340" i="21" s="1"/>
  <c r="L339" i="21"/>
  <c r="G339" i="21" s="1"/>
  <c r="K339" i="21"/>
  <c r="K338" i="21"/>
  <c r="L338" i="21" s="1"/>
  <c r="G338" i="21" s="1"/>
  <c r="L337" i="21"/>
  <c r="G337" i="21" s="1"/>
  <c r="K337" i="21"/>
  <c r="K336" i="21"/>
  <c r="L336" i="21" s="1"/>
  <c r="K335" i="21"/>
  <c r="L335" i="21" s="1"/>
  <c r="L334" i="21"/>
  <c r="K334" i="21"/>
  <c r="K333" i="21"/>
  <c r="L333" i="21" s="1"/>
  <c r="G333" i="21" s="1"/>
  <c r="H333" i="21" s="1"/>
  <c r="K332" i="21"/>
  <c r="L332" i="21" s="1"/>
  <c r="G332" i="21" s="1"/>
  <c r="K331" i="21"/>
  <c r="L331" i="21" s="1"/>
  <c r="G331" i="21" s="1"/>
  <c r="K330" i="21"/>
  <c r="L330" i="21" s="1"/>
  <c r="G330" i="21" s="1"/>
  <c r="L329" i="21"/>
  <c r="G329" i="21" s="1"/>
  <c r="K329" i="21"/>
  <c r="K328" i="21"/>
  <c r="L328" i="21" s="1"/>
  <c r="G328" i="21" s="1"/>
  <c r="K327" i="21"/>
  <c r="L327" i="21" s="1"/>
  <c r="G327" i="21" s="1"/>
  <c r="O326" i="21"/>
  <c r="N326" i="21"/>
  <c r="O325" i="21"/>
  <c r="N325" i="21"/>
  <c r="K324" i="21"/>
  <c r="L324" i="21" s="1"/>
  <c r="G324" i="21" s="1"/>
  <c r="K323" i="21"/>
  <c r="L323" i="21" s="1"/>
  <c r="G323" i="21" s="1"/>
  <c r="L322" i="21"/>
  <c r="G322" i="21" s="1"/>
  <c r="K322" i="21"/>
  <c r="K321" i="21"/>
  <c r="L321" i="21" s="1"/>
  <c r="G321" i="21" s="1"/>
  <c r="K320" i="21"/>
  <c r="L320" i="21" s="1"/>
  <c r="G320" i="21" s="1"/>
  <c r="K319" i="21"/>
  <c r="L319" i="21" s="1"/>
  <c r="G319" i="21" s="1"/>
  <c r="K318" i="21"/>
  <c r="L318" i="21" s="1"/>
  <c r="G318" i="21" s="1"/>
  <c r="H318" i="21" s="1"/>
  <c r="L317" i="21"/>
  <c r="K317" i="21"/>
  <c r="K316" i="21"/>
  <c r="L316" i="21" s="1"/>
  <c r="G316" i="21" s="1"/>
  <c r="K315" i="21"/>
  <c r="L315" i="21" s="1"/>
  <c r="G315" i="21" s="1"/>
  <c r="L314" i="21"/>
  <c r="G314" i="21" s="1"/>
  <c r="K314" i="21"/>
  <c r="O313" i="21"/>
  <c r="N313" i="21"/>
  <c r="O312" i="21"/>
  <c r="N312" i="21"/>
  <c r="K311" i="21"/>
  <c r="L311" i="21" s="1"/>
  <c r="G311" i="21" s="1"/>
  <c r="K310" i="21"/>
  <c r="L310" i="21" s="1"/>
  <c r="G310" i="21" s="1"/>
  <c r="K309" i="21"/>
  <c r="L309" i="21" s="1"/>
  <c r="G309" i="21" s="1"/>
  <c r="H309" i="21" s="1"/>
  <c r="K308" i="21"/>
  <c r="L308" i="21" s="1"/>
  <c r="G308" i="21" s="1"/>
  <c r="K307" i="21"/>
  <c r="L307" i="21" s="1"/>
  <c r="G307" i="21" s="1"/>
  <c r="K306" i="21"/>
  <c r="L306" i="21" s="1"/>
  <c r="G306" i="21" s="1"/>
  <c r="K305" i="21"/>
  <c r="L305" i="21" s="1"/>
  <c r="G305" i="21" s="1"/>
  <c r="K304" i="21"/>
  <c r="L304" i="21" s="1"/>
  <c r="G304" i="21" s="1"/>
  <c r="K303" i="21"/>
  <c r="L303" i="21" s="1"/>
  <c r="G303" i="21" s="1"/>
  <c r="K302" i="21"/>
  <c r="L302" i="21" s="1"/>
  <c r="G302" i="21" s="1"/>
  <c r="K301" i="21"/>
  <c r="L301" i="21" s="1"/>
  <c r="G301" i="21" s="1"/>
  <c r="H301" i="21" s="1"/>
  <c r="K300" i="21"/>
  <c r="L300" i="21" s="1"/>
  <c r="G300" i="21" s="1"/>
  <c r="O299" i="21"/>
  <c r="N299" i="21"/>
  <c r="O298" i="21"/>
  <c r="N298" i="21"/>
  <c r="K297" i="21"/>
  <c r="L297" i="21" s="1"/>
  <c r="G297" i="21" s="1"/>
  <c r="H297" i="21" s="1"/>
  <c r="K296" i="21"/>
  <c r="L296" i="21" s="1"/>
  <c r="G296" i="21" s="1"/>
  <c r="L295" i="21"/>
  <c r="G295" i="21" s="1"/>
  <c r="K295" i="21"/>
  <c r="K294" i="21"/>
  <c r="L294" i="21" s="1"/>
  <c r="G294" i="21" s="1"/>
  <c r="K293" i="21"/>
  <c r="L293" i="21" s="1"/>
  <c r="G293" i="21" s="1"/>
  <c r="H293" i="21" s="1"/>
  <c r="K292" i="21"/>
  <c r="L292" i="21" s="1"/>
  <c r="G292" i="21" s="1"/>
  <c r="O291" i="21"/>
  <c r="N291" i="21"/>
  <c r="K290" i="21"/>
  <c r="L290" i="21" s="1"/>
  <c r="G290" i="21" s="1"/>
  <c r="K289" i="21"/>
  <c r="L289" i="21" s="1"/>
  <c r="G289" i="21" s="1"/>
  <c r="H289" i="21" s="1"/>
  <c r="K288" i="21"/>
  <c r="L288" i="21" s="1"/>
  <c r="L287" i="21"/>
  <c r="G287" i="21" s="1"/>
  <c r="K287" i="21"/>
  <c r="K286" i="21"/>
  <c r="L286" i="21" s="1"/>
  <c r="G286" i="21" s="1"/>
  <c r="H286" i="21" s="1"/>
  <c r="L285" i="21"/>
  <c r="G285" i="21" s="1"/>
  <c r="K285" i="21"/>
  <c r="O284" i="21"/>
  <c r="N284" i="21"/>
  <c r="L283" i="21"/>
  <c r="G283" i="21" s="1"/>
  <c r="K283" i="21"/>
  <c r="L282" i="21"/>
  <c r="G282" i="21" s="1"/>
  <c r="H282" i="21" s="1"/>
  <c r="K282" i="21"/>
  <c r="K281" i="21"/>
  <c r="L281" i="21" s="1"/>
  <c r="G281" i="21" s="1"/>
  <c r="K280" i="21"/>
  <c r="L280" i="21" s="1"/>
  <c r="G280" i="21" s="1"/>
  <c r="K279" i="21"/>
  <c r="L279" i="21" s="1"/>
  <c r="K278" i="21"/>
  <c r="L278" i="21" s="1"/>
  <c r="G278" i="21" s="1"/>
  <c r="H278" i="21" s="1"/>
  <c r="L277" i="21"/>
  <c r="G277" i="21" s="1"/>
  <c r="K277" i="21"/>
  <c r="K276" i="21"/>
  <c r="L276" i="21" s="1"/>
  <c r="G276" i="21" s="1"/>
  <c r="O275" i="21"/>
  <c r="N275" i="21"/>
  <c r="K274" i="21"/>
  <c r="L274" i="21" s="1"/>
  <c r="G274" i="21" s="1"/>
  <c r="K273" i="21"/>
  <c r="L273" i="21" s="1"/>
  <c r="G273" i="21" s="1"/>
  <c r="K272" i="21"/>
  <c r="L272" i="21" s="1"/>
  <c r="G272" i="21" s="1"/>
  <c r="K271" i="21"/>
  <c r="L271" i="21" s="1"/>
  <c r="G271" i="21" s="1"/>
  <c r="O270" i="21"/>
  <c r="N270" i="21"/>
  <c r="K269" i="21"/>
  <c r="L269" i="21" s="1"/>
  <c r="G269" i="21" s="1"/>
  <c r="H269" i="21" s="1"/>
  <c r="K268" i="21"/>
  <c r="L268" i="21" s="1"/>
  <c r="G268" i="21" s="1"/>
  <c r="K267" i="21"/>
  <c r="L267" i="21" s="1"/>
  <c r="G267" i="21" s="1"/>
  <c r="O266" i="21"/>
  <c r="N266" i="21"/>
  <c r="K265" i="21"/>
  <c r="L265" i="21" s="1"/>
  <c r="G265" i="21" s="1"/>
  <c r="K264" i="21"/>
  <c r="L264" i="21" s="1"/>
  <c r="G264" i="21" s="1"/>
  <c r="K263" i="21"/>
  <c r="L263" i="21" s="1"/>
  <c r="G263" i="21" s="1"/>
  <c r="K262" i="21"/>
  <c r="L262" i="21" s="1"/>
  <c r="G262" i="21" s="1"/>
  <c r="H262" i="21" s="1"/>
  <c r="O261" i="21"/>
  <c r="N261" i="21"/>
  <c r="K260" i="21"/>
  <c r="L260" i="21" s="1"/>
  <c r="G260" i="21" s="1"/>
  <c r="K259" i="21"/>
  <c r="L259" i="21" s="1"/>
  <c r="K258" i="21"/>
  <c r="L258" i="21" s="1"/>
  <c r="G258" i="21" s="1"/>
  <c r="K257" i="21"/>
  <c r="L257" i="21" s="1"/>
  <c r="G257" i="21" s="1"/>
  <c r="L256" i="21"/>
  <c r="G256" i="21" s="1"/>
  <c r="K256" i="21"/>
  <c r="L255" i="21"/>
  <c r="G255" i="21" s="1"/>
  <c r="K255" i="21"/>
  <c r="L254" i="21"/>
  <c r="G254" i="21" s="1"/>
  <c r="K254" i="21"/>
  <c r="K253" i="21"/>
  <c r="L253" i="21" s="1"/>
  <c r="G253" i="21" s="1"/>
  <c r="K252" i="21"/>
  <c r="L252" i="21" s="1"/>
  <c r="G252" i="21" s="1"/>
  <c r="L251" i="21"/>
  <c r="K251" i="21"/>
  <c r="K250" i="21"/>
  <c r="L250" i="21" s="1"/>
  <c r="G250" i="21" s="1"/>
  <c r="K249" i="21"/>
  <c r="L249" i="21" s="1"/>
  <c r="G249" i="21" s="1"/>
  <c r="K248" i="21"/>
  <c r="L248" i="21" s="1"/>
  <c r="G248" i="21" s="1"/>
  <c r="L247" i="21"/>
  <c r="G247" i="21" s="1"/>
  <c r="K247" i="21"/>
  <c r="K246" i="21"/>
  <c r="L246" i="21" s="1"/>
  <c r="G246" i="21" s="1"/>
  <c r="K245" i="21"/>
  <c r="L245" i="21" s="1"/>
  <c r="G245" i="21" s="1"/>
  <c r="H245" i="21" s="1"/>
  <c r="K244" i="21"/>
  <c r="L244" i="21" s="1"/>
  <c r="G244" i="21" s="1"/>
  <c r="K243" i="21"/>
  <c r="L243" i="21" s="1"/>
  <c r="G243" i="21" s="1"/>
  <c r="L242" i="21"/>
  <c r="G242" i="21" s="1"/>
  <c r="K242" i="21"/>
  <c r="K241" i="21"/>
  <c r="L241" i="21" s="1"/>
  <c r="G241" i="21" s="1"/>
  <c r="K240" i="21"/>
  <c r="L240" i="21" s="1"/>
  <c r="G240" i="21" s="1"/>
  <c r="K239" i="21"/>
  <c r="L239" i="21" s="1"/>
  <c r="G239" i="21" s="1"/>
  <c r="H239" i="21" s="1"/>
  <c r="L238" i="21"/>
  <c r="G238" i="21" s="1"/>
  <c r="K238" i="21"/>
  <c r="K237" i="21"/>
  <c r="L237" i="21" s="1"/>
  <c r="G237" i="21" s="1"/>
  <c r="H237" i="21" s="1"/>
  <c r="K236" i="21"/>
  <c r="L236" i="21" s="1"/>
  <c r="G236" i="21" s="1"/>
  <c r="K235" i="21"/>
  <c r="L235" i="21" s="1"/>
  <c r="K234" i="21"/>
  <c r="L234" i="21" s="1"/>
  <c r="G234" i="21" s="1"/>
  <c r="K233" i="21"/>
  <c r="L233" i="21" s="1"/>
  <c r="G233" i="21" s="1"/>
  <c r="K232" i="21"/>
  <c r="L232" i="21" s="1"/>
  <c r="G232" i="21" s="1"/>
  <c r="L231" i="21"/>
  <c r="G231" i="21" s="1"/>
  <c r="K231" i="21"/>
  <c r="O230" i="21"/>
  <c r="N230" i="21"/>
  <c r="K229" i="21"/>
  <c r="L229" i="21" s="1"/>
  <c r="G229" i="21" s="1"/>
  <c r="K228" i="21"/>
  <c r="L228" i="21" s="1"/>
  <c r="G228" i="21" s="1"/>
  <c r="K227" i="21"/>
  <c r="L227" i="21" s="1"/>
  <c r="G227" i="21" s="1"/>
  <c r="H227" i="21" s="1"/>
  <c r="L226" i="21"/>
  <c r="K226" i="21"/>
  <c r="K225" i="21"/>
  <c r="L225" i="21" s="1"/>
  <c r="G225" i="21" s="1"/>
  <c r="K224" i="21"/>
  <c r="L224" i="21" s="1"/>
  <c r="G224" i="21" s="1"/>
  <c r="K223" i="21"/>
  <c r="L223" i="21" s="1"/>
  <c r="G223" i="21" s="1"/>
  <c r="L222" i="21"/>
  <c r="G222" i="21" s="1"/>
  <c r="K222" i="21"/>
  <c r="K221" i="21"/>
  <c r="L221" i="21" s="1"/>
  <c r="G221" i="21" s="1"/>
  <c r="K220" i="21"/>
  <c r="L220" i="21" s="1"/>
  <c r="G220" i="21" s="1"/>
  <c r="K219" i="21"/>
  <c r="L219" i="21" s="1"/>
  <c r="G219" i="21" s="1"/>
  <c r="L218" i="21"/>
  <c r="G218" i="21" s="1"/>
  <c r="H218" i="21" s="1"/>
  <c r="K218" i="21"/>
  <c r="K217" i="21"/>
  <c r="L217" i="21" s="1"/>
  <c r="G217" i="21" s="1"/>
  <c r="K216" i="21"/>
  <c r="L216" i="21" s="1"/>
  <c r="G216" i="21" s="1"/>
  <c r="K215" i="21"/>
  <c r="L215" i="21" s="1"/>
  <c r="G215" i="21" s="1"/>
  <c r="K214" i="21"/>
  <c r="L214" i="21" s="1"/>
  <c r="G214" i="21" s="1"/>
  <c r="K213" i="21"/>
  <c r="L213" i="21" s="1"/>
  <c r="G213" i="21" s="1"/>
  <c r="K212" i="21"/>
  <c r="L212" i="21" s="1"/>
  <c r="G212" i="21" s="1"/>
  <c r="K211" i="21"/>
  <c r="L211" i="21" s="1"/>
  <c r="G211" i="21" s="1"/>
  <c r="K210" i="21"/>
  <c r="L210" i="21" s="1"/>
  <c r="G210" i="21" s="1"/>
  <c r="K209" i="21"/>
  <c r="L209" i="21" s="1"/>
  <c r="G209" i="21" s="1"/>
  <c r="H209" i="21" s="1"/>
  <c r="L208" i="21"/>
  <c r="G208" i="21" s="1"/>
  <c r="K208" i="21"/>
  <c r="K207" i="21"/>
  <c r="L207" i="21" s="1"/>
  <c r="G207" i="21" s="1"/>
  <c r="L206" i="21"/>
  <c r="G206" i="21" s="1"/>
  <c r="K206" i="21"/>
  <c r="K205" i="21"/>
  <c r="L205" i="21" s="1"/>
  <c r="G205" i="21" s="1"/>
  <c r="K204" i="21"/>
  <c r="L204" i="21" s="1"/>
  <c r="G204" i="21" s="1"/>
  <c r="K203" i="21"/>
  <c r="L203" i="21" s="1"/>
  <c r="G203" i="21" s="1"/>
  <c r="L202" i="21"/>
  <c r="K202" i="21"/>
  <c r="K201" i="21"/>
  <c r="L201" i="21" s="1"/>
  <c r="G201" i="21" s="1"/>
  <c r="K200" i="21"/>
  <c r="L200" i="21" s="1"/>
  <c r="G200" i="21" s="1"/>
  <c r="K199" i="21"/>
  <c r="L199" i="21" s="1"/>
  <c r="G199" i="21" s="1"/>
  <c r="K198" i="21"/>
  <c r="L198" i="21" s="1"/>
  <c r="G198" i="21" s="1"/>
  <c r="H198" i="21" s="1"/>
  <c r="K197" i="21"/>
  <c r="L197" i="21" s="1"/>
  <c r="G197" i="21" s="1"/>
  <c r="K196" i="21"/>
  <c r="L196" i="21" s="1"/>
  <c r="G196" i="21" s="1"/>
  <c r="K195" i="21"/>
  <c r="L195" i="21" s="1"/>
  <c r="G195" i="21" s="1"/>
  <c r="H195" i="21" s="1"/>
  <c r="K194" i="21"/>
  <c r="L194" i="21" s="1"/>
  <c r="K193" i="21"/>
  <c r="L193" i="21" s="1"/>
  <c r="G193" i="21" s="1"/>
  <c r="K192" i="21"/>
  <c r="L192" i="21" s="1"/>
  <c r="G192" i="21" s="1"/>
  <c r="K191" i="21"/>
  <c r="L191" i="21" s="1"/>
  <c r="G191" i="21" s="1"/>
  <c r="K190" i="21"/>
  <c r="L190" i="21" s="1"/>
  <c r="G190" i="21" s="1"/>
  <c r="K189" i="21"/>
  <c r="L189" i="21" s="1"/>
  <c r="G189" i="21" s="1"/>
  <c r="K188" i="21"/>
  <c r="L188" i="21" s="1"/>
  <c r="G188" i="21" s="1"/>
  <c r="K187" i="21"/>
  <c r="L187" i="21" s="1"/>
  <c r="G187" i="21" s="1"/>
  <c r="K186" i="21"/>
  <c r="L186" i="21" s="1"/>
  <c r="G186" i="21" s="1"/>
  <c r="K185" i="21"/>
  <c r="L185" i="21" s="1"/>
  <c r="G185" i="21" s="1"/>
  <c r="K184" i="21"/>
  <c r="L184" i="21" s="1"/>
  <c r="G184" i="21" s="1"/>
  <c r="K183" i="21"/>
  <c r="L183" i="21" s="1"/>
  <c r="G183" i="21" s="1"/>
  <c r="K182" i="21"/>
  <c r="L182" i="21" s="1"/>
  <c r="G182" i="21" s="1"/>
  <c r="K181" i="21"/>
  <c r="L181" i="21" s="1"/>
  <c r="G181" i="21" s="1"/>
  <c r="L180" i="21"/>
  <c r="G180" i="21" s="1"/>
  <c r="H180" i="21" s="1"/>
  <c r="K180" i="21"/>
  <c r="L179" i="21"/>
  <c r="G179" i="21" s="1"/>
  <c r="K179" i="21"/>
  <c r="K178" i="21"/>
  <c r="L178" i="21" s="1"/>
  <c r="O177" i="21"/>
  <c r="N177" i="21"/>
  <c r="L176" i="21"/>
  <c r="G176" i="21" s="1"/>
  <c r="K176" i="21"/>
  <c r="K175" i="21"/>
  <c r="L175" i="21" s="1"/>
  <c r="K174" i="21"/>
  <c r="L174" i="21" s="1"/>
  <c r="G174" i="21" s="1"/>
  <c r="K173" i="21"/>
  <c r="L173" i="21" s="1"/>
  <c r="G173" i="21" s="1"/>
  <c r="K172" i="21"/>
  <c r="L172" i="21" s="1"/>
  <c r="G172" i="21" s="1"/>
  <c r="L171" i="21"/>
  <c r="G171" i="21" s="1"/>
  <c r="K171" i="21"/>
  <c r="O170" i="21"/>
  <c r="N170" i="21"/>
  <c r="K169" i="21"/>
  <c r="L169" i="21" s="1"/>
  <c r="G169" i="21" s="1"/>
  <c r="K168" i="21"/>
  <c r="L168" i="21" s="1"/>
  <c r="K167" i="21"/>
  <c r="L167" i="21" s="1"/>
  <c r="K166" i="21"/>
  <c r="L166" i="21" s="1"/>
  <c r="G166" i="21" s="1"/>
  <c r="K165" i="21"/>
  <c r="L165" i="21" s="1"/>
  <c r="G165" i="21" s="1"/>
  <c r="K164" i="21"/>
  <c r="L164" i="21" s="1"/>
  <c r="G164" i="21" s="1"/>
  <c r="O163" i="21"/>
  <c r="N163" i="21"/>
  <c r="K162" i="21"/>
  <c r="L162" i="21" s="1"/>
  <c r="G162" i="21" s="1"/>
  <c r="K161" i="21"/>
  <c r="L161" i="21" s="1"/>
  <c r="G161" i="21" s="1"/>
  <c r="K160" i="21"/>
  <c r="L160" i="21" s="1"/>
  <c r="G160" i="21" s="1"/>
  <c r="L159" i="21"/>
  <c r="K159" i="21"/>
  <c r="O158" i="21"/>
  <c r="N158" i="21"/>
  <c r="K157" i="21"/>
  <c r="L157" i="21" s="1"/>
  <c r="G157" i="21" s="1"/>
  <c r="K156" i="21"/>
  <c r="L156" i="21" s="1"/>
  <c r="G156" i="21" s="1"/>
  <c r="L155" i="21"/>
  <c r="G155" i="21" s="1"/>
  <c r="H155" i="21" s="1"/>
  <c r="K155" i="21"/>
  <c r="O154" i="21"/>
  <c r="N154" i="21"/>
  <c r="K153" i="21"/>
  <c r="L153" i="21" s="1"/>
  <c r="G153" i="21" s="1"/>
  <c r="K152" i="21"/>
  <c r="L152" i="21" s="1"/>
  <c r="G152" i="21" s="1"/>
  <c r="K151" i="21"/>
  <c r="L151" i="21" s="1"/>
  <c r="G151" i="21" s="1"/>
  <c r="O150" i="21"/>
  <c r="N150" i="21"/>
  <c r="K149" i="21"/>
  <c r="L149" i="21" s="1"/>
  <c r="K148" i="21"/>
  <c r="L148" i="21" s="1"/>
  <c r="K147" i="21"/>
  <c r="L147" i="21" s="1"/>
  <c r="G147" i="21" s="1"/>
  <c r="K146" i="21"/>
  <c r="L146" i="21" s="1"/>
  <c r="G146" i="21" s="1"/>
  <c r="O145" i="21"/>
  <c r="N145" i="21"/>
  <c r="K144" i="21"/>
  <c r="L144" i="21" s="1"/>
  <c r="G144" i="21" s="1"/>
  <c r="K143" i="21"/>
  <c r="L143" i="21" s="1"/>
  <c r="G143" i="21" s="1"/>
  <c r="K142" i="21"/>
  <c r="L142" i="21" s="1"/>
  <c r="G142" i="21" s="1"/>
  <c r="K141" i="21"/>
  <c r="L141" i="21" s="1"/>
  <c r="G141" i="21" s="1"/>
  <c r="L140" i="21"/>
  <c r="G140" i="21" s="1"/>
  <c r="H140" i="21" s="1"/>
  <c r="K140" i="21"/>
  <c r="K139" i="21"/>
  <c r="L139" i="21" s="1"/>
  <c r="K138" i="21"/>
  <c r="L138" i="21" s="1"/>
  <c r="G138" i="21" s="1"/>
  <c r="K137" i="21"/>
  <c r="L137" i="21" s="1"/>
  <c r="G137" i="21" s="1"/>
  <c r="K136" i="21"/>
  <c r="L136" i="21" s="1"/>
  <c r="G136" i="21" s="1"/>
  <c r="K135" i="21"/>
  <c r="L135" i="21" s="1"/>
  <c r="G135" i="21" s="1"/>
  <c r="K134" i="21"/>
  <c r="L134" i="21" s="1"/>
  <c r="G134" i="21" s="1"/>
  <c r="K133" i="21"/>
  <c r="L133" i="21" s="1"/>
  <c r="G133" i="21" s="1"/>
  <c r="K132" i="21"/>
  <c r="L132" i="21" s="1"/>
  <c r="G132" i="21" s="1"/>
  <c r="K131" i="21"/>
  <c r="L131" i="21" s="1"/>
  <c r="G131" i="21" s="1"/>
  <c r="O130" i="21"/>
  <c r="N130" i="21"/>
  <c r="L130" i="21"/>
  <c r="K129" i="21"/>
  <c r="L129" i="21" s="1"/>
  <c r="G129" i="21" s="1"/>
  <c r="K128" i="21"/>
  <c r="L128" i="21" s="1"/>
  <c r="G128" i="21" s="1"/>
  <c r="K127" i="21"/>
  <c r="L127" i="21" s="1"/>
  <c r="G127" i="21" s="1"/>
  <c r="L126" i="21"/>
  <c r="G126" i="21" s="1"/>
  <c r="K126" i="21"/>
  <c r="K125" i="21"/>
  <c r="L125" i="21" s="1"/>
  <c r="G125" i="21" s="1"/>
  <c r="K124" i="21"/>
  <c r="L124" i="21" s="1"/>
  <c r="G124" i="21" s="1"/>
  <c r="K123" i="21"/>
  <c r="L123" i="21" s="1"/>
  <c r="K122" i="21"/>
  <c r="L122" i="21" s="1"/>
  <c r="L121" i="21"/>
  <c r="G121" i="21" s="1"/>
  <c r="H121" i="21" s="1"/>
  <c r="K121" i="21"/>
  <c r="K120" i="21"/>
  <c r="L120" i="21" s="1"/>
  <c r="G120" i="21" s="1"/>
  <c r="H120" i="21" s="1"/>
  <c r="K119" i="21"/>
  <c r="L119" i="21" s="1"/>
  <c r="G119" i="21" s="1"/>
  <c r="K118" i="21"/>
  <c r="L118" i="21" s="1"/>
  <c r="G118" i="21" s="1"/>
  <c r="H118" i="21" s="1"/>
  <c r="K117" i="21"/>
  <c r="L117" i="21" s="1"/>
  <c r="G117" i="21" s="1"/>
  <c r="L116" i="21"/>
  <c r="G116" i="21" s="1"/>
  <c r="K116" i="21"/>
  <c r="K115" i="21"/>
  <c r="L115" i="21" s="1"/>
  <c r="K114" i="21"/>
  <c r="L114" i="21" s="1"/>
  <c r="K113" i="21"/>
  <c r="L113" i="21" s="1"/>
  <c r="G113" i="21" s="1"/>
  <c r="O112" i="21"/>
  <c r="N112" i="21"/>
  <c r="K111" i="21"/>
  <c r="L111" i="21" s="1"/>
  <c r="G111" i="21" s="1"/>
  <c r="K110" i="21"/>
  <c r="L110" i="21" s="1"/>
  <c r="G110" i="21" s="1"/>
  <c r="K109" i="21"/>
  <c r="L109" i="21" s="1"/>
  <c r="G109" i="21" s="1"/>
  <c r="K108" i="21"/>
  <c r="L108" i="21" s="1"/>
  <c r="G108" i="21" s="1"/>
  <c r="H108" i="21" s="1"/>
  <c r="O107" i="21"/>
  <c r="N107" i="21"/>
  <c r="K106" i="21"/>
  <c r="L106" i="21" s="1"/>
  <c r="G106" i="21" s="1"/>
  <c r="K105" i="21"/>
  <c r="L105" i="21" s="1"/>
  <c r="G105" i="21" s="1"/>
  <c r="H105" i="21" s="1"/>
  <c r="K104" i="21"/>
  <c r="L104" i="21" s="1"/>
  <c r="L103" i="21"/>
  <c r="G103" i="21" s="1"/>
  <c r="K103" i="21"/>
  <c r="K102" i="21"/>
  <c r="L102" i="21" s="1"/>
  <c r="G102" i="21" s="1"/>
  <c r="K101" i="21"/>
  <c r="L101" i="21" s="1"/>
  <c r="G101" i="21" s="1"/>
  <c r="K100" i="21"/>
  <c r="L100" i="21" s="1"/>
  <c r="G100" i="21" s="1"/>
  <c r="K99" i="21"/>
  <c r="L99" i="21" s="1"/>
  <c r="G99" i="21" s="1"/>
  <c r="K98" i="21"/>
  <c r="L98" i="21" s="1"/>
  <c r="G98" i="21" s="1"/>
  <c r="H98" i="21" s="1"/>
  <c r="L97" i="21"/>
  <c r="K97" i="21"/>
  <c r="K96" i="21"/>
  <c r="L96" i="21" s="1"/>
  <c r="K95" i="21"/>
  <c r="L95" i="21" s="1"/>
  <c r="G95" i="21" s="1"/>
  <c r="K94" i="21"/>
  <c r="L94" i="21" s="1"/>
  <c r="G94" i="21" s="1"/>
  <c r="L93" i="21"/>
  <c r="G93" i="21" s="1"/>
  <c r="K93" i="21"/>
  <c r="K92" i="21"/>
  <c r="L92" i="21" s="1"/>
  <c r="G92" i="21" s="1"/>
  <c r="K91" i="21"/>
  <c r="L91" i="21" s="1"/>
  <c r="G91" i="21" s="1"/>
  <c r="K90" i="21"/>
  <c r="L90" i="21" s="1"/>
  <c r="G90" i="21" s="1"/>
  <c r="K89" i="21"/>
  <c r="L89" i="21" s="1"/>
  <c r="G89" i="21" s="1"/>
  <c r="K88" i="21"/>
  <c r="L88" i="21" s="1"/>
  <c r="O87" i="21"/>
  <c r="N87" i="21"/>
  <c r="K86" i="21"/>
  <c r="L86" i="21" s="1"/>
  <c r="G86" i="21" s="1"/>
  <c r="K85" i="21"/>
  <c r="L85" i="21" s="1"/>
  <c r="G85" i="21" s="1"/>
  <c r="K84" i="21"/>
  <c r="L84" i="21" s="1"/>
  <c r="G84" i="21" s="1"/>
  <c r="H84" i="21" s="1"/>
  <c r="L83" i="21"/>
  <c r="G83" i="21" s="1"/>
  <c r="K83" i="21"/>
  <c r="K82" i="21"/>
  <c r="L82" i="21" s="1"/>
  <c r="G82" i="21" s="1"/>
  <c r="H82" i="21" s="1"/>
  <c r="K81" i="21"/>
  <c r="L81" i="21" s="1"/>
  <c r="G81" i="21" s="1"/>
  <c r="H81" i="21" s="1"/>
  <c r="O80" i="21"/>
  <c r="N80" i="21"/>
  <c r="K79" i="21"/>
  <c r="L79" i="21" s="1"/>
  <c r="G79" i="21" s="1"/>
  <c r="K78" i="21"/>
  <c r="L78" i="21" s="1"/>
  <c r="G78" i="21" s="1"/>
  <c r="O77" i="21"/>
  <c r="N77" i="21"/>
  <c r="K76" i="21"/>
  <c r="L76" i="21" s="1"/>
  <c r="G76" i="21" s="1"/>
  <c r="H76" i="21" s="1"/>
  <c r="K75" i="21"/>
  <c r="L75" i="21" s="1"/>
  <c r="G75" i="21" s="1"/>
  <c r="K74" i="21"/>
  <c r="L74" i="21" s="1"/>
  <c r="G74" i="21" s="1"/>
  <c r="H74" i="21" s="1"/>
  <c r="K73" i="21"/>
  <c r="L73" i="21" s="1"/>
  <c r="G73" i="21" s="1"/>
  <c r="H73" i="21" s="1"/>
  <c r="K72" i="21"/>
  <c r="L72" i="21" s="1"/>
  <c r="G72" i="21" s="1"/>
  <c r="K71" i="21"/>
  <c r="L71" i="21" s="1"/>
  <c r="G71" i="21" s="1"/>
  <c r="O70" i="21"/>
  <c r="N70" i="21"/>
  <c r="K69" i="21"/>
  <c r="L69" i="21" s="1"/>
  <c r="G69" i="21" s="1"/>
  <c r="H69" i="21" s="1"/>
  <c r="K68" i="21"/>
  <c r="L68" i="21" s="1"/>
  <c r="K67" i="21"/>
  <c r="L67" i="21" s="1"/>
  <c r="G67" i="21" s="1"/>
  <c r="K66" i="21"/>
  <c r="L66" i="21" s="1"/>
  <c r="G66" i="21" s="1"/>
  <c r="K65" i="21"/>
  <c r="L65" i="21" s="1"/>
  <c r="G65" i="21" s="1"/>
  <c r="K64" i="21"/>
  <c r="L64" i="21" s="1"/>
  <c r="G64" i="21" s="1"/>
  <c r="L63" i="21"/>
  <c r="G63" i="21" s="1"/>
  <c r="K63" i="21"/>
  <c r="K62" i="21"/>
  <c r="L62" i="21" s="1"/>
  <c r="G62" i="21" s="1"/>
  <c r="K61" i="21"/>
  <c r="L61" i="21" s="1"/>
  <c r="K60" i="21"/>
  <c r="L60" i="21" s="1"/>
  <c r="G60" i="21" s="1"/>
  <c r="K59" i="21"/>
  <c r="L59" i="21" s="1"/>
  <c r="G59" i="21" s="1"/>
  <c r="H59" i="21" s="1"/>
  <c r="K58" i="21"/>
  <c r="L58" i="21" s="1"/>
  <c r="G58" i="21" s="1"/>
  <c r="H57" i="21"/>
  <c r="G57" i="21"/>
  <c r="F57" i="21"/>
  <c r="E57" i="21"/>
  <c r="D57" i="21"/>
  <c r="C57" i="21"/>
  <c r="L53" i="21"/>
  <c r="H53" i="21" s="1"/>
  <c r="K53" i="21"/>
  <c r="K52" i="21"/>
  <c r="L52" i="21" s="1"/>
  <c r="H52" i="21" s="1"/>
  <c r="L51" i="21"/>
  <c r="H51" i="21" s="1"/>
  <c r="K51" i="21"/>
  <c r="K50" i="21"/>
  <c r="L50" i="21" s="1"/>
  <c r="H50" i="21" s="1"/>
  <c r="K49" i="21"/>
  <c r="L49" i="21" s="1"/>
  <c r="K48" i="21"/>
  <c r="L48" i="21" s="1"/>
  <c r="L47" i="21"/>
  <c r="H47" i="21" s="1"/>
  <c r="K47" i="21"/>
  <c r="K46" i="21"/>
  <c r="L46" i="21" s="1"/>
  <c r="H46" i="21" s="1"/>
  <c r="K45" i="21"/>
  <c r="L45" i="21" s="1"/>
  <c r="H45" i="21" s="1"/>
  <c r="K44" i="21"/>
  <c r="L44" i="21" s="1"/>
  <c r="H44" i="21" s="1"/>
  <c r="K43" i="21"/>
  <c r="L43" i="21" s="1"/>
  <c r="H43" i="21" s="1"/>
  <c r="K42" i="21"/>
  <c r="L42" i="21" s="1"/>
  <c r="H42" i="21" s="1"/>
  <c r="K41" i="21"/>
  <c r="L41" i="21" s="1"/>
  <c r="K40" i="21"/>
  <c r="L40" i="21" s="1"/>
  <c r="K39" i="21"/>
  <c r="L39" i="21" s="1"/>
  <c r="H39" i="21" s="1"/>
  <c r="K38" i="21"/>
  <c r="L38" i="21" s="1"/>
  <c r="H38" i="21" s="1"/>
  <c r="L37" i="21"/>
  <c r="H37" i="21" s="1"/>
  <c r="I37" i="21" s="1"/>
  <c r="K37" i="21"/>
  <c r="K36" i="21"/>
  <c r="L36" i="21" s="1"/>
  <c r="H36" i="21" s="1"/>
  <c r="K35" i="21"/>
  <c r="L35" i="21" s="1"/>
  <c r="H35" i="21" s="1"/>
  <c r="K34" i="21"/>
  <c r="L34" i="21" s="1"/>
  <c r="H34" i="21" s="1"/>
  <c r="K33" i="21"/>
  <c r="L33" i="21" s="1"/>
  <c r="H33" i="21" s="1"/>
  <c r="K32" i="21"/>
  <c r="L32" i="21" s="1"/>
  <c r="K31" i="21"/>
  <c r="L31" i="21" s="1"/>
  <c r="L30" i="21"/>
  <c r="H30" i="21" s="1"/>
  <c r="K30" i="21"/>
  <c r="K29" i="21"/>
  <c r="L29" i="21" s="1"/>
  <c r="H29" i="21" s="1"/>
  <c r="K28" i="21"/>
  <c r="L28" i="21" s="1"/>
  <c r="H28" i="21" s="1"/>
  <c r="L27" i="21"/>
  <c r="H27" i="21" s="1"/>
  <c r="K27" i="21"/>
  <c r="K26" i="21"/>
  <c r="L26" i="21" s="1"/>
  <c r="H26" i="21" s="1"/>
  <c r="K25" i="21"/>
  <c r="L25" i="21" s="1"/>
  <c r="K24" i="21"/>
  <c r="L24" i="21" s="1"/>
  <c r="K23" i="21"/>
  <c r="L23" i="21" s="1"/>
  <c r="H23" i="21" s="1"/>
  <c r="K22" i="21"/>
  <c r="L22" i="21" s="1"/>
  <c r="H22" i="21" s="1"/>
  <c r="L21" i="21"/>
  <c r="H21" i="21" s="1"/>
  <c r="K21" i="21"/>
  <c r="K20" i="21"/>
  <c r="L20" i="21" s="1"/>
  <c r="H20" i="21" s="1"/>
  <c r="K19" i="21"/>
  <c r="L19" i="21" s="1"/>
  <c r="K18" i="21"/>
  <c r="L18" i="21" s="1"/>
  <c r="K17" i="21"/>
  <c r="L17" i="21" s="1"/>
  <c r="K16" i="21"/>
  <c r="L16" i="21" s="1"/>
  <c r="K15" i="21"/>
  <c r="L15" i="21" s="1"/>
  <c r="H15" i="21" s="1"/>
  <c r="K14" i="21"/>
  <c r="L14" i="21" s="1"/>
  <c r="H14" i="21" s="1"/>
  <c r="K13" i="21"/>
  <c r="L13" i="21" s="1"/>
  <c r="H13" i="21" s="1"/>
  <c r="I13" i="21" s="1"/>
  <c r="K12" i="21"/>
  <c r="L12" i="21" s="1"/>
  <c r="H12" i="21" s="1"/>
  <c r="K11" i="21"/>
  <c r="L11" i="21" s="1"/>
  <c r="H11" i="21" s="1"/>
  <c r="Q23" i="15"/>
  <c r="P23" i="15"/>
  <c r="G167" i="21" l="1"/>
  <c r="H167" i="21" s="1"/>
  <c r="H17" i="21"/>
  <c r="H19" i="21"/>
  <c r="H18" i="21"/>
  <c r="H32" i="21"/>
  <c r="H31" i="21"/>
  <c r="H175" i="21"/>
  <c r="G175" i="21"/>
  <c r="N19" i="21"/>
  <c r="N15" i="21"/>
  <c r="O12" i="21"/>
  <c r="H104" i="21"/>
  <c r="N42" i="21"/>
  <c r="O49" i="21"/>
  <c r="O72" i="21"/>
  <c r="H93" i="21"/>
  <c r="H101" i="21"/>
  <c r="H165" i="21"/>
  <c r="H207" i="21"/>
  <c r="G334" i="21"/>
  <c r="I17" i="21"/>
  <c r="I30" i="21"/>
  <c r="N39" i="21"/>
  <c r="O42" i="21"/>
  <c r="I45" i="21"/>
  <c r="O52" i="21"/>
  <c r="N52" i="21"/>
  <c r="O61" i="21"/>
  <c r="O67" i="21"/>
  <c r="N67" i="21"/>
  <c r="N74" i="21"/>
  <c r="H97" i="21"/>
  <c r="O106" i="21"/>
  <c r="H135" i="21"/>
  <c r="G336" i="21"/>
  <c r="I19" i="21"/>
  <c r="O27" i="21"/>
  <c r="N27" i="21"/>
  <c r="N11" i="21"/>
  <c r="O20" i="21"/>
  <c r="N20" i="21"/>
  <c r="O22" i="21"/>
  <c r="N25" i="21"/>
  <c r="N32" i="21"/>
  <c r="O32" i="21"/>
  <c r="N82" i="21"/>
  <c r="H100" i="21"/>
  <c r="H127" i="21"/>
  <c r="N13" i="21"/>
  <c r="O13" i="21"/>
  <c r="O28" i="21"/>
  <c r="N28" i="21"/>
  <c r="O30" i="21"/>
  <c r="O35" i="21"/>
  <c r="N35" i="21"/>
  <c r="I38" i="21"/>
  <c r="O47" i="21"/>
  <c r="O50" i="21"/>
  <c r="I53" i="21"/>
  <c r="O62" i="21"/>
  <c r="O85" i="21"/>
  <c r="N85" i="21"/>
  <c r="O19" i="21"/>
  <c r="O46" i="21"/>
  <c r="N38" i="21"/>
  <c r="O21" i="21"/>
  <c r="O53" i="21"/>
  <c r="N46" i="21"/>
  <c r="O45" i="21"/>
  <c r="O37" i="21"/>
  <c r="O29" i="21"/>
  <c r="N53" i="21"/>
  <c r="N45" i="21"/>
  <c r="N37" i="21"/>
  <c r="N29" i="21"/>
  <c r="O11" i="21"/>
  <c r="N30" i="21"/>
  <c r="N21" i="21"/>
  <c r="O15" i="21"/>
  <c r="O25" i="21"/>
  <c r="N12" i="21"/>
  <c r="N16" i="21"/>
  <c r="O18" i="21"/>
  <c r="N18" i="21"/>
  <c r="I21" i="21"/>
  <c r="N33" i="21"/>
  <c r="N40" i="21"/>
  <c r="O40" i="21"/>
  <c r="N50" i="21"/>
  <c r="N62" i="21"/>
  <c r="O90" i="21"/>
  <c r="N90" i="21"/>
  <c r="N95" i="21"/>
  <c r="O95" i="21"/>
  <c r="N14" i="21"/>
  <c r="O14" i="21"/>
  <c r="I46" i="21"/>
  <c r="O341" i="21"/>
  <c r="O333" i="21"/>
  <c r="O317" i="21"/>
  <c r="O309" i="21"/>
  <c r="O301" i="21"/>
  <c r="N341" i="21"/>
  <c r="N345" i="21"/>
  <c r="O345" i="21"/>
  <c r="O337" i="21"/>
  <c r="N329" i="21"/>
  <c r="O305" i="21"/>
  <c r="O296" i="21"/>
  <c r="O293" i="21"/>
  <c r="O289" i="21"/>
  <c r="N285" i="21"/>
  <c r="N281" i="21"/>
  <c r="N278" i="21"/>
  <c r="N274" i="21"/>
  <c r="N337" i="21"/>
  <c r="N305" i="21"/>
  <c r="O297" i="21"/>
  <c r="N293" i="21"/>
  <c r="N289" i="21"/>
  <c r="N286" i="21"/>
  <c r="N282" i="21"/>
  <c r="O332" i="21"/>
  <c r="N330" i="21"/>
  <c r="N297" i="21"/>
  <c r="O321" i="21"/>
  <c r="N346" i="21"/>
  <c r="N333" i="21"/>
  <c r="N321" i="21"/>
  <c r="N301" i="21"/>
  <c r="O328" i="21"/>
  <c r="O316" i="21"/>
  <c r="N314" i="21"/>
  <c r="N309" i="21"/>
  <c r="O276" i="21"/>
  <c r="O272" i="21"/>
  <c r="N262" i="21"/>
  <c r="N258" i="21"/>
  <c r="O277" i="21"/>
  <c r="O273" i="21"/>
  <c r="O267" i="21"/>
  <c r="O260" i="21"/>
  <c r="O258" i="21"/>
  <c r="O292" i="21"/>
  <c r="N260" i="21"/>
  <c r="O288" i="21"/>
  <c r="O285" i="21"/>
  <c r="N277" i="21"/>
  <c r="O254" i="21"/>
  <c r="N317" i="21"/>
  <c r="O281" i="21"/>
  <c r="N273" i="21"/>
  <c r="N269" i="21"/>
  <c r="O241" i="21"/>
  <c r="O210" i="21"/>
  <c r="N209" i="21"/>
  <c r="O242" i="21"/>
  <c r="N241" i="21"/>
  <c r="O236" i="21"/>
  <c r="O249" i="21"/>
  <c r="N247" i="21"/>
  <c r="O245" i="21"/>
  <c r="N242" i="21"/>
  <c r="O225" i="21"/>
  <c r="O213" i="21"/>
  <c r="N254" i="21"/>
  <c r="O250" i="21"/>
  <c r="N243" i="21"/>
  <c r="N231" i="21"/>
  <c r="O226" i="21"/>
  <c r="N225" i="21"/>
  <c r="O220" i="21"/>
  <c r="N213" i="21"/>
  <c r="N211" i="21"/>
  <c r="N199" i="21"/>
  <c r="N175" i="21"/>
  <c r="N174" i="21"/>
  <c r="O263" i="21"/>
  <c r="N250" i="21"/>
  <c r="N226" i="21"/>
  <c r="O190" i="21"/>
  <c r="O269" i="21"/>
  <c r="N265" i="21"/>
  <c r="N251" i="21"/>
  <c r="O209" i="21"/>
  <c r="O206" i="21"/>
  <c r="N183" i="21"/>
  <c r="O166" i="21"/>
  <c r="N201" i="21"/>
  <c r="O167" i="21"/>
  <c r="O240" i="21"/>
  <c r="N227" i="21"/>
  <c r="N210" i="21"/>
  <c r="O204" i="21"/>
  <c r="N195" i="21"/>
  <c r="O186" i="21"/>
  <c r="N178" i="21"/>
  <c r="O173" i="21"/>
  <c r="N167" i="21"/>
  <c r="O160" i="21"/>
  <c r="O156" i="21"/>
  <c r="O232" i="21"/>
  <c r="O193" i="21"/>
  <c r="N186" i="21"/>
  <c r="N184" i="21"/>
  <c r="N179" i="21"/>
  <c r="O200" i="21"/>
  <c r="N187" i="21"/>
  <c r="O174" i="21"/>
  <c r="O149" i="21"/>
  <c r="O194" i="21"/>
  <c r="O192" i="21"/>
  <c r="O109" i="21"/>
  <c r="O108" i="21"/>
  <c r="N198" i="21"/>
  <c r="N149" i="21"/>
  <c r="O140" i="21"/>
  <c r="O139" i="21"/>
  <c r="N109" i="21"/>
  <c r="N69" i="21"/>
  <c r="O221" i="21"/>
  <c r="N140" i="21"/>
  <c r="N139" i="21"/>
  <c r="N134" i="21"/>
  <c r="O122" i="21"/>
  <c r="N96" i="21"/>
  <c r="O93" i="21"/>
  <c r="O92" i="21"/>
  <c r="O83" i="21"/>
  <c r="N78" i="21"/>
  <c r="O75" i="21"/>
  <c r="O205" i="21"/>
  <c r="N137" i="21"/>
  <c r="N93" i="21"/>
  <c r="O88" i="21"/>
  <c r="N59" i="21"/>
  <c r="O165" i="21"/>
  <c r="N114" i="21"/>
  <c r="O105" i="21"/>
  <c r="O104" i="21"/>
  <c r="O101" i="21"/>
  <c r="O100" i="21"/>
  <c r="O97" i="21"/>
  <c r="N94" i="21"/>
  <c r="O89" i="21"/>
  <c r="N88" i="21"/>
  <c r="O84" i="21"/>
  <c r="O79" i="21"/>
  <c r="O76" i="21"/>
  <c r="O64" i="21"/>
  <c r="O58" i="21"/>
  <c r="O141" i="21"/>
  <c r="O125" i="21"/>
  <c r="N105" i="21"/>
  <c r="N104" i="21"/>
  <c r="N101" i="21"/>
  <c r="N89" i="21"/>
  <c r="N84" i="21"/>
  <c r="N76" i="21"/>
  <c r="N64" i="21"/>
  <c r="N58" i="21"/>
  <c r="N115" i="21"/>
  <c r="N98" i="21"/>
  <c r="O121" i="21"/>
  <c r="O120" i="21"/>
  <c r="N108" i="21"/>
  <c r="O329" i="21"/>
  <c r="N133" i="21"/>
  <c r="N126" i="21"/>
  <c r="N121" i="21"/>
  <c r="N120" i="21"/>
  <c r="O159" i="21"/>
  <c r="O155" i="21"/>
  <c r="O144" i="21"/>
  <c r="N118" i="21"/>
  <c r="N81" i="21"/>
  <c r="N73" i="21"/>
  <c r="O69" i="21"/>
  <c r="O59" i="21"/>
  <c r="N60" i="21"/>
  <c r="O65" i="21"/>
  <c r="N65" i="21"/>
  <c r="O68" i="21"/>
  <c r="O73" i="21"/>
  <c r="O86" i="21"/>
  <c r="O16" i="21"/>
  <c r="O23" i="21"/>
  <c r="N23" i="21"/>
  <c r="O26" i="21"/>
  <c r="I29" i="21"/>
  <c r="O33" i="21"/>
  <c r="O36" i="21"/>
  <c r="N36" i="21"/>
  <c r="O38" i="21"/>
  <c r="O43" i="21"/>
  <c r="N43" i="21"/>
  <c r="N26" i="21"/>
  <c r="N41" i="21"/>
  <c r="N48" i="21"/>
  <c r="O48" i="21"/>
  <c r="O81" i="21"/>
  <c r="N86" i="21"/>
  <c r="O91" i="21"/>
  <c r="N91" i="21"/>
  <c r="N110" i="21"/>
  <c r="O110" i="21"/>
  <c r="I32" i="21"/>
  <c r="O34" i="21"/>
  <c r="O41" i="21"/>
  <c r="O44" i="21"/>
  <c r="N44" i="21"/>
  <c r="O51" i="21"/>
  <c r="N51" i="21"/>
  <c r="N63" i="21"/>
  <c r="O63" i="21"/>
  <c r="O66" i="21"/>
  <c r="N66" i="21"/>
  <c r="H78" i="21"/>
  <c r="H116" i="21"/>
  <c r="I22" i="21"/>
  <c r="N24" i="21"/>
  <c r="O24" i="21"/>
  <c r="N34" i="21"/>
  <c r="N49" i="21"/>
  <c r="N61" i="21"/>
  <c r="H92" i="21"/>
  <c r="O111" i="21"/>
  <c r="N111" i="21"/>
  <c r="N22" i="21"/>
  <c r="O17" i="21"/>
  <c r="N31" i="21"/>
  <c r="N47" i="21"/>
  <c r="O31" i="21"/>
  <c r="O39" i="21"/>
  <c r="O60" i="21"/>
  <c r="H64" i="21"/>
  <c r="N72" i="21"/>
  <c r="H89" i="21"/>
  <c r="O98" i="21"/>
  <c r="O113" i="21"/>
  <c r="N113" i="21"/>
  <c r="O115" i="21"/>
  <c r="O131" i="21"/>
  <c r="N131" i="21"/>
  <c r="O133" i="21"/>
  <c r="O151" i="21"/>
  <c r="H179" i="21"/>
  <c r="O214" i="21"/>
  <c r="O102" i="21"/>
  <c r="N117" i="21"/>
  <c r="O123" i="21"/>
  <c r="N123" i="21"/>
  <c r="N128" i="21"/>
  <c r="N138" i="21"/>
  <c r="O138" i="21"/>
  <c r="O146" i="21"/>
  <c r="N162" i="21"/>
  <c r="O164" i="21"/>
  <c r="N164" i="21"/>
  <c r="O172" i="21"/>
  <c r="N172" i="21"/>
  <c r="O348" i="21"/>
  <c r="N348" i="21"/>
  <c r="H88" i="21"/>
  <c r="N102" i="21"/>
  <c r="O117" i="21"/>
  <c r="N125" i="21"/>
  <c r="O128" i="21"/>
  <c r="H137" i="21"/>
  <c r="N141" i="21"/>
  <c r="N146" i="21"/>
  <c r="O148" i="21"/>
  <c r="N148" i="21"/>
  <c r="O162" i="21"/>
  <c r="H182" i="21"/>
  <c r="H94" i="21"/>
  <c r="H125" i="21"/>
  <c r="O71" i="21"/>
  <c r="N71" i="21"/>
  <c r="N79" i="21"/>
  <c r="O94" i="21"/>
  <c r="N97" i="21"/>
  <c r="N100" i="21"/>
  <c r="O114" i="21"/>
  <c r="N135" i="21"/>
  <c r="O135" i="21"/>
  <c r="N143" i="21"/>
  <c r="O143" i="21"/>
  <c r="O152" i="21"/>
  <c r="N152" i="21"/>
  <c r="H234" i="21"/>
  <c r="H109" i="21"/>
  <c r="N119" i="21"/>
  <c r="O119" i="21"/>
  <c r="H160" i="21"/>
  <c r="H168" i="21"/>
  <c r="O229" i="21"/>
  <c r="N229" i="21"/>
  <c r="N17" i="21"/>
  <c r="N75" i="21"/>
  <c r="O78" i="21"/>
  <c r="N83" i="21"/>
  <c r="N92" i="21"/>
  <c r="O96" i="21"/>
  <c r="N122" i="21"/>
  <c r="O132" i="21"/>
  <c r="N132" i="21"/>
  <c r="O134" i="21"/>
  <c r="O188" i="21"/>
  <c r="N188" i="21"/>
  <c r="H191" i="21"/>
  <c r="O203" i="21"/>
  <c r="N203" i="21"/>
  <c r="O103" i="21"/>
  <c r="N116" i="21"/>
  <c r="O116" i="21"/>
  <c r="N124" i="21"/>
  <c r="O124" i="21"/>
  <c r="H126" i="21"/>
  <c r="N127" i="21"/>
  <c r="O127" i="21"/>
  <c r="N129" i="21"/>
  <c r="N136" i="21"/>
  <c r="O142" i="21"/>
  <c r="N142" i="21"/>
  <c r="H144" i="21"/>
  <c r="N147" i="21"/>
  <c r="O153" i="21"/>
  <c r="N153" i="21"/>
  <c r="H186" i="21"/>
  <c r="N68" i="21"/>
  <c r="H72" i="21"/>
  <c r="O74" i="21"/>
  <c r="O82" i="21"/>
  <c r="O99" i="21"/>
  <c r="N99" i="21"/>
  <c r="N103" i="21"/>
  <c r="N106" i="21"/>
  <c r="O129" i="21"/>
  <c r="O136" i="21"/>
  <c r="N144" i="21"/>
  <c r="O147" i="21"/>
  <c r="N157" i="21"/>
  <c r="O157" i="21"/>
  <c r="H159" i="21"/>
  <c r="N161" i="21"/>
  <c r="O161" i="21"/>
  <c r="N169" i="21"/>
  <c r="O169" i="21"/>
  <c r="O171" i="21"/>
  <c r="N171" i="21"/>
  <c r="O126" i="21"/>
  <c r="N165" i="21"/>
  <c r="H174" i="21"/>
  <c r="H187" i="21"/>
  <c r="N190" i="21"/>
  <c r="N196" i="21"/>
  <c r="O196" i="21"/>
  <c r="N205" i="21"/>
  <c r="O168" i="21"/>
  <c r="N182" i="21"/>
  <c r="O197" i="21"/>
  <c r="O202" i="21"/>
  <c r="H242" i="21"/>
  <c r="N244" i="21"/>
  <c r="O244" i="21"/>
  <c r="N168" i="21"/>
  <c r="O179" i="21"/>
  <c r="O182" i="21"/>
  <c r="O184" i="21"/>
  <c r="N193" i="21"/>
  <c r="N197" i="21"/>
  <c r="N202" i="21"/>
  <c r="O235" i="21"/>
  <c r="N235" i="21"/>
  <c r="N156" i="21"/>
  <c r="N160" i="21"/>
  <c r="H166" i="21"/>
  <c r="N173" i="21"/>
  <c r="O176" i="21"/>
  <c r="N176" i="21"/>
  <c r="H178" i="21"/>
  <c r="N191" i="21"/>
  <c r="O191" i="21"/>
  <c r="H199" i="21"/>
  <c r="N208" i="21"/>
  <c r="O208" i="21"/>
  <c r="N212" i="21"/>
  <c r="O212" i="21"/>
  <c r="N240" i="21"/>
  <c r="N151" i="21"/>
  <c r="N181" i="21"/>
  <c r="O215" i="21"/>
  <c r="N215" i="21"/>
  <c r="O238" i="21"/>
  <c r="O248" i="21"/>
  <c r="N248" i="21"/>
  <c r="H254" i="21"/>
  <c r="O118" i="21"/>
  <c r="O137" i="21"/>
  <c r="N155" i="21"/>
  <c r="N159" i="21"/>
  <c r="N166" i="21"/>
  <c r="O178" i="21"/>
  <c r="O181" i="21"/>
  <c r="O183" i="21"/>
  <c r="O223" i="21"/>
  <c r="N223" i="21"/>
  <c r="H243" i="21"/>
  <c r="N185" i="21"/>
  <c r="O185" i="21"/>
  <c r="N194" i="21"/>
  <c r="N216" i="21"/>
  <c r="O216" i="21"/>
  <c r="O187" i="21"/>
  <c r="N200" i="21"/>
  <c r="H205" i="21"/>
  <c r="O218" i="21"/>
  <c r="N218" i="21"/>
  <c r="N221" i="21"/>
  <c r="H226" i="21"/>
  <c r="O227" i="21"/>
  <c r="N232" i="21"/>
  <c r="N246" i="21"/>
  <c r="O246" i="21"/>
  <c r="H250" i="21"/>
  <c r="N255" i="21"/>
  <c r="H211" i="21"/>
  <c r="H225" i="21"/>
  <c r="O234" i="21"/>
  <c r="N234" i="21"/>
  <c r="N237" i="21"/>
  <c r="O175" i="21"/>
  <c r="O199" i="21"/>
  <c r="H210" i="21"/>
  <c r="O211" i="21"/>
  <c r="H213" i="21"/>
  <c r="N214" i="21"/>
  <c r="O217" i="21"/>
  <c r="N217" i="21"/>
  <c r="N220" i="21"/>
  <c r="O231" i="21"/>
  <c r="O237" i="21"/>
  <c r="O256" i="21"/>
  <c r="N256" i="21"/>
  <c r="O259" i="21"/>
  <c r="N259" i="21"/>
  <c r="O180" i="21"/>
  <c r="N180" i="21"/>
  <c r="O189" i="21"/>
  <c r="N189" i="21"/>
  <c r="N192" i="21"/>
  <c r="O195" i="21"/>
  <c r="O198" i="21"/>
  <c r="O201" i="21"/>
  <c r="N204" i="21"/>
  <c r="O207" i="21"/>
  <c r="N207" i="21"/>
  <c r="O239" i="21"/>
  <c r="N239" i="21"/>
  <c r="H241" i="21"/>
  <c r="O247" i="21"/>
  <c r="N249" i="21"/>
  <c r="O252" i="21"/>
  <c r="N252" i="21"/>
  <c r="O268" i="21"/>
  <c r="N268" i="21"/>
  <c r="O279" i="21"/>
  <c r="N279" i="21"/>
  <c r="O219" i="21"/>
  <c r="N219" i="21"/>
  <c r="N222" i="21"/>
  <c r="N228" i="21"/>
  <c r="O228" i="21"/>
  <c r="O233" i="21"/>
  <c r="N233" i="21"/>
  <c r="N236" i="21"/>
  <c r="N257" i="21"/>
  <c r="O257" i="21"/>
  <c r="O222" i="21"/>
  <c r="N224" i="21"/>
  <c r="H255" i="21"/>
  <c r="N206" i="21"/>
  <c r="H221" i="21"/>
  <c r="O224" i="21"/>
  <c r="N238" i="21"/>
  <c r="N253" i="21"/>
  <c r="O253" i="21"/>
  <c r="N245" i="21"/>
  <c r="O251" i="21"/>
  <c r="O264" i="21"/>
  <c r="N264" i="21"/>
  <c r="O271" i="21"/>
  <c r="N271" i="21"/>
  <c r="O283" i="21"/>
  <c r="N283" i="21"/>
  <c r="O315" i="21"/>
  <c r="N315" i="21"/>
  <c r="O322" i="21"/>
  <c r="N322" i="21"/>
  <c r="O334" i="21"/>
  <c r="N334" i="21"/>
  <c r="H265" i="21"/>
  <c r="O287" i="21"/>
  <c r="N287" i="21"/>
  <c r="H274" i="21"/>
  <c r="N280" i="21"/>
  <c r="O280" i="21"/>
  <c r="N304" i="21"/>
  <c r="O304" i="21"/>
  <c r="H321" i="21"/>
  <c r="O243" i="21"/>
  <c r="H258" i="21"/>
  <c r="N263" i="21"/>
  <c r="O265" i="21"/>
  <c r="N336" i="21"/>
  <c r="O336" i="21"/>
  <c r="H273" i="21"/>
  <c r="H281" i="21"/>
  <c r="H290" i="21"/>
  <c r="O307" i="21"/>
  <c r="N307" i="21"/>
  <c r="N324" i="21"/>
  <c r="O324" i="21"/>
  <c r="H294" i="21"/>
  <c r="O331" i="21"/>
  <c r="N331" i="21"/>
  <c r="O339" i="21"/>
  <c r="N339" i="21"/>
  <c r="O255" i="21"/>
  <c r="H285" i="21"/>
  <c r="O302" i="21"/>
  <c r="N302" i="21"/>
  <c r="H310" i="21"/>
  <c r="O262" i="21"/>
  <c r="N272" i="21"/>
  <c r="N276" i="21"/>
  <c r="O314" i="21"/>
  <c r="N316" i="21"/>
  <c r="O319" i="21"/>
  <c r="N319" i="21"/>
  <c r="N328" i="21"/>
  <c r="O295" i="21"/>
  <c r="N295" i="21"/>
  <c r="H342" i="21"/>
  <c r="N344" i="21"/>
  <c r="O344" i="21"/>
  <c r="H346" i="21"/>
  <c r="N352" i="21"/>
  <c r="O352" i="21"/>
  <c r="H305" i="21"/>
  <c r="O306" i="21"/>
  <c r="N308" i="21"/>
  <c r="O311" i="21"/>
  <c r="N311" i="21"/>
  <c r="H337" i="21"/>
  <c r="O338" i="21"/>
  <c r="O340" i="21"/>
  <c r="N340" i="21"/>
  <c r="O349" i="21"/>
  <c r="N349" i="21"/>
  <c r="O290" i="21"/>
  <c r="O294" i="21"/>
  <c r="N300" i="21"/>
  <c r="O303" i="21"/>
  <c r="N303" i="21"/>
  <c r="N306" i="21"/>
  <c r="O308" i="21"/>
  <c r="H329" i="21"/>
  <c r="O330" i="21"/>
  <c r="N332" i="21"/>
  <c r="O335" i="21"/>
  <c r="N335" i="21"/>
  <c r="N338" i="21"/>
  <c r="O342" i="21"/>
  <c r="O353" i="21"/>
  <c r="N353" i="21"/>
  <c r="H260" i="21"/>
  <c r="H277" i="21"/>
  <c r="O282" i="21"/>
  <c r="O286" i="21"/>
  <c r="N290" i="21"/>
  <c r="N294" i="21"/>
  <c r="O300" i="21"/>
  <c r="H317" i="21"/>
  <c r="O318" i="21"/>
  <c r="N318" i="21"/>
  <c r="N320" i="21"/>
  <c r="O323" i="21"/>
  <c r="N323" i="21"/>
  <c r="O327" i="21"/>
  <c r="N327" i="21"/>
  <c r="N350" i="21"/>
  <c r="O350" i="21"/>
  <c r="N267" i="21"/>
  <c r="O274" i="21"/>
  <c r="O278" i="21"/>
  <c r="N296" i="21"/>
  <c r="O320" i="21"/>
  <c r="O347" i="21"/>
  <c r="N347" i="21"/>
  <c r="N288" i="21"/>
  <c r="N292" i="21"/>
  <c r="O310" i="21"/>
  <c r="N310" i="21"/>
  <c r="O343" i="21"/>
  <c r="N343" i="21"/>
  <c r="O351" i="21"/>
  <c r="N351" i="21"/>
  <c r="O346" i="21"/>
  <c r="N342" i="21"/>
  <c r="H360" i="21"/>
  <c r="H362" i="21"/>
  <c r="H364" i="21"/>
  <c r="H366" i="21"/>
  <c r="H368" i="21"/>
  <c r="H370" i="21"/>
  <c r="H372" i="21"/>
  <c r="H374" i="21"/>
  <c r="H376" i="21"/>
  <c r="O343" i="15"/>
  <c r="H276" i="21" l="1"/>
  <c r="H315" i="21"/>
  <c r="H224" i="21"/>
  <c r="H233" i="21"/>
  <c r="H219" i="21"/>
  <c r="H268" i="21"/>
  <c r="H256" i="21"/>
  <c r="H215" i="21"/>
  <c r="H114" i="21"/>
  <c r="I39" i="21"/>
  <c r="H164" i="21"/>
  <c r="H66" i="21"/>
  <c r="H110" i="21"/>
  <c r="I48" i="21"/>
  <c r="I23" i="21"/>
  <c r="I11" i="21"/>
  <c r="I50" i="21"/>
  <c r="I28" i="21"/>
  <c r="H352" i="21"/>
  <c r="H331" i="21"/>
  <c r="H264" i="21"/>
  <c r="H252" i="21"/>
  <c r="H201" i="21"/>
  <c r="H183" i="21"/>
  <c r="H212" i="21"/>
  <c r="H202" i="21"/>
  <c r="H161" i="21"/>
  <c r="H99" i="21"/>
  <c r="H142" i="21"/>
  <c r="H96" i="21"/>
  <c r="H229" i="21"/>
  <c r="H119" i="21"/>
  <c r="H152" i="21"/>
  <c r="H71" i="21"/>
  <c r="I31" i="21"/>
  <c r="H61" i="21"/>
  <c r="I44" i="21"/>
  <c r="I36" i="21"/>
  <c r="H95" i="21"/>
  <c r="I40" i="21"/>
  <c r="I16" i="21"/>
  <c r="I20" i="21"/>
  <c r="H330" i="21"/>
  <c r="H340" i="21"/>
  <c r="H295" i="21"/>
  <c r="H272" i="21"/>
  <c r="H307" i="21"/>
  <c r="H238" i="21"/>
  <c r="H231" i="21"/>
  <c r="H185" i="21"/>
  <c r="H181" i="21"/>
  <c r="H156" i="21"/>
  <c r="H193" i="21"/>
  <c r="H197" i="21"/>
  <c r="H196" i="21"/>
  <c r="H153" i="21"/>
  <c r="H136" i="21"/>
  <c r="H203" i="21"/>
  <c r="H134" i="21"/>
  <c r="H60" i="21"/>
  <c r="H131" i="21"/>
  <c r="H63" i="21"/>
  <c r="H65" i="21"/>
  <c r="H85" i="21"/>
  <c r="H336" i="21"/>
  <c r="I42" i="21"/>
  <c r="H292" i="21"/>
  <c r="H343" i="21"/>
  <c r="H308" i="21"/>
  <c r="H316" i="21"/>
  <c r="H283" i="21"/>
  <c r="H279" i="21"/>
  <c r="H216" i="21"/>
  <c r="H208" i="21"/>
  <c r="H176" i="21"/>
  <c r="H171" i="21"/>
  <c r="H106" i="21"/>
  <c r="H147" i="21"/>
  <c r="H124" i="21"/>
  <c r="H83" i="21"/>
  <c r="H143" i="21"/>
  <c r="G335" i="21"/>
  <c r="I18" i="21"/>
  <c r="H162" i="21"/>
  <c r="H128" i="21"/>
  <c r="I49" i="21"/>
  <c r="I41" i="21"/>
  <c r="I12" i="21"/>
  <c r="H67" i="21"/>
  <c r="H288" i="21"/>
  <c r="H323" i="21"/>
  <c r="H338" i="21"/>
  <c r="H304" i="21"/>
  <c r="H206" i="21"/>
  <c r="H249" i="21"/>
  <c r="H246" i="21"/>
  <c r="H235" i="21"/>
  <c r="H244" i="21"/>
  <c r="H129" i="21"/>
  <c r="H348" i="21"/>
  <c r="H115" i="21"/>
  <c r="I51" i="21"/>
  <c r="I34" i="21"/>
  <c r="H91" i="21"/>
  <c r="H86" i="21"/>
  <c r="H90" i="21"/>
  <c r="I33" i="21"/>
  <c r="H62" i="21"/>
  <c r="I35" i="21"/>
  <c r="S13" i="21"/>
  <c r="S12" i="21"/>
  <c r="S16" i="21"/>
  <c r="S15" i="21"/>
  <c r="S11" i="21"/>
  <c r="S17" i="21"/>
  <c r="S14" i="21"/>
  <c r="S18" i="21"/>
  <c r="H300" i="21"/>
  <c r="H347" i="21"/>
  <c r="H320" i="21"/>
  <c r="H306" i="21"/>
  <c r="H328" i="21"/>
  <c r="H314" i="21"/>
  <c r="H263" i="21"/>
  <c r="H322" i="21"/>
  <c r="H190" i="21"/>
  <c r="H257" i="21"/>
  <c r="H228" i="21"/>
  <c r="H192" i="21"/>
  <c r="H259" i="21"/>
  <c r="H214" i="21"/>
  <c r="H223" i="21"/>
  <c r="H248" i="21"/>
  <c r="H184" i="21"/>
  <c r="H132" i="21"/>
  <c r="H79" i="21"/>
  <c r="H141" i="21"/>
  <c r="H111" i="21"/>
  <c r="I43" i="21"/>
  <c r="H332" i="21"/>
  <c r="H267" i="21"/>
  <c r="H351" i="21"/>
  <c r="H344" i="21"/>
  <c r="H302" i="21"/>
  <c r="H339" i="21"/>
  <c r="H287" i="21"/>
  <c r="H271" i="21"/>
  <c r="H236" i="21"/>
  <c r="H247" i="21"/>
  <c r="H189" i="21"/>
  <c r="H220" i="21"/>
  <c r="H194" i="21"/>
  <c r="H240" i="21"/>
  <c r="H151" i="21"/>
  <c r="H169" i="21"/>
  <c r="H157" i="21"/>
  <c r="H102" i="21"/>
  <c r="H188" i="21"/>
  <c r="H122" i="21"/>
  <c r="H75" i="21"/>
  <c r="H172" i="21"/>
  <c r="H146" i="21"/>
  <c r="H123" i="21"/>
  <c r="I24" i="21"/>
  <c r="S62" i="21"/>
  <c r="S59" i="21"/>
  <c r="S65" i="21"/>
  <c r="S64" i="21"/>
  <c r="S58" i="21"/>
  <c r="S63" i="21"/>
  <c r="S61" i="21"/>
  <c r="S60" i="21"/>
  <c r="I14" i="21"/>
  <c r="I15" i="21"/>
  <c r="H296" i="21"/>
  <c r="H327" i="21"/>
  <c r="H303" i="21"/>
  <c r="H311" i="21"/>
  <c r="H319" i="21"/>
  <c r="H324" i="21"/>
  <c r="H280" i="21"/>
  <c r="H253" i="21"/>
  <c r="H222" i="21"/>
  <c r="H204" i="21"/>
  <c r="H217" i="21"/>
  <c r="H232" i="21"/>
  <c r="H200" i="21"/>
  <c r="H173" i="21"/>
  <c r="H103" i="21"/>
  <c r="I47" i="21"/>
  <c r="H138" i="21"/>
  <c r="H117" i="21"/>
  <c r="H133" i="21"/>
  <c r="H113" i="21"/>
  <c r="I26" i="21"/>
  <c r="H58" i="21"/>
  <c r="I25" i="21"/>
  <c r="I27" i="21"/>
  <c r="I52" i="21"/>
  <c r="H334" i="21"/>
  <c r="S19" i="21" l="1"/>
  <c r="S66" i="21"/>
  <c r="H335" i="21"/>
  <c r="P347" i="15" l="1"/>
  <c r="Q347" i="15" s="1"/>
  <c r="R347" i="15" s="1"/>
  <c r="S347" i="15" s="1"/>
  <c r="R14" i="15"/>
  <c r="S14" i="15" s="1"/>
  <c r="Q14" i="15"/>
  <c r="P14" i="15"/>
  <c r="AA331" i="15" l="1"/>
  <c r="AA330" i="15"/>
  <c r="AA329" i="15"/>
  <c r="AA328" i="15"/>
  <c r="AA327" i="15"/>
  <c r="AA326" i="15"/>
  <c r="AA325" i="15"/>
  <c r="AA324" i="15"/>
  <c r="AA323" i="15"/>
  <c r="AA322" i="15"/>
  <c r="AA321" i="15"/>
  <c r="AA320" i="15"/>
  <c r="AA319" i="15"/>
  <c r="AA318" i="15"/>
  <c r="AA317" i="15"/>
  <c r="AA316" i="15"/>
  <c r="AA315" i="15"/>
  <c r="AA314" i="15"/>
  <c r="AA313" i="15"/>
  <c r="AA312" i="15"/>
  <c r="AA311" i="15"/>
  <c r="AA310" i="15"/>
  <c r="AA309" i="15"/>
  <c r="AA308" i="15"/>
  <c r="AA307" i="15"/>
  <c r="AA306" i="15"/>
  <c r="AA305" i="15"/>
  <c r="AA304" i="15"/>
  <c r="AA303" i="15"/>
  <c r="AA302" i="15"/>
  <c r="AA301" i="15"/>
  <c r="AA300" i="15"/>
  <c r="AA299" i="15"/>
  <c r="AA298" i="15"/>
  <c r="AA297" i="15"/>
  <c r="AA296" i="15"/>
  <c r="AA295" i="15"/>
  <c r="AA294" i="15"/>
  <c r="AA293" i="15"/>
  <c r="AA292" i="15"/>
  <c r="AA291" i="15"/>
  <c r="AA290" i="15"/>
  <c r="AA289" i="15"/>
  <c r="AA288" i="15"/>
  <c r="AA287" i="15"/>
  <c r="AA286" i="15"/>
  <c r="AA285" i="15"/>
  <c r="AA284" i="15"/>
  <c r="AA283" i="15"/>
  <c r="AA282" i="15"/>
  <c r="AA281" i="15"/>
  <c r="AA280" i="15"/>
  <c r="AA279" i="15"/>
  <c r="AA278" i="15"/>
  <c r="AA277" i="15"/>
  <c r="AA276" i="15"/>
  <c r="AA275" i="15"/>
  <c r="AA274" i="15"/>
  <c r="AA273" i="15"/>
  <c r="AA272" i="15"/>
  <c r="AA271" i="15"/>
  <c r="AA270" i="15"/>
  <c r="AA269" i="15"/>
  <c r="AA268" i="15"/>
  <c r="AA267" i="15"/>
  <c r="AA266" i="15"/>
  <c r="AA265" i="15"/>
  <c r="AA264" i="15"/>
  <c r="AA263" i="15"/>
  <c r="AA262" i="15"/>
  <c r="AA261" i="15"/>
  <c r="AA260" i="15"/>
  <c r="AA259" i="15"/>
  <c r="AA258" i="15"/>
  <c r="AA257" i="15"/>
  <c r="AA256" i="15"/>
  <c r="AA255" i="15"/>
  <c r="AA254" i="15"/>
  <c r="AA253" i="15"/>
  <c r="AA252" i="15"/>
  <c r="AA251" i="15"/>
  <c r="AA250" i="15"/>
  <c r="AA249" i="15"/>
  <c r="AA248" i="15"/>
  <c r="AA247" i="15"/>
  <c r="AA246" i="15"/>
  <c r="AA245" i="15"/>
  <c r="AA244" i="15"/>
  <c r="AA243" i="15"/>
  <c r="AA242" i="15"/>
  <c r="AA241" i="15"/>
  <c r="AA240" i="15"/>
  <c r="AA239" i="15"/>
  <c r="AA238" i="15"/>
  <c r="AA237" i="15"/>
  <c r="AA236" i="15"/>
  <c r="AA235" i="15"/>
  <c r="AA234" i="15"/>
  <c r="AA233" i="15"/>
  <c r="AA232" i="15"/>
  <c r="AA231" i="15"/>
  <c r="AA230" i="15"/>
  <c r="AA229" i="15"/>
  <c r="AA228" i="15"/>
  <c r="AA227" i="15"/>
  <c r="AA226" i="15"/>
  <c r="AA225" i="15"/>
  <c r="AA224" i="15"/>
  <c r="AA223" i="15"/>
  <c r="AA222" i="15"/>
  <c r="AA221" i="15"/>
  <c r="AA220" i="15"/>
  <c r="AA219" i="15"/>
  <c r="AA218" i="15"/>
  <c r="AA217" i="15"/>
  <c r="AA216" i="15"/>
  <c r="AA215" i="15"/>
  <c r="AA214" i="15"/>
  <c r="AA213" i="15"/>
  <c r="AA212" i="15"/>
  <c r="AA211" i="15"/>
  <c r="AA210" i="15"/>
  <c r="AA209" i="15"/>
  <c r="AA208" i="15"/>
  <c r="AA207" i="15"/>
  <c r="AA206" i="15"/>
  <c r="AA205" i="15"/>
  <c r="AA204" i="15"/>
  <c r="AA203" i="15"/>
  <c r="AA202" i="15"/>
  <c r="AA201" i="15"/>
  <c r="AA200" i="15"/>
  <c r="AA199" i="15"/>
  <c r="AA198" i="15"/>
  <c r="AA197" i="15"/>
  <c r="AA196" i="15"/>
  <c r="AA195" i="15"/>
  <c r="AA194" i="15"/>
  <c r="AA193" i="15"/>
  <c r="AA192" i="15"/>
  <c r="AA191" i="15"/>
  <c r="AA190" i="15"/>
  <c r="AA189" i="15"/>
  <c r="AA188" i="15"/>
  <c r="AA187" i="15"/>
  <c r="AA186" i="15"/>
  <c r="AA185" i="15"/>
  <c r="AA184" i="15"/>
  <c r="AA183" i="15"/>
  <c r="AA182" i="15"/>
  <c r="AA181" i="15"/>
  <c r="AA180" i="15"/>
  <c r="AA179" i="15"/>
  <c r="AA178" i="15"/>
  <c r="AA177" i="15"/>
  <c r="AA176" i="15"/>
  <c r="AA175" i="15"/>
  <c r="AA174" i="15"/>
  <c r="AA173" i="15"/>
  <c r="AA172" i="15"/>
  <c r="AA171" i="15"/>
  <c r="AA170" i="15"/>
  <c r="AA169" i="15"/>
  <c r="AA168" i="15"/>
  <c r="AA167" i="15"/>
  <c r="AA166" i="15"/>
  <c r="AA165" i="15"/>
  <c r="AA164" i="15"/>
  <c r="AA163" i="15"/>
  <c r="AA162" i="15"/>
  <c r="AA161" i="15"/>
  <c r="AA160" i="15"/>
  <c r="AA159" i="15"/>
  <c r="AA158" i="15"/>
  <c r="AA157" i="15"/>
  <c r="AA156" i="15"/>
  <c r="AA155" i="15"/>
  <c r="AA154" i="15"/>
  <c r="AA153" i="15"/>
  <c r="AA152" i="15"/>
  <c r="AA151" i="15"/>
  <c r="AA150" i="15"/>
  <c r="AA149" i="15"/>
  <c r="AA148" i="15"/>
  <c r="AA147" i="15"/>
  <c r="AA146" i="15"/>
  <c r="AA145" i="15"/>
  <c r="AA144" i="15"/>
  <c r="AA143" i="15"/>
  <c r="AA142" i="15"/>
  <c r="AA141" i="15"/>
  <c r="AA140" i="15"/>
  <c r="AA139" i="15"/>
  <c r="AA138" i="15"/>
  <c r="AA137" i="15"/>
  <c r="AA136" i="15"/>
  <c r="AA135" i="15"/>
  <c r="AA134" i="15"/>
  <c r="AA133" i="15"/>
  <c r="AA132" i="15"/>
  <c r="AA131" i="15"/>
  <c r="AA130" i="15"/>
  <c r="AA129" i="15"/>
  <c r="AA128" i="15"/>
  <c r="AA127" i="15"/>
  <c r="AA126" i="15"/>
  <c r="AA125" i="15"/>
  <c r="AA124" i="15"/>
  <c r="AA123" i="15"/>
  <c r="AA122" i="15"/>
  <c r="AA121" i="15"/>
  <c r="AA120" i="15"/>
  <c r="AA119" i="15"/>
  <c r="AA118" i="15"/>
  <c r="AA117" i="15"/>
  <c r="AA116" i="15"/>
  <c r="AA115" i="15"/>
  <c r="AA114" i="15"/>
  <c r="AA113" i="15"/>
  <c r="AA112" i="15"/>
  <c r="AA111" i="15"/>
  <c r="AA110" i="15"/>
  <c r="AA109" i="15"/>
  <c r="AA108" i="15"/>
  <c r="AA107" i="15"/>
  <c r="AA106" i="15"/>
  <c r="AA105" i="15"/>
  <c r="AA104" i="15"/>
  <c r="AA103" i="15"/>
  <c r="AA102" i="15"/>
  <c r="AA101" i="15"/>
  <c r="AA100" i="15"/>
  <c r="AA99" i="15"/>
  <c r="AA98" i="15"/>
  <c r="AA97" i="15"/>
  <c r="AA96" i="15"/>
  <c r="AA95" i="15"/>
  <c r="AA94" i="15"/>
  <c r="AA93" i="15"/>
  <c r="AA92" i="15"/>
  <c r="AA91" i="15"/>
  <c r="AA90" i="15"/>
  <c r="AA89" i="15"/>
  <c r="AA88" i="15"/>
  <c r="AA87" i="15"/>
  <c r="AA86" i="15"/>
  <c r="AA85" i="15"/>
  <c r="AA84" i="15"/>
  <c r="AA83" i="15"/>
  <c r="AA82" i="15"/>
  <c r="AA81" i="15"/>
  <c r="AA80" i="15"/>
  <c r="AA79" i="15"/>
  <c r="AA78" i="15"/>
  <c r="AA77" i="15"/>
  <c r="AA76" i="15"/>
  <c r="AA75" i="15"/>
  <c r="AA74" i="15"/>
  <c r="AA73" i="15"/>
  <c r="AA72" i="15"/>
  <c r="AA71" i="15"/>
  <c r="AA70" i="15"/>
  <c r="AA69" i="15"/>
  <c r="AA68" i="15"/>
  <c r="AA67" i="15"/>
  <c r="AA66" i="15"/>
  <c r="AA65" i="15"/>
  <c r="AA64" i="15"/>
  <c r="AA63" i="15"/>
  <c r="AA62" i="15"/>
  <c r="AA61" i="15"/>
  <c r="AA60" i="15"/>
  <c r="AA59" i="15"/>
  <c r="AA58" i="15"/>
  <c r="AA57" i="15"/>
  <c r="AA56" i="15"/>
  <c r="AA55" i="15"/>
  <c r="AA54" i="15"/>
  <c r="AA53" i="15"/>
  <c r="AA52" i="15"/>
  <c r="AA51" i="15"/>
  <c r="AA50" i="15"/>
  <c r="AA49" i="15"/>
  <c r="AA48" i="15"/>
  <c r="AA47" i="15"/>
  <c r="AA46" i="15"/>
  <c r="AA45" i="15"/>
  <c r="AA44" i="15"/>
  <c r="AA43" i="15"/>
  <c r="AA42" i="15"/>
  <c r="AA41" i="15"/>
  <c r="AA40" i="15"/>
  <c r="AA39" i="15"/>
  <c r="AA38" i="15"/>
  <c r="AA37" i="15"/>
  <c r="AA36" i="15"/>
  <c r="AA35" i="15"/>
  <c r="AA34" i="15"/>
  <c r="AA33" i="15"/>
  <c r="AA32" i="15"/>
  <c r="AA31" i="15"/>
  <c r="AA30" i="15"/>
  <c r="AA29" i="15"/>
  <c r="AA28" i="15"/>
  <c r="AA27" i="15"/>
  <c r="AA26" i="15"/>
  <c r="AA25" i="15"/>
  <c r="AA24" i="15"/>
  <c r="AA23" i="15"/>
  <c r="W331" i="15"/>
  <c r="W330" i="15"/>
  <c r="W329" i="15"/>
  <c r="W328" i="15"/>
  <c r="W327" i="15"/>
  <c r="W326" i="15"/>
  <c r="W325" i="15"/>
  <c r="W324" i="15"/>
  <c r="W323" i="15"/>
  <c r="W322" i="15"/>
  <c r="W321" i="15"/>
  <c r="W320" i="15"/>
  <c r="W319" i="15"/>
  <c r="W318" i="15"/>
  <c r="W317" i="15"/>
  <c r="W316" i="15"/>
  <c r="W315" i="15"/>
  <c r="W314" i="15"/>
  <c r="W313" i="15"/>
  <c r="W312" i="15"/>
  <c r="W311" i="15"/>
  <c r="W310" i="15"/>
  <c r="W309" i="15"/>
  <c r="W308" i="15"/>
  <c r="W307" i="15"/>
  <c r="W306" i="15"/>
  <c r="W305" i="15"/>
  <c r="W304" i="15"/>
  <c r="W303" i="15"/>
  <c r="W302" i="15"/>
  <c r="W301" i="15"/>
  <c r="W300" i="15"/>
  <c r="W299" i="15"/>
  <c r="W298" i="15"/>
  <c r="W297" i="15"/>
  <c r="W296" i="15"/>
  <c r="W295" i="15"/>
  <c r="W294" i="15"/>
  <c r="W293" i="15"/>
  <c r="W292" i="15"/>
  <c r="W291" i="15"/>
  <c r="W290" i="15"/>
  <c r="W289" i="15"/>
  <c r="W288" i="15"/>
  <c r="W287" i="15"/>
  <c r="W286" i="15"/>
  <c r="W285" i="15"/>
  <c r="W284" i="15"/>
  <c r="W283" i="15"/>
  <c r="W282" i="15"/>
  <c r="W281" i="15"/>
  <c r="W280" i="15"/>
  <c r="W279" i="15"/>
  <c r="W278" i="15"/>
  <c r="W277" i="15"/>
  <c r="W276" i="15"/>
  <c r="W275" i="15"/>
  <c r="W274" i="15"/>
  <c r="W273" i="15"/>
  <c r="W272" i="15"/>
  <c r="W271" i="15"/>
  <c r="W270" i="15"/>
  <c r="W269" i="15"/>
  <c r="W268" i="15"/>
  <c r="W267" i="15"/>
  <c r="W266" i="15"/>
  <c r="W265" i="15"/>
  <c r="W264" i="15"/>
  <c r="W263" i="15"/>
  <c r="W262" i="15"/>
  <c r="W261" i="15"/>
  <c r="W260" i="15"/>
  <c r="W259" i="15"/>
  <c r="W258" i="15"/>
  <c r="W257" i="15"/>
  <c r="W256" i="15"/>
  <c r="W255" i="15"/>
  <c r="W254" i="15"/>
  <c r="W253" i="15"/>
  <c r="W252" i="15"/>
  <c r="W251" i="15"/>
  <c r="W250" i="15"/>
  <c r="W249" i="15"/>
  <c r="W248" i="15"/>
  <c r="W247" i="15"/>
  <c r="W246" i="15"/>
  <c r="W245" i="15"/>
  <c r="W244" i="15"/>
  <c r="W243" i="15"/>
  <c r="W242" i="15"/>
  <c r="W241" i="15"/>
  <c r="W240" i="15"/>
  <c r="W239" i="15"/>
  <c r="W238" i="15"/>
  <c r="W237" i="15"/>
  <c r="W236" i="15"/>
  <c r="W235" i="15"/>
  <c r="W234" i="15"/>
  <c r="W233" i="15"/>
  <c r="W232" i="15"/>
  <c r="W231" i="15"/>
  <c r="W230" i="15"/>
  <c r="W229" i="15"/>
  <c r="W228" i="15"/>
  <c r="W227" i="15"/>
  <c r="W226" i="15"/>
  <c r="W225" i="15"/>
  <c r="W224" i="15"/>
  <c r="W223" i="15"/>
  <c r="W222" i="15"/>
  <c r="W221" i="15"/>
  <c r="W220" i="15"/>
  <c r="W219" i="15"/>
  <c r="W218" i="15"/>
  <c r="W217" i="15"/>
  <c r="W216" i="15"/>
  <c r="W215" i="15"/>
  <c r="W214" i="15"/>
  <c r="W213" i="15"/>
  <c r="W212" i="15"/>
  <c r="W211" i="15"/>
  <c r="W210" i="15"/>
  <c r="W209" i="15"/>
  <c r="W208" i="15"/>
  <c r="W207" i="15"/>
  <c r="W206" i="15"/>
  <c r="W205" i="15"/>
  <c r="W204" i="15"/>
  <c r="W203" i="15"/>
  <c r="W202" i="15"/>
  <c r="W201" i="15"/>
  <c r="W200" i="15"/>
  <c r="W199" i="15"/>
  <c r="W198" i="15"/>
  <c r="W197" i="15"/>
  <c r="W196" i="15"/>
  <c r="W195" i="15"/>
  <c r="W194" i="15"/>
  <c r="W193" i="15"/>
  <c r="W192" i="15"/>
  <c r="W191" i="15"/>
  <c r="W190" i="15"/>
  <c r="W189" i="15"/>
  <c r="W188" i="15"/>
  <c r="W187" i="15"/>
  <c r="W186" i="15"/>
  <c r="W185" i="15"/>
  <c r="W184" i="15"/>
  <c r="W183" i="15"/>
  <c r="W182" i="15"/>
  <c r="W181" i="15"/>
  <c r="W180" i="15"/>
  <c r="W179" i="15"/>
  <c r="W178" i="15"/>
  <c r="W177" i="15"/>
  <c r="W176" i="15"/>
  <c r="W175" i="15"/>
  <c r="W174" i="15"/>
  <c r="W173" i="15"/>
  <c r="W172" i="15"/>
  <c r="W171" i="15"/>
  <c r="W170" i="15"/>
  <c r="W169" i="15"/>
  <c r="W168" i="15"/>
  <c r="W167" i="15"/>
  <c r="W166" i="15"/>
  <c r="W165" i="15"/>
  <c r="W164" i="15"/>
  <c r="W163" i="15"/>
  <c r="W162" i="15"/>
  <c r="W161" i="15"/>
  <c r="W160" i="15"/>
  <c r="W159" i="15"/>
  <c r="W158" i="15"/>
  <c r="W157" i="15"/>
  <c r="W156" i="15"/>
  <c r="W155" i="15"/>
  <c r="W154" i="15"/>
  <c r="W153" i="15"/>
  <c r="W152" i="15"/>
  <c r="W151" i="15"/>
  <c r="W150" i="15"/>
  <c r="W149" i="15"/>
  <c r="W148" i="15"/>
  <c r="W147" i="15"/>
  <c r="W146" i="15"/>
  <c r="W145" i="15"/>
  <c r="W144" i="15"/>
  <c r="W143" i="15"/>
  <c r="W142" i="15"/>
  <c r="W141" i="15"/>
  <c r="W140" i="15"/>
  <c r="W139" i="15"/>
  <c r="W138" i="15"/>
  <c r="W137" i="15"/>
  <c r="W136" i="15"/>
  <c r="W135" i="15"/>
  <c r="W134" i="15"/>
  <c r="W133" i="15"/>
  <c r="W132" i="15"/>
  <c r="W131" i="15"/>
  <c r="W130" i="15"/>
  <c r="W129" i="15"/>
  <c r="W128" i="15"/>
  <c r="W127" i="15"/>
  <c r="W126" i="15"/>
  <c r="W125" i="15"/>
  <c r="W124" i="15"/>
  <c r="W123" i="15"/>
  <c r="W122" i="15"/>
  <c r="W121" i="15"/>
  <c r="W120" i="15"/>
  <c r="W119" i="15"/>
  <c r="W118" i="15"/>
  <c r="W117" i="15"/>
  <c r="W116" i="15"/>
  <c r="W115" i="15"/>
  <c r="W114" i="15"/>
  <c r="W113" i="15"/>
  <c r="W112" i="15"/>
  <c r="W111" i="15"/>
  <c r="W110" i="15"/>
  <c r="W109" i="15"/>
  <c r="W108" i="15"/>
  <c r="W107" i="15"/>
  <c r="W106" i="15"/>
  <c r="W105" i="15"/>
  <c r="W104" i="15"/>
  <c r="W103" i="15"/>
  <c r="W102" i="15"/>
  <c r="W101" i="15"/>
  <c r="W100" i="15"/>
  <c r="W99" i="15"/>
  <c r="W98" i="15"/>
  <c r="W97" i="15"/>
  <c r="W96" i="15"/>
  <c r="W95" i="15"/>
  <c r="W94" i="15"/>
  <c r="W93" i="15"/>
  <c r="W92" i="15"/>
  <c r="W91" i="15"/>
  <c r="W90" i="15"/>
  <c r="W89" i="15"/>
  <c r="W88" i="15"/>
  <c r="W87" i="15"/>
  <c r="W86" i="15"/>
  <c r="W85" i="15"/>
  <c r="W84" i="15"/>
  <c r="W83" i="15"/>
  <c r="W82" i="15"/>
  <c r="W81" i="15"/>
  <c r="W80" i="15"/>
  <c r="W79" i="15"/>
  <c r="W78" i="15"/>
  <c r="W77" i="15"/>
  <c r="W76" i="15"/>
  <c r="W75" i="15"/>
  <c r="W74" i="15"/>
  <c r="W73" i="15"/>
  <c r="W72" i="15"/>
  <c r="W71" i="15"/>
  <c r="W70" i="15"/>
  <c r="W69" i="15"/>
  <c r="W68" i="15"/>
  <c r="W67" i="15"/>
  <c r="W66" i="15"/>
  <c r="W65" i="15"/>
  <c r="W64" i="15"/>
  <c r="W63" i="15"/>
  <c r="W62" i="15"/>
  <c r="W61" i="15"/>
  <c r="W60" i="15"/>
  <c r="W59" i="15"/>
  <c r="W58" i="15"/>
  <c r="W57" i="15"/>
  <c r="W56" i="15"/>
  <c r="W55" i="15"/>
  <c r="W54" i="15"/>
  <c r="W53" i="15"/>
  <c r="W52" i="15"/>
  <c r="W51" i="15"/>
  <c r="W50" i="15"/>
  <c r="W49" i="15"/>
  <c r="W48" i="15"/>
  <c r="W47" i="15"/>
  <c r="W46" i="15"/>
  <c r="W45" i="15"/>
  <c r="W44" i="15"/>
  <c r="W43" i="15"/>
  <c r="W42" i="15"/>
  <c r="W41" i="15"/>
  <c r="W40" i="15"/>
  <c r="W39" i="15"/>
  <c r="W38" i="15"/>
  <c r="W37" i="15"/>
  <c r="W36" i="15"/>
  <c r="W35" i="15"/>
  <c r="W34" i="15"/>
  <c r="W33" i="15"/>
  <c r="W32" i="15"/>
  <c r="W31" i="15"/>
  <c r="W30" i="15"/>
  <c r="W29" i="15"/>
  <c r="W28" i="15"/>
  <c r="W27" i="15"/>
  <c r="W26" i="15"/>
  <c r="W25" i="15"/>
  <c r="W24" i="15"/>
  <c r="K331" i="15"/>
  <c r="K330" i="15"/>
  <c r="K329" i="15"/>
  <c r="K328" i="15"/>
  <c r="K327" i="15"/>
  <c r="K326" i="15"/>
  <c r="K325" i="15"/>
  <c r="K324" i="15"/>
  <c r="K323" i="15"/>
  <c r="K322" i="15"/>
  <c r="K321" i="15"/>
  <c r="K320" i="15"/>
  <c r="K319" i="15"/>
  <c r="K318" i="15"/>
  <c r="K317" i="15"/>
  <c r="K316" i="15"/>
  <c r="K315" i="15"/>
  <c r="K314" i="15"/>
  <c r="K313" i="15"/>
  <c r="K312" i="15"/>
  <c r="K311" i="15"/>
  <c r="K310" i="15"/>
  <c r="K309" i="15"/>
  <c r="K308" i="15"/>
  <c r="K307" i="15"/>
  <c r="K306" i="15"/>
  <c r="K305" i="15"/>
  <c r="K304" i="15"/>
  <c r="K303" i="15"/>
  <c r="K302" i="15"/>
  <c r="K301" i="15"/>
  <c r="K300" i="15"/>
  <c r="K299" i="15"/>
  <c r="K298" i="15"/>
  <c r="K297" i="15"/>
  <c r="K296" i="15"/>
  <c r="K295" i="15"/>
  <c r="K294" i="15"/>
  <c r="K293" i="15"/>
  <c r="K292" i="15"/>
  <c r="K291" i="15"/>
  <c r="K290" i="15"/>
  <c r="K289" i="15"/>
  <c r="K288" i="15"/>
  <c r="K287" i="15"/>
  <c r="K286" i="15"/>
  <c r="K285" i="15"/>
  <c r="K284" i="15"/>
  <c r="K283" i="15"/>
  <c r="K282" i="15"/>
  <c r="K281" i="15"/>
  <c r="K280" i="15"/>
  <c r="K279" i="15"/>
  <c r="K278" i="15"/>
  <c r="K277" i="15"/>
  <c r="K276" i="15"/>
  <c r="K275" i="15"/>
  <c r="K274" i="15"/>
  <c r="K273" i="15"/>
  <c r="K272" i="15"/>
  <c r="K271" i="15"/>
  <c r="K270" i="15"/>
  <c r="K269" i="15"/>
  <c r="K268" i="15"/>
  <c r="K267" i="15"/>
  <c r="K266" i="15"/>
  <c r="K265" i="15"/>
  <c r="K264" i="15"/>
  <c r="K263" i="15"/>
  <c r="K262" i="15"/>
  <c r="K261" i="15"/>
  <c r="K260" i="15"/>
  <c r="K259" i="15"/>
  <c r="K258" i="15"/>
  <c r="K257" i="15"/>
  <c r="K256" i="15"/>
  <c r="K255" i="15"/>
  <c r="K254" i="15"/>
  <c r="K253" i="15"/>
  <c r="K252" i="15"/>
  <c r="K251" i="15"/>
  <c r="K250" i="15"/>
  <c r="K249" i="15"/>
  <c r="K248" i="15"/>
  <c r="K247" i="15"/>
  <c r="K246" i="15"/>
  <c r="K245" i="15"/>
  <c r="K244" i="15"/>
  <c r="K243" i="15"/>
  <c r="K242" i="15"/>
  <c r="K241" i="15"/>
  <c r="K240" i="15"/>
  <c r="K239" i="15"/>
  <c r="K238" i="15"/>
  <c r="K237" i="15"/>
  <c r="K236" i="15"/>
  <c r="K235" i="15"/>
  <c r="K234" i="15"/>
  <c r="K233" i="15"/>
  <c r="K232" i="15"/>
  <c r="K231" i="15"/>
  <c r="K230" i="15"/>
  <c r="K229" i="15"/>
  <c r="K228" i="15"/>
  <c r="K227" i="15"/>
  <c r="K226" i="15"/>
  <c r="K225" i="15"/>
  <c r="K224" i="15"/>
  <c r="K223" i="15"/>
  <c r="K222" i="15"/>
  <c r="K221" i="15"/>
  <c r="K220" i="15"/>
  <c r="K219" i="15"/>
  <c r="K218" i="15"/>
  <c r="K217" i="15"/>
  <c r="K216" i="15"/>
  <c r="K215" i="15"/>
  <c r="K214" i="15"/>
  <c r="K213" i="15"/>
  <c r="K212" i="15"/>
  <c r="K211" i="15"/>
  <c r="K210" i="15"/>
  <c r="K209" i="15"/>
  <c r="K208" i="15"/>
  <c r="K207" i="15"/>
  <c r="K206" i="15"/>
  <c r="K205" i="15"/>
  <c r="K204" i="15"/>
  <c r="K203" i="15"/>
  <c r="K202" i="15"/>
  <c r="K201" i="15"/>
  <c r="K200" i="15"/>
  <c r="K199" i="15"/>
  <c r="K198" i="15"/>
  <c r="K197" i="15"/>
  <c r="K196" i="15"/>
  <c r="K195" i="15"/>
  <c r="K194" i="15"/>
  <c r="K193" i="15"/>
  <c r="K192" i="15"/>
  <c r="K191" i="15"/>
  <c r="K190" i="15"/>
  <c r="K189" i="15"/>
  <c r="K188" i="15"/>
  <c r="K187" i="15"/>
  <c r="K186" i="15"/>
  <c r="K185" i="15"/>
  <c r="K184" i="15"/>
  <c r="K183" i="15"/>
  <c r="K182" i="15"/>
  <c r="K181" i="15"/>
  <c r="K180" i="15"/>
  <c r="K179" i="15"/>
  <c r="K178" i="15"/>
  <c r="K177" i="15"/>
  <c r="K176" i="15"/>
  <c r="K175" i="15"/>
  <c r="K174" i="15"/>
  <c r="K173" i="15"/>
  <c r="K172" i="15"/>
  <c r="K171" i="15"/>
  <c r="K170" i="15"/>
  <c r="K169" i="15"/>
  <c r="K168" i="15"/>
  <c r="K167" i="15"/>
  <c r="K166" i="15"/>
  <c r="K165" i="15"/>
  <c r="K164" i="15"/>
  <c r="K163" i="15"/>
  <c r="K162" i="15"/>
  <c r="K161" i="15"/>
  <c r="K160" i="15"/>
  <c r="K159" i="15"/>
  <c r="K158" i="15"/>
  <c r="K157" i="15"/>
  <c r="K156" i="15"/>
  <c r="K155" i="15"/>
  <c r="K154" i="15"/>
  <c r="K153" i="15"/>
  <c r="K152" i="15"/>
  <c r="K151" i="15"/>
  <c r="K150" i="15"/>
  <c r="K149" i="15"/>
  <c r="K148" i="15"/>
  <c r="K147" i="15"/>
  <c r="K146" i="15"/>
  <c r="K145" i="15"/>
  <c r="K144" i="15"/>
  <c r="K143" i="15"/>
  <c r="K142" i="15"/>
  <c r="K141" i="15"/>
  <c r="K140" i="15"/>
  <c r="K139" i="15"/>
  <c r="K138" i="15"/>
  <c r="K137" i="15"/>
  <c r="K136" i="15"/>
  <c r="K135" i="15"/>
  <c r="K134" i="15"/>
  <c r="K133" i="15"/>
  <c r="K132" i="15"/>
  <c r="K131" i="15"/>
  <c r="K130" i="15"/>
  <c r="K129" i="15"/>
  <c r="K128" i="15"/>
  <c r="K127" i="15"/>
  <c r="K126" i="15"/>
  <c r="K125" i="15"/>
  <c r="K124" i="15"/>
  <c r="K123" i="15"/>
  <c r="K122" i="15"/>
  <c r="K121" i="15"/>
  <c r="K120" i="15"/>
  <c r="K119" i="15"/>
  <c r="K118" i="15"/>
  <c r="K117" i="15"/>
  <c r="K116" i="15"/>
  <c r="K115" i="15"/>
  <c r="K114" i="15"/>
  <c r="K113" i="15"/>
  <c r="K112" i="15"/>
  <c r="K111" i="15"/>
  <c r="K110" i="15"/>
  <c r="K109" i="15"/>
  <c r="K108" i="15"/>
  <c r="K107" i="15"/>
  <c r="K106" i="15"/>
  <c r="K105" i="15"/>
  <c r="K104" i="15"/>
  <c r="K103" i="15"/>
  <c r="K102" i="15"/>
  <c r="Z102" i="15" s="1"/>
  <c r="K101" i="15"/>
  <c r="K100" i="15"/>
  <c r="K99" i="15"/>
  <c r="K98" i="15"/>
  <c r="K97" i="15"/>
  <c r="K96" i="15"/>
  <c r="K95" i="15"/>
  <c r="K94" i="15"/>
  <c r="K93" i="15"/>
  <c r="K92" i="15"/>
  <c r="K91" i="15"/>
  <c r="K90" i="15"/>
  <c r="K89" i="15"/>
  <c r="K88" i="15"/>
  <c r="K87" i="15"/>
  <c r="K86" i="15"/>
  <c r="K85" i="15"/>
  <c r="K84" i="15"/>
  <c r="K83" i="15"/>
  <c r="K82" i="15"/>
  <c r="K81" i="15"/>
  <c r="K80" i="15"/>
  <c r="K79" i="15"/>
  <c r="K78" i="15"/>
  <c r="K77" i="15"/>
  <c r="K76" i="15"/>
  <c r="K75" i="15"/>
  <c r="K74" i="15"/>
  <c r="K73" i="15"/>
  <c r="K72" i="15"/>
  <c r="K71" i="15"/>
  <c r="K70" i="15"/>
  <c r="K69" i="15"/>
  <c r="K68" i="15"/>
  <c r="K67" i="15"/>
  <c r="K66" i="15"/>
  <c r="K65" i="15"/>
  <c r="K64" i="15"/>
  <c r="K63" i="15"/>
  <c r="K62" i="15"/>
  <c r="K61" i="15"/>
  <c r="K60" i="15"/>
  <c r="K59" i="15"/>
  <c r="K58" i="15"/>
  <c r="K57" i="15"/>
  <c r="K56" i="15"/>
  <c r="K55" i="15"/>
  <c r="K54" i="15"/>
  <c r="K53" i="15"/>
  <c r="K52" i="15"/>
  <c r="K51" i="15"/>
  <c r="K50" i="15"/>
  <c r="K49" i="15"/>
  <c r="K48" i="15"/>
  <c r="K47" i="15"/>
  <c r="K46" i="15"/>
  <c r="K45" i="15"/>
  <c r="K44" i="15"/>
  <c r="K43" i="15"/>
  <c r="K42" i="15"/>
  <c r="K41" i="15"/>
  <c r="K40" i="15"/>
  <c r="K39" i="15"/>
  <c r="K38" i="15"/>
  <c r="Z38" i="15" s="1"/>
  <c r="K37" i="15"/>
  <c r="K36" i="15"/>
  <c r="K35" i="15"/>
  <c r="K34" i="15"/>
  <c r="K33" i="15"/>
  <c r="K32" i="15"/>
  <c r="K31" i="15"/>
  <c r="K30" i="15"/>
  <c r="Z30" i="15" s="1"/>
  <c r="K29" i="15"/>
  <c r="K28" i="15"/>
  <c r="K27" i="15"/>
  <c r="K26" i="15"/>
  <c r="K25" i="15"/>
  <c r="K24" i="15"/>
  <c r="K23" i="15"/>
  <c r="K8" i="15"/>
  <c r="K7" i="15"/>
  <c r="K6" i="15"/>
  <c r="J331" i="15"/>
  <c r="J330" i="15"/>
  <c r="J329" i="15"/>
  <c r="J328" i="15"/>
  <c r="J327" i="15"/>
  <c r="J326" i="15"/>
  <c r="J325" i="15"/>
  <c r="J324" i="15"/>
  <c r="J323" i="15"/>
  <c r="J322" i="15"/>
  <c r="J321" i="15"/>
  <c r="J320" i="15"/>
  <c r="J319" i="15"/>
  <c r="J318" i="15"/>
  <c r="J317" i="15"/>
  <c r="J316" i="15"/>
  <c r="J315" i="15"/>
  <c r="J314" i="15"/>
  <c r="J313" i="15"/>
  <c r="J312" i="15"/>
  <c r="J311" i="15"/>
  <c r="J310" i="15"/>
  <c r="J309" i="15"/>
  <c r="J308" i="15"/>
  <c r="J307" i="15"/>
  <c r="J306" i="15"/>
  <c r="J305" i="15"/>
  <c r="J304" i="15"/>
  <c r="J303" i="15"/>
  <c r="J302" i="15"/>
  <c r="J301" i="15"/>
  <c r="J300" i="15"/>
  <c r="J299" i="15"/>
  <c r="J298" i="15"/>
  <c r="J297" i="15"/>
  <c r="J296" i="15"/>
  <c r="J295" i="15"/>
  <c r="J294" i="15"/>
  <c r="J293" i="15"/>
  <c r="J292" i="15"/>
  <c r="J291" i="15"/>
  <c r="J290" i="15"/>
  <c r="J289" i="15"/>
  <c r="J288" i="15"/>
  <c r="J287" i="15"/>
  <c r="J286" i="15"/>
  <c r="J285" i="15"/>
  <c r="J284" i="15"/>
  <c r="J283" i="15"/>
  <c r="J282" i="15"/>
  <c r="J281" i="15"/>
  <c r="J280" i="15"/>
  <c r="J279" i="15"/>
  <c r="J278" i="15"/>
  <c r="J277" i="15"/>
  <c r="J276" i="15"/>
  <c r="J275" i="15"/>
  <c r="J274" i="15"/>
  <c r="J273" i="15"/>
  <c r="J272" i="15"/>
  <c r="J271" i="15"/>
  <c r="J270" i="15"/>
  <c r="J269" i="15"/>
  <c r="J268" i="15"/>
  <c r="J267" i="15"/>
  <c r="J266" i="15"/>
  <c r="J265" i="15"/>
  <c r="J264" i="15"/>
  <c r="J263" i="15"/>
  <c r="J262" i="15"/>
  <c r="J261" i="15"/>
  <c r="J260" i="15"/>
  <c r="J259" i="15"/>
  <c r="J258" i="15"/>
  <c r="J257" i="15"/>
  <c r="J256" i="15"/>
  <c r="J255" i="15"/>
  <c r="J254" i="15"/>
  <c r="J253" i="15"/>
  <c r="J252" i="15"/>
  <c r="J251" i="15"/>
  <c r="J250" i="15"/>
  <c r="J249" i="15"/>
  <c r="J248" i="15"/>
  <c r="J247" i="15"/>
  <c r="J246" i="15"/>
  <c r="J245" i="15"/>
  <c r="J244" i="15"/>
  <c r="J243" i="15"/>
  <c r="J242" i="15"/>
  <c r="J241" i="15"/>
  <c r="J240" i="15"/>
  <c r="J239" i="15"/>
  <c r="J238" i="15"/>
  <c r="J237" i="15"/>
  <c r="J236" i="15"/>
  <c r="J235" i="15"/>
  <c r="J234" i="15"/>
  <c r="J233" i="15"/>
  <c r="J232" i="15"/>
  <c r="J231" i="15"/>
  <c r="J230" i="15"/>
  <c r="J229" i="15"/>
  <c r="J228" i="15"/>
  <c r="J227" i="15"/>
  <c r="J226" i="15"/>
  <c r="J225" i="15"/>
  <c r="J224" i="15"/>
  <c r="J223" i="15"/>
  <c r="J222" i="15"/>
  <c r="J221" i="15"/>
  <c r="J220" i="15"/>
  <c r="J219" i="15"/>
  <c r="J218" i="15"/>
  <c r="J217" i="15"/>
  <c r="J216" i="15"/>
  <c r="J215" i="15"/>
  <c r="J214" i="15"/>
  <c r="J213" i="15"/>
  <c r="J212" i="15"/>
  <c r="J211" i="15"/>
  <c r="J210" i="15"/>
  <c r="J209" i="15"/>
  <c r="J208" i="15"/>
  <c r="J207" i="15"/>
  <c r="J206" i="15"/>
  <c r="J205" i="15"/>
  <c r="J204" i="15"/>
  <c r="J203" i="15"/>
  <c r="J202" i="15"/>
  <c r="J201" i="15"/>
  <c r="J200" i="15"/>
  <c r="J199" i="15"/>
  <c r="J198" i="15"/>
  <c r="J197" i="15"/>
  <c r="J196" i="15"/>
  <c r="J195" i="15"/>
  <c r="J194" i="15"/>
  <c r="J193" i="15"/>
  <c r="J192" i="15"/>
  <c r="J191" i="15"/>
  <c r="J190" i="15"/>
  <c r="J189" i="15"/>
  <c r="J188" i="15"/>
  <c r="J187" i="15"/>
  <c r="J186" i="15"/>
  <c r="J185" i="15"/>
  <c r="J184" i="15"/>
  <c r="J183" i="15"/>
  <c r="J182" i="15"/>
  <c r="J181" i="15"/>
  <c r="J180" i="15"/>
  <c r="J179" i="15"/>
  <c r="J178" i="15"/>
  <c r="J177" i="15"/>
  <c r="J176" i="15"/>
  <c r="J175" i="15"/>
  <c r="J174" i="15"/>
  <c r="J173" i="15"/>
  <c r="J172" i="15"/>
  <c r="J171" i="15"/>
  <c r="J170" i="15"/>
  <c r="J169" i="15"/>
  <c r="J168" i="15"/>
  <c r="J167" i="15"/>
  <c r="J166" i="15"/>
  <c r="J165" i="15"/>
  <c r="J164" i="15"/>
  <c r="J163" i="15"/>
  <c r="J162" i="15"/>
  <c r="J161" i="15"/>
  <c r="J160" i="15"/>
  <c r="J159" i="15"/>
  <c r="J158" i="15"/>
  <c r="J157" i="15"/>
  <c r="J156" i="15"/>
  <c r="J155" i="15"/>
  <c r="J154" i="15"/>
  <c r="J153" i="15"/>
  <c r="J152" i="15"/>
  <c r="J151" i="15"/>
  <c r="J150" i="15"/>
  <c r="J149" i="15"/>
  <c r="J148" i="15"/>
  <c r="J147" i="15"/>
  <c r="J146" i="15"/>
  <c r="J145" i="15"/>
  <c r="J144" i="15"/>
  <c r="J143" i="15"/>
  <c r="J142" i="15"/>
  <c r="J141" i="15"/>
  <c r="J140" i="15"/>
  <c r="J139" i="15"/>
  <c r="J138" i="15"/>
  <c r="J137" i="15"/>
  <c r="J136" i="15"/>
  <c r="J135" i="15"/>
  <c r="J134" i="15"/>
  <c r="J133" i="15"/>
  <c r="J132" i="15"/>
  <c r="J131" i="15"/>
  <c r="J130" i="15"/>
  <c r="J129" i="15"/>
  <c r="J128" i="15"/>
  <c r="J127" i="15"/>
  <c r="J126" i="15"/>
  <c r="J125" i="15"/>
  <c r="J124" i="15"/>
  <c r="J123" i="15"/>
  <c r="J122" i="15"/>
  <c r="J121" i="15"/>
  <c r="J120" i="15"/>
  <c r="J119" i="15"/>
  <c r="J118" i="15"/>
  <c r="J117" i="15"/>
  <c r="J116" i="15"/>
  <c r="J115" i="15"/>
  <c r="J114" i="15"/>
  <c r="J113" i="15"/>
  <c r="J112" i="15"/>
  <c r="J111" i="15"/>
  <c r="J110" i="15"/>
  <c r="J109" i="15"/>
  <c r="J108" i="15"/>
  <c r="J107" i="15"/>
  <c r="J106" i="15"/>
  <c r="J105" i="15"/>
  <c r="J104" i="15"/>
  <c r="J103" i="15"/>
  <c r="J102" i="15"/>
  <c r="J101" i="15"/>
  <c r="J100" i="15"/>
  <c r="J99" i="15"/>
  <c r="J98" i="15"/>
  <c r="J97" i="15"/>
  <c r="J96" i="15"/>
  <c r="J95" i="15"/>
  <c r="J94" i="15"/>
  <c r="J93" i="15"/>
  <c r="J92" i="15"/>
  <c r="J91" i="15"/>
  <c r="J90" i="15"/>
  <c r="J89" i="15"/>
  <c r="J88" i="15"/>
  <c r="J87" i="15"/>
  <c r="J86" i="15"/>
  <c r="J85" i="15"/>
  <c r="J84" i="15"/>
  <c r="J83" i="15"/>
  <c r="J82" i="15"/>
  <c r="J81" i="15"/>
  <c r="J80" i="15"/>
  <c r="J79" i="15"/>
  <c r="J78" i="15"/>
  <c r="J77" i="15"/>
  <c r="J76" i="15"/>
  <c r="J75" i="15"/>
  <c r="J74" i="15"/>
  <c r="J73" i="15"/>
  <c r="J72" i="15"/>
  <c r="J71" i="15"/>
  <c r="J70" i="15"/>
  <c r="J69" i="15"/>
  <c r="J68" i="15"/>
  <c r="J67" i="15"/>
  <c r="J66" i="15"/>
  <c r="J65" i="15"/>
  <c r="J64" i="15"/>
  <c r="J63" i="15"/>
  <c r="J62" i="15"/>
  <c r="J61" i="15"/>
  <c r="J60" i="15"/>
  <c r="J59" i="15"/>
  <c r="J58" i="15"/>
  <c r="J57" i="15"/>
  <c r="J56" i="15"/>
  <c r="J55" i="15"/>
  <c r="J54" i="15"/>
  <c r="J53" i="15"/>
  <c r="J52" i="15"/>
  <c r="J51" i="15"/>
  <c r="J50" i="15"/>
  <c r="J49" i="15"/>
  <c r="J48" i="15"/>
  <c r="J47" i="15"/>
  <c r="J46" i="15"/>
  <c r="J45" i="15"/>
  <c r="J44" i="15"/>
  <c r="J43" i="15"/>
  <c r="J42" i="15"/>
  <c r="J41" i="15"/>
  <c r="J40" i="15"/>
  <c r="J39" i="15"/>
  <c r="J38" i="15"/>
  <c r="J37" i="15"/>
  <c r="J36" i="15"/>
  <c r="J35" i="15"/>
  <c r="J34" i="15"/>
  <c r="J33" i="15"/>
  <c r="J32" i="15"/>
  <c r="J31" i="15"/>
  <c r="J30" i="15"/>
  <c r="J29" i="15"/>
  <c r="J28" i="15"/>
  <c r="J27" i="15"/>
  <c r="J26" i="15"/>
  <c r="J25" i="15"/>
  <c r="J24" i="15"/>
  <c r="J23" i="15"/>
  <c r="J8" i="15"/>
  <c r="J7" i="15"/>
  <c r="J6" i="15"/>
  <c r="W23" i="15"/>
  <c r="Y38" i="15" l="1"/>
  <c r="Y30" i="15"/>
  <c r="Y46" i="15"/>
  <c r="Z110" i="15"/>
  <c r="Z150" i="15"/>
  <c r="Z198" i="15"/>
  <c r="Z254" i="15"/>
  <c r="Y48" i="15"/>
  <c r="Z33" i="15"/>
  <c r="Z105" i="15"/>
  <c r="Z137" i="15"/>
  <c r="Z177" i="15"/>
  <c r="Z209" i="15"/>
  <c r="Z241" i="15"/>
  <c r="Y42" i="15"/>
  <c r="Z25" i="15"/>
  <c r="Y44" i="15"/>
  <c r="Y60" i="15"/>
  <c r="Y84" i="15"/>
  <c r="Z85" i="15"/>
  <c r="Z93" i="15"/>
  <c r="Z101" i="15"/>
  <c r="Z109" i="15"/>
  <c r="Z117" i="15"/>
  <c r="Z125" i="15"/>
  <c r="Z133" i="15"/>
  <c r="Z141" i="15"/>
  <c r="Z149" i="15"/>
  <c r="Z157" i="15"/>
  <c r="Z165" i="15"/>
  <c r="Z173" i="15"/>
  <c r="Z181" i="15"/>
  <c r="Z189" i="15"/>
  <c r="Z197" i="15"/>
  <c r="Z205" i="15"/>
  <c r="Z213" i="15"/>
  <c r="Z221" i="15"/>
  <c r="Z229" i="15"/>
  <c r="Z237" i="15"/>
  <c r="Z245" i="15"/>
  <c r="Z253" i="15"/>
  <c r="Z261" i="15"/>
  <c r="Z269" i="15"/>
  <c r="Z94" i="15"/>
  <c r="Z166" i="15"/>
  <c r="Z222" i="15"/>
  <c r="Z55" i="15"/>
  <c r="Z63" i="15"/>
  <c r="Z71" i="15"/>
  <c r="Z79" i="15"/>
  <c r="Z87" i="15"/>
  <c r="Z95" i="15"/>
  <c r="Z103" i="15"/>
  <c r="Z111" i="15"/>
  <c r="Z119" i="15"/>
  <c r="Z127" i="15"/>
  <c r="Z135" i="15"/>
  <c r="Z143" i="15"/>
  <c r="Z151" i="15"/>
  <c r="Z159" i="15"/>
  <c r="Z167" i="15"/>
  <c r="Z175" i="15"/>
  <c r="Z183" i="15"/>
  <c r="Z191" i="15"/>
  <c r="Z199" i="15"/>
  <c r="Z207" i="15"/>
  <c r="Z215" i="15"/>
  <c r="Z223" i="15"/>
  <c r="Z231" i="15"/>
  <c r="Z239" i="15"/>
  <c r="Z247" i="15"/>
  <c r="Z255" i="15"/>
  <c r="Z263" i="15"/>
  <c r="Z158" i="15"/>
  <c r="Z214" i="15"/>
  <c r="Y71" i="15"/>
  <c r="Y72" i="15"/>
  <c r="Z75" i="15"/>
  <c r="Z32" i="15"/>
  <c r="Z40" i="15"/>
  <c r="Z48" i="15"/>
  <c r="Z104" i="15"/>
  <c r="Z112" i="15"/>
  <c r="Z120" i="15"/>
  <c r="Z128" i="15"/>
  <c r="Z136" i="15"/>
  <c r="Z144" i="15"/>
  <c r="Z152" i="15"/>
  <c r="Z160" i="15"/>
  <c r="Z168" i="15"/>
  <c r="Z176" i="15"/>
  <c r="Z184" i="15"/>
  <c r="Z192" i="15"/>
  <c r="Z200" i="15"/>
  <c r="Z208" i="15"/>
  <c r="Z216" i="15"/>
  <c r="Z224" i="15"/>
  <c r="Z232" i="15"/>
  <c r="Z240" i="15"/>
  <c r="Z248" i="15"/>
  <c r="Z256" i="15"/>
  <c r="Z264" i="15"/>
  <c r="Z118" i="15"/>
  <c r="Z206" i="15"/>
  <c r="Y56" i="15"/>
  <c r="Y96" i="15"/>
  <c r="Z161" i="15"/>
  <c r="Z265" i="15"/>
  <c r="Z86" i="15"/>
  <c r="Z142" i="15"/>
  <c r="Z190" i="15"/>
  <c r="Z246" i="15"/>
  <c r="Y88" i="15"/>
  <c r="Z129" i="15"/>
  <c r="Z169" i="15"/>
  <c r="Z201" i="15"/>
  <c r="Z233" i="15"/>
  <c r="Y50" i="15"/>
  <c r="Z106" i="15"/>
  <c r="Z114" i="15"/>
  <c r="Z122" i="15"/>
  <c r="Z130" i="15"/>
  <c r="Z138" i="15"/>
  <c r="Z146" i="15"/>
  <c r="Z154" i="15"/>
  <c r="Z162" i="15"/>
  <c r="Z170" i="15"/>
  <c r="Z178" i="15"/>
  <c r="Z186" i="15"/>
  <c r="Z194" i="15"/>
  <c r="Z202" i="15"/>
  <c r="Z210" i="15"/>
  <c r="Z218" i="15"/>
  <c r="Z226" i="15"/>
  <c r="Z234" i="15"/>
  <c r="Z242" i="15"/>
  <c r="Z250" i="15"/>
  <c r="Z258" i="15"/>
  <c r="Z266" i="15"/>
  <c r="Z134" i="15"/>
  <c r="Z182" i="15"/>
  <c r="Z230" i="15"/>
  <c r="Y64" i="15"/>
  <c r="Z41" i="15"/>
  <c r="Z121" i="15"/>
  <c r="Z153" i="15"/>
  <c r="Z193" i="15"/>
  <c r="Z225" i="15"/>
  <c r="Z249" i="15"/>
  <c r="Y34" i="15"/>
  <c r="Y27" i="15"/>
  <c r="Y35" i="15"/>
  <c r="Y43" i="15"/>
  <c r="Y51" i="15"/>
  <c r="Y59" i="15"/>
  <c r="Y67" i="15"/>
  <c r="Y75" i="15"/>
  <c r="Z107" i="15"/>
  <c r="Z115" i="15"/>
  <c r="Z123" i="15"/>
  <c r="Z131" i="15"/>
  <c r="Z139" i="15"/>
  <c r="Z147" i="15"/>
  <c r="Z155" i="15"/>
  <c r="Z163" i="15"/>
  <c r="Z171" i="15"/>
  <c r="Z179" i="15"/>
  <c r="Z187" i="15"/>
  <c r="Z195" i="15"/>
  <c r="Z203" i="15"/>
  <c r="Z211" i="15"/>
  <c r="Z219" i="15"/>
  <c r="Z227" i="15"/>
  <c r="Z235" i="15"/>
  <c r="Z243" i="15"/>
  <c r="Z251" i="15"/>
  <c r="Z259" i="15"/>
  <c r="Z267" i="15"/>
  <c r="Z126" i="15"/>
  <c r="Z174" i="15"/>
  <c r="Z238" i="15"/>
  <c r="Z262" i="15"/>
  <c r="Z270" i="15"/>
  <c r="Y40" i="15"/>
  <c r="Y80" i="15"/>
  <c r="Z49" i="15"/>
  <c r="Z113" i="15"/>
  <c r="Z145" i="15"/>
  <c r="Z185" i="15"/>
  <c r="Z217" i="15"/>
  <c r="Z257" i="15"/>
  <c r="Y76" i="15"/>
  <c r="Y36" i="15"/>
  <c r="Y52" i="15"/>
  <c r="Y68" i="15"/>
  <c r="Y92" i="15"/>
  <c r="Z84" i="15"/>
  <c r="Z92" i="15"/>
  <c r="Z100" i="15"/>
  <c r="Z108" i="15"/>
  <c r="Z116" i="15"/>
  <c r="Z124" i="15"/>
  <c r="Z132" i="15"/>
  <c r="Z140" i="15"/>
  <c r="Z148" i="15"/>
  <c r="Z156" i="15"/>
  <c r="Z164" i="15"/>
  <c r="Z172" i="15"/>
  <c r="Z180" i="15"/>
  <c r="Z188" i="15"/>
  <c r="Z196" i="15"/>
  <c r="Z204" i="15"/>
  <c r="Z212" i="15"/>
  <c r="Z220" i="15"/>
  <c r="Z228" i="15"/>
  <c r="Z236" i="15"/>
  <c r="Z244" i="15"/>
  <c r="Z252" i="15"/>
  <c r="Z260" i="15"/>
  <c r="Z268" i="15"/>
  <c r="Y32" i="15"/>
  <c r="Y39" i="15"/>
  <c r="Y100" i="15"/>
  <c r="Y329" i="15"/>
  <c r="Y63" i="15"/>
  <c r="Z67" i="15"/>
  <c r="Y23" i="15"/>
  <c r="Y26" i="15"/>
  <c r="Y47" i="15"/>
  <c r="Y55" i="15"/>
  <c r="Z59" i="15"/>
  <c r="Z43" i="15"/>
  <c r="Z23" i="15"/>
  <c r="Z26" i="15"/>
  <c r="Y28" i="15"/>
  <c r="Z35" i="15"/>
  <c r="Z46" i="15"/>
  <c r="Z51" i="15"/>
  <c r="Y79" i="15"/>
  <c r="Z98" i="15"/>
  <c r="Y24" i="15"/>
  <c r="Z24" i="15"/>
  <c r="Z27" i="15"/>
  <c r="Y31" i="15"/>
  <c r="Z272" i="15"/>
  <c r="Z274" i="15"/>
  <c r="Z276" i="15"/>
  <c r="Z278" i="15"/>
  <c r="Z280" i="15"/>
  <c r="Z282" i="15"/>
  <c r="Z284" i="15"/>
  <c r="Z286" i="15"/>
  <c r="Z288" i="15"/>
  <c r="Z290" i="15"/>
  <c r="Z292" i="15"/>
  <c r="Z294" i="15"/>
  <c r="Z296" i="15"/>
  <c r="Z298" i="15"/>
  <c r="Z300" i="15"/>
  <c r="Z302" i="15"/>
  <c r="Z304" i="15"/>
  <c r="Z306" i="15"/>
  <c r="Z308" i="15"/>
  <c r="Z310" i="15"/>
  <c r="Z312" i="15"/>
  <c r="Z314" i="15"/>
  <c r="Z316" i="15"/>
  <c r="Z318" i="15"/>
  <c r="Z320" i="15"/>
  <c r="Z322" i="15"/>
  <c r="Z324" i="15"/>
  <c r="Z326" i="15"/>
  <c r="Z328" i="15"/>
  <c r="Z330" i="15"/>
  <c r="Z29" i="15"/>
  <c r="Z36" i="15"/>
  <c r="Z39" i="15"/>
  <c r="Z42" i="15"/>
  <c r="Z45" i="15"/>
  <c r="Z52" i="15"/>
  <c r="Z54" i="15"/>
  <c r="Z57" i="15"/>
  <c r="Z60" i="15"/>
  <c r="Z62" i="15"/>
  <c r="Z65" i="15"/>
  <c r="Z68" i="15"/>
  <c r="Z70" i="15"/>
  <c r="Z73" i="15"/>
  <c r="Z76" i="15"/>
  <c r="Z78" i="15"/>
  <c r="Z81" i="15"/>
  <c r="Z83" i="15"/>
  <c r="Z88" i="15"/>
  <c r="Z90" i="15"/>
  <c r="Z97" i="15"/>
  <c r="Z99" i="15"/>
  <c r="Z271" i="15"/>
  <c r="Z273" i="15"/>
  <c r="Z275" i="15"/>
  <c r="Z277" i="15"/>
  <c r="Z279" i="15"/>
  <c r="Z281" i="15"/>
  <c r="Z283" i="15"/>
  <c r="Z285" i="15"/>
  <c r="Z287" i="15"/>
  <c r="Z289" i="15"/>
  <c r="Z291" i="15"/>
  <c r="Z293" i="15"/>
  <c r="Z295" i="15"/>
  <c r="Z297" i="15"/>
  <c r="Z299" i="15"/>
  <c r="Z301" i="15"/>
  <c r="Z303" i="15"/>
  <c r="Z305" i="15"/>
  <c r="Z307" i="15"/>
  <c r="Z309" i="15"/>
  <c r="Z311" i="15"/>
  <c r="Z313" i="15"/>
  <c r="Z315" i="15"/>
  <c r="Z317" i="15"/>
  <c r="Z319" i="15"/>
  <c r="Z321" i="15"/>
  <c r="Z323" i="15"/>
  <c r="Z325" i="15"/>
  <c r="Z327" i="15"/>
  <c r="Z329" i="15"/>
  <c r="Z331" i="15"/>
  <c r="Z28" i="15"/>
  <c r="Z31" i="15"/>
  <c r="Z34" i="15"/>
  <c r="Z37" i="15"/>
  <c r="Z44" i="15"/>
  <c r="Z47" i="15"/>
  <c r="Z50" i="15"/>
  <c r="Z53" i="15"/>
  <c r="Z56" i="15"/>
  <c r="Z58" i="15"/>
  <c r="Z61" i="15"/>
  <c r="Z64" i="15"/>
  <c r="Z66" i="15"/>
  <c r="Z69" i="15"/>
  <c r="Z72" i="15"/>
  <c r="Z74" i="15"/>
  <c r="Z77" i="15"/>
  <c r="Z80" i="15"/>
  <c r="Z82" i="15"/>
  <c r="Z89" i="15"/>
  <c r="Z91" i="15"/>
  <c r="Z96" i="15"/>
  <c r="Y104" i="15"/>
  <c r="Y108" i="15"/>
  <c r="Y112" i="15"/>
  <c r="Y116" i="15"/>
  <c r="Y120" i="15"/>
  <c r="Y124" i="15"/>
  <c r="Y128" i="15"/>
  <c r="Y132" i="15"/>
  <c r="Y136" i="15"/>
  <c r="Y140" i="15"/>
  <c r="Y144" i="15"/>
  <c r="Y148" i="15"/>
  <c r="Y152" i="15"/>
  <c r="Y156" i="15"/>
  <c r="Y160" i="15"/>
  <c r="Y164" i="15"/>
  <c r="Y168" i="15"/>
  <c r="Y172" i="15"/>
  <c r="Y176" i="15"/>
  <c r="Y180" i="15"/>
  <c r="Y184" i="15"/>
  <c r="Y188" i="15"/>
  <c r="Y192" i="15"/>
  <c r="Y196" i="15"/>
  <c r="Y200" i="15"/>
  <c r="Y204" i="15"/>
  <c r="Y208" i="15"/>
  <c r="Y212" i="15"/>
  <c r="Y216" i="15"/>
  <c r="Y220" i="15"/>
  <c r="Y224" i="15"/>
  <c r="Y228" i="15"/>
  <c r="Y232" i="15"/>
  <c r="Y236" i="15"/>
  <c r="Y240" i="15"/>
  <c r="Y244" i="15"/>
  <c r="Y248" i="15"/>
  <c r="Y252" i="15"/>
  <c r="Y256" i="15"/>
  <c r="Y260" i="15"/>
  <c r="Y264" i="15"/>
  <c r="Y268" i="15"/>
  <c r="Y272" i="15"/>
  <c r="Y276" i="15"/>
  <c r="Y280" i="15"/>
  <c r="Y284" i="15"/>
  <c r="Y288" i="15"/>
  <c r="Y292" i="15"/>
  <c r="Y296" i="15"/>
  <c r="Y300" i="15"/>
  <c r="Y304" i="15"/>
  <c r="Y308" i="15"/>
  <c r="Y312" i="15"/>
  <c r="Y316" i="15"/>
  <c r="Y320" i="15"/>
  <c r="Y324" i="15"/>
  <c r="Y328" i="15"/>
  <c r="Y83" i="15"/>
  <c r="Y87" i="15"/>
  <c r="Y91" i="15"/>
  <c r="Y95" i="15"/>
  <c r="Y99" i="15"/>
  <c r="Y103" i="15"/>
  <c r="Y107" i="15"/>
  <c r="Y111" i="15"/>
  <c r="Y115" i="15"/>
  <c r="Y119" i="15"/>
  <c r="Y123" i="15"/>
  <c r="Y127" i="15"/>
  <c r="Y131" i="15"/>
  <c r="Y135" i="15"/>
  <c r="Y139" i="15"/>
  <c r="Y143" i="15"/>
  <c r="Y147" i="15"/>
  <c r="Y151" i="15"/>
  <c r="Y155" i="15"/>
  <c r="Y159" i="15"/>
  <c r="Y163" i="15"/>
  <c r="Y167" i="15"/>
  <c r="Y171" i="15"/>
  <c r="Y175" i="15"/>
  <c r="Y179" i="15"/>
  <c r="Y183" i="15"/>
  <c r="Y187" i="15"/>
  <c r="Y191" i="15"/>
  <c r="Y195" i="15"/>
  <c r="Y199" i="15"/>
  <c r="Y203" i="15"/>
  <c r="Y207" i="15"/>
  <c r="Y211" i="15"/>
  <c r="Y215" i="15"/>
  <c r="Y219" i="15"/>
  <c r="Y223" i="15"/>
  <c r="Y227" i="15"/>
  <c r="Y231" i="15"/>
  <c r="Y235" i="15"/>
  <c r="Y239" i="15"/>
  <c r="Y243" i="15"/>
  <c r="Y247" i="15"/>
  <c r="Y251" i="15"/>
  <c r="Y255" i="15"/>
  <c r="Y259" i="15"/>
  <c r="Y263" i="15"/>
  <c r="Y267" i="15"/>
  <c r="Y271" i="15"/>
  <c r="Y275" i="15"/>
  <c r="Y279" i="15"/>
  <c r="Y283" i="15"/>
  <c r="Y287" i="15"/>
  <c r="Y291" i="15"/>
  <c r="Y295" i="15"/>
  <c r="Y299" i="15"/>
  <c r="Y303" i="15"/>
  <c r="Y307" i="15"/>
  <c r="Y311" i="15"/>
  <c r="Y315" i="15"/>
  <c r="Y319" i="15"/>
  <c r="Y323" i="15"/>
  <c r="Y327" i="15"/>
  <c r="Y331" i="15"/>
  <c r="Y54" i="15"/>
  <c r="Y58" i="15"/>
  <c r="Y62" i="15"/>
  <c r="Y66" i="15"/>
  <c r="Y70" i="15"/>
  <c r="Y74" i="15"/>
  <c r="Y78" i="15"/>
  <c r="Y82" i="15"/>
  <c r="Y86" i="15"/>
  <c r="Y90" i="15"/>
  <c r="Y94" i="15"/>
  <c r="Y98" i="15"/>
  <c r="Y102" i="15"/>
  <c r="Y106" i="15"/>
  <c r="Y110" i="15"/>
  <c r="Y114" i="15"/>
  <c r="Y118" i="15"/>
  <c r="Y122" i="15"/>
  <c r="Y126" i="15"/>
  <c r="Y130" i="15"/>
  <c r="Y134" i="15"/>
  <c r="Y138" i="15"/>
  <c r="Y142" i="15"/>
  <c r="Y146" i="15"/>
  <c r="Y150" i="15"/>
  <c r="Y154" i="15"/>
  <c r="Y158" i="15"/>
  <c r="Y162" i="15"/>
  <c r="Y166" i="15"/>
  <c r="Y170" i="15"/>
  <c r="Y174" i="15"/>
  <c r="Y178" i="15"/>
  <c r="Y182" i="15"/>
  <c r="Y186" i="15"/>
  <c r="Y190" i="15"/>
  <c r="Y194" i="15"/>
  <c r="Y198" i="15"/>
  <c r="Y202" i="15"/>
  <c r="Y206" i="15"/>
  <c r="Y210" i="15"/>
  <c r="Y214" i="15"/>
  <c r="Y218" i="15"/>
  <c r="Y222" i="15"/>
  <c r="Y226" i="15"/>
  <c r="Y230" i="15"/>
  <c r="Y234" i="15"/>
  <c r="Y238" i="15"/>
  <c r="Y242" i="15"/>
  <c r="Y246" i="15"/>
  <c r="Y250" i="15"/>
  <c r="Y254" i="15"/>
  <c r="Y258" i="15"/>
  <c r="Y262" i="15"/>
  <c r="Y266" i="15"/>
  <c r="Y270" i="15"/>
  <c r="Y274" i="15"/>
  <c r="Y278" i="15"/>
  <c r="Y282" i="15"/>
  <c r="Y286" i="15"/>
  <c r="Y290" i="15"/>
  <c r="Y294" i="15"/>
  <c r="Y298" i="15"/>
  <c r="Y302" i="15"/>
  <c r="Y306" i="15"/>
  <c r="Y310" i="15"/>
  <c r="Y314" i="15"/>
  <c r="Y318" i="15"/>
  <c r="Y322" i="15"/>
  <c r="Y326" i="15"/>
  <c r="Y330" i="15"/>
  <c r="Y25" i="15"/>
  <c r="Y29" i="15"/>
  <c r="Y33" i="15"/>
  <c r="Y37" i="15"/>
  <c r="Y41" i="15"/>
  <c r="Y45" i="15"/>
  <c r="Y49" i="15"/>
  <c r="Y53" i="15"/>
  <c r="Y57" i="15"/>
  <c r="Y61" i="15"/>
  <c r="Y65" i="15"/>
  <c r="Y69" i="15"/>
  <c r="Y73" i="15"/>
  <c r="Y77" i="15"/>
  <c r="Y81" i="15"/>
  <c r="Y85" i="15"/>
  <c r="Y89" i="15"/>
  <c r="Y93" i="15"/>
  <c r="Y97" i="15"/>
  <c r="Y101" i="15"/>
  <c r="Y105" i="15"/>
  <c r="Y109" i="15"/>
  <c r="Y113" i="15"/>
  <c r="Y117" i="15"/>
  <c r="Y121" i="15"/>
  <c r="Y125" i="15"/>
  <c r="Y129" i="15"/>
  <c r="Y133" i="15"/>
  <c r="Y137" i="15"/>
  <c r="Y141" i="15"/>
  <c r="Y145" i="15"/>
  <c r="Y149" i="15"/>
  <c r="Y153" i="15"/>
  <c r="Y157" i="15"/>
  <c r="Y161" i="15"/>
  <c r="Y165" i="15"/>
  <c r="Y169" i="15"/>
  <c r="Y173" i="15"/>
  <c r="Y177" i="15"/>
  <c r="Y181" i="15"/>
  <c r="Y185" i="15"/>
  <c r="Y189" i="15"/>
  <c r="Y193" i="15"/>
  <c r="Y197" i="15"/>
  <c r="Y201" i="15"/>
  <c r="Y205" i="15"/>
  <c r="Y209" i="15"/>
  <c r="Y213" i="15"/>
  <c r="Y217" i="15"/>
  <c r="Y221" i="15"/>
  <c r="Y225" i="15"/>
  <c r="Y229" i="15"/>
  <c r="Y233" i="15"/>
  <c r="Y237" i="15"/>
  <c r="Y241" i="15"/>
  <c r="Y245" i="15"/>
  <c r="Y249" i="15"/>
  <c r="Y253" i="15"/>
  <c r="Y257" i="15"/>
  <c r="Y261" i="15"/>
  <c r="Y265" i="15"/>
  <c r="Y269" i="15"/>
  <c r="Y273" i="15"/>
  <c r="Y277" i="15"/>
  <c r="Y281" i="15"/>
  <c r="Y285" i="15"/>
  <c r="Y289" i="15"/>
  <c r="Y293" i="15"/>
  <c r="Y297" i="15"/>
  <c r="Y301" i="15"/>
  <c r="Y305" i="15"/>
  <c r="Y309" i="15"/>
  <c r="Y313" i="15"/>
  <c r="Y317" i="15"/>
  <c r="Y321" i="15"/>
  <c r="Y325" i="15"/>
  <c r="AA7" i="15"/>
  <c r="AA5" i="15"/>
  <c r="AA9" i="15"/>
  <c r="AA4" i="15"/>
  <c r="AA8" i="15"/>
  <c r="AA6" i="15"/>
  <c r="AA10" i="15"/>
  <c r="AA3" i="15"/>
  <c r="I299" i="15"/>
  <c r="I331" i="15"/>
  <c r="I330" i="15"/>
  <c r="I329" i="15"/>
  <c r="I328" i="15"/>
  <c r="I327" i="15"/>
  <c r="I326" i="15"/>
  <c r="I325" i="15"/>
  <c r="I324" i="15"/>
  <c r="I323" i="15"/>
  <c r="I322" i="15"/>
  <c r="I321" i="15"/>
  <c r="I320" i="15"/>
  <c r="I319" i="15"/>
  <c r="I318" i="15"/>
  <c r="I317" i="15"/>
  <c r="I316" i="15"/>
  <c r="I315" i="15"/>
  <c r="I314" i="15"/>
  <c r="I313" i="15"/>
  <c r="I312" i="15"/>
  <c r="I311" i="15"/>
  <c r="I310" i="15"/>
  <c r="I309" i="15"/>
  <c r="I308" i="15"/>
  <c r="I307" i="15"/>
  <c r="I306" i="15"/>
  <c r="I305" i="15"/>
  <c r="I304" i="15"/>
  <c r="I303" i="15"/>
  <c r="I302" i="15"/>
  <c r="I301" i="15"/>
  <c r="I298" i="15"/>
  <c r="I297" i="15"/>
  <c r="I296" i="15"/>
  <c r="I295" i="15"/>
  <c r="I294" i="15"/>
  <c r="I293" i="15"/>
  <c r="I292" i="15"/>
  <c r="I291" i="15"/>
  <c r="I290" i="15"/>
  <c r="I289" i="15"/>
  <c r="I288" i="15"/>
  <c r="I287" i="15"/>
  <c r="I286" i="15"/>
  <c r="I285" i="15"/>
  <c r="I284" i="15"/>
  <c r="I283" i="15"/>
  <c r="I282" i="15"/>
  <c r="I281" i="15"/>
  <c r="I280" i="15"/>
  <c r="I279" i="15"/>
  <c r="I278" i="15"/>
  <c r="I277" i="15"/>
  <c r="I276" i="15"/>
  <c r="I275" i="15"/>
  <c r="I274" i="15"/>
  <c r="I273" i="15"/>
  <c r="I272" i="15"/>
  <c r="I271" i="15"/>
  <c r="I270" i="15"/>
  <c r="I269" i="15"/>
  <c r="I268" i="15"/>
  <c r="I267" i="15"/>
  <c r="I266" i="15"/>
  <c r="I265" i="15"/>
  <c r="I264" i="15"/>
  <c r="I263" i="15"/>
  <c r="I262" i="15"/>
  <c r="I261" i="15"/>
  <c r="I260" i="15"/>
  <c r="I259" i="15"/>
  <c r="I258" i="15"/>
  <c r="I257" i="15"/>
  <c r="I256" i="15"/>
  <c r="I255" i="15"/>
  <c r="I254" i="15"/>
  <c r="I253" i="15"/>
  <c r="I252" i="15"/>
  <c r="I251" i="15"/>
  <c r="I250" i="15"/>
  <c r="I249" i="15"/>
  <c r="I248" i="15"/>
  <c r="I247" i="15"/>
  <c r="I246" i="15"/>
  <c r="I245" i="15"/>
  <c r="I244" i="15"/>
  <c r="I243" i="15"/>
  <c r="I242" i="15"/>
  <c r="I241" i="15"/>
  <c r="I240" i="15"/>
  <c r="I239" i="15"/>
  <c r="I238" i="15"/>
  <c r="I237" i="15"/>
  <c r="I236" i="15"/>
  <c r="I235" i="15"/>
  <c r="I234" i="15"/>
  <c r="I233" i="15"/>
  <c r="I232" i="15"/>
  <c r="I231" i="15"/>
  <c r="I230" i="15"/>
  <c r="I229" i="15"/>
  <c r="I228" i="15"/>
  <c r="I227" i="15"/>
  <c r="I226" i="15"/>
  <c r="I225" i="15"/>
  <c r="I224" i="15"/>
  <c r="I223" i="15"/>
  <c r="I222" i="15"/>
  <c r="I221" i="15"/>
  <c r="I220" i="15"/>
  <c r="I219" i="15"/>
  <c r="I218" i="15"/>
  <c r="I217" i="15"/>
  <c r="I216" i="15"/>
  <c r="I215" i="15"/>
  <c r="I214" i="15"/>
  <c r="I213" i="15"/>
  <c r="I212" i="15"/>
  <c r="I211" i="15"/>
  <c r="I210" i="15"/>
  <c r="I209" i="15"/>
  <c r="I208" i="15"/>
  <c r="I207" i="15"/>
  <c r="I206" i="15"/>
  <c r="I205" i="15"/>
  <c r="I204" i="15"/>
  <c r="I203" i="15"/>
  <c r="I202" i="15"/>
  <c r="I201" i="15"/>
  <c r="I200" i="15"/>
  <c r="I199" i="15"/>
  <c r="I198" i="15"/>
  <c r="I197" i="15"/>
  <c r="I196" i="15"/>
  <c r="I195" i="15"/>
  <c r="I194" i="15"/>
  <c r="I193" i="15"/>
  <c r="I192" i="15"/>
  <c r="I191" i="15"/>
  <c r="I190" i="15"/>
  <c r="I189" i="15"/>
  <c r="I188" i="15"/>
  <c r="I187" i="15"/>
  <c r="I186" i="15"/>
  <c r="I185" i="15"/>
  <c r="I184" i="15"/>
  <c r="I183" i="15"/>
  <c r="I182" i="15"/>
  <c r="I181" i="15"/>
  <c r="I180" i="15"/>
  <c r="I179" i="15"/>
  <c r="I178" i="15"/>
  <c r="I177" i="15"/>
  <c r="I176" i="15"/>
  <c r="I175" i="15"/>
  <c r="I174" i="15"/>
  <c r="I173" i="15"/>
  <c r="I172" i="15"/>
  <c r="I171" i="15"/>
  <c r="I170" i="15"/>
  <c r="I169" i="15"/>
  <c r="I168" i="15"/>
  <c r="I167" i="15"/>
  <c r="I166" i="15"/>
  <c r="I165" i="15"/>
  <c r="I164" i="15"/>
  <c r="I163" i="15"/>
  <c r="I162" i="15"/>
  <c r="I161" i="15"/>
  <c r="I160" i="15"/>
  <c r="I159" i="15"/>
  <c r="I158" i="15"/>
  <c r="I157" i="15"/>
  <c r="I156" i="15"/>
  <c r="I155" i="15"/>
  <c r="I154" i="15"/>
  <c r="I153" i="15"/>
  <c r="I152" i="15"/>
  <c r="I151" i="15"/>
  <c r="I150" i="15"/>
  <c r="I149" i="15"/>
  <c r="I148" i="15"/>
  <c r="I147" i="15"/>
  <c r="I146" i="15"/>
  <c r="I145" i="15"/>
  <c r="I144" i="15"/>
  <c r="I143" i="15"/>
  <c r="I142" i="15"/>
  <c r="I141" i="15"/>
  <c r="I140" i="15"/>
  <c r="I139" i="15"/>
  <c r="I138" i="15"/>
  <c r="I137" i="15"/>
  <c r="I136" i="15"/>
  <c r="I135" i="15"/>
  <c r="I134" i="15"/>
  <c r="I133" i="15"/>
  <c r="I132" i="15"/>
  <c r="I131" i="15"/>
  <c r="I130" i="15"/>
  <c r="I129" i="15"/>
  <c r="I128" i="15"/>
  <c r="I127" i="15"/>
  <c r="I126" i="15"/>
  <c r="I125" i="15"/>
  <c r="I124" i="15"/>
  <c r="I123" i="15"/>
  <c r="I122" i="15"/>
  <c r="I121" i="15"/>
  <c r="I120" i="15"/>
  <c r="I119" i="15"/>
  <c r="I118" i="15"/>
  <c r="I117" i="15"/>
  <c r="I116" i="15"/>
  <c r="I115" i="15"/>
  <c r="I114" i="15"/>
  <c r="I113" i="15"/>
  <c r="I112" i="15"/>
  <c r="I111" i="15"/>
  <c r="I110" i="15"/>
  <c r="I109" i="15"/>
  <c r="I108" i="15"/>
  <c r="I107" i="15"/>
  <c r="I106" i="15"/>
  <c r="I105" i="15"/>
  <c r="I104" i="15"/>
  <c r="I103" i="15"/>
  <c r="I102" i="15"/>
  <c r="I101" i="15"/>
  <c r="I100" i="15"/>
  <c r="I99" i="15"/>
  <c r="I98" i="15"/>
  <c r="I97" i="15"/>
  <c r="I96" i="15"/>
  <c r="I95" i="15"/>
  <c r="I94" i="15"/>
  <c r="I93" i="15"/>
  <c r="I92" i="15"/>
  <c r="I91" i="15"/>
  <c r="I90" i="15"/>
  <c r="I89" i="15"/>
  <c r="I88" i="15"/>
  <c r="I87" i="15"/>
  <c r="I86" i="15"/>
  <c r="I85" i="15"/>
  <c r="I84" i="15"/>
  <c r="I83" i="15"/>
  <c r="I82" i="15"/>
  <c r="I81" i="15"/>
  <c r="I80" i="15"/>
  <c r="I79" i="15"/>
  <c r="I78" i="15"/>
  <c r="I77" i="15"/>
  <c r="I76" i="15"/>
  <c r="I75" i="15"/>
  <c r="I74" i="15"/>
  <c r="I73" i="15"/>
  <c r="I72" i="15"/>
  <c r="I71" i="15"/>
  <c r="I70" i="15"/>
  <c r="I69" i="15"/>
  <c r="I68" i="15"/>
  <c r="I67" i="15"/>
  <c r="I66" i="15"/>
  <c r="I65" i="15"/>
  <c r="I64" i="15"/>
  <c r="I63" i="15"/>
  <c r="I62" i="15"/>
  <c r="I61" i="15"/>
  <c r="I60" i="15"/>
  <c r="I59" i="15"/>
  <c r="I58" i="15"/>
  <c r="I57" i="15"/>
  <c r="I56" i="15"/>
  <c r="I55" i="15"/>
  <c r="I54" i="15"/>
  <c r="I53" i="15"/>
  <c r="I52" i="15"/>
  <c r="I51" i="15"/>
  <c r="I50" i="15"/>
  <c r="I49" i="15"/>
  <c r="I48" i="15"/>
  <c r="I47" i="15"/>
  <c r="I46" i="15"/>
  <c r="I45" i="15"/>
  <c r="I44" i="15"/>
  <c r="I43" i="15"/>
  <c r="I42" i="15"/>
  <c r="I41" i="15"/>
  <c r="I40" i="15"/>
  <c r="I39" i="15"/>
  <c r="I38" i="15"/>
  <c r="I37" i="15"/>
  <c r="I36" i="15"/>
  <c r="I35" i="15"/>
  <c r="I34" i="15"/>
  <c r="I33" i="15"/>
  <c r="I32" i="15"/>
  <c r="I31" i="15"/>
  <c r="I30" i="15"/>
  <c r="I29" i="15"/>
  <c r="I28" i="15"/>
  <c r="I27" i="15"/>
  <c r="I26" i="15"/>
  <c r="I25" i="15"/>
  <c r="I24" i="15"/>
  <c r="I23" i="15"/>
  <c r="I300" i="15"/>
  <c r="S6" i="15"/>
  <c r="R6" i="15"/>
  <c r="Q6" i="15"/>
  <c r="P6" i="15"/>
  <c r="O6" i="15"/>
  <c r="N6" i="15"/>
  <c r="M6" i="15"/>
  <c r="L6" i="15"/>
  <c r="I6" i="15"/>
  <c r="I8" i="15"/>
  <c r="I7" i="15"/>
  <c r="X328" i="15" l="1"/>
  <c r="X323" i="15"/>
  <c r="X319" i="15"/>
  <c r="X315" i="15"/>
  <c r="X311" i="15"/>
  <c r="X307" i="15"/>
  <c r="X303" i="15"/>
  <c r="X299" i="15"/>
  <c r="X292" i="15"/>
  <c r="X288" i="15"/>
  <c r="X284" i="15"/>
  <c r="X280" i="15"/>
  <c r="X275" i="15"/>
  <c r="X272" i="15"/>
  <c r="X268" i="15"/>
  <c r="X264" i="15"/>
  <c r="X259" i="15"/>
  <c r="X256" i="15"/>
  <c r="X251" i="15"/>
  <c r="X244" i="15"/>
  <c r="X240" i="15"/>
  <c r="X236" i="15"/>
  <c r="X233" i="15"/>
  <c r="X229" i="15"/>
  <c r="X225" i="15"/>
  <c r="X221" i="15"/>
  <c r="X217" i="15"/>
  <c r="X212" i="15"/>
  <c r="X208" i="15"/>
  <c r="X202" i="15"/>
  <c r="X198" i="15"/>
  <c r="X194" i="15"/>
  <c r="X190" i="15"/>
  <c r="X187" i="15"/>
  <c r="X183" i="15"/>
  <c r="X179" i="15"/>
  <c r="X174" i="15"/>
  <c r="X170" i="15"/>
  <c r="X166" i="15"/>
  <c r="X162" i="15"/>
  <c r="X159" i="15"/>
  <c r="X154" i="15"/>
  <c r="X150" i="15"/>
  <c r="X147" i="15"/>
  <c r="X142" i="15"/>
  <c r="X138" i="15"/>
  <c r="X134" i="15"/>
  <c r="X130" i="15"/>
  <c r="X126" i="15"/>
  <c r="X122" i="15"/>
  <c r="X119" i="15"/>
  <c r="X115" i="15"/>
  <c r="X111" i="15"/>
  <c r="X106" i="15"/>
  <c r="X103" i="15"/>
  <c r="X96" i="15"/>
  <c r="X94" i="15"/>
  <c r="X90" i="15"/>
  <c r="X85" i="15"/>
  <c r="X82" i="15"/>
  <c r="X77" i="15"/>
  <c r="X74" i="15"/>
  <c r="X70" i="15"/>
  <c r="X66" i="15"/>
  <c r="X61" i="15"/>
  <c r="X57" i="15"/>
  <c r="X54" i="15"/>
  <c r="X49" i="15"/>
  <c r="X46" i="15"/>
  <c r="X41" i="15"/>
  <c r="X37" i="15"/>
  <c r="X33" i="15"/>
  <c r="X29" i="15"/>
  <c r="X25" i="15"/>
  <c r="X327" i="15"/>
  <c r="X325" i="15"/>
  <c r="X320" i="15"/>
  <c r="X317" i="15"/>
  <c r="X312" i="15"/>
  <c r="X309" i="15"/>
  <c r="X304" i="15"/>
  <c r="X301" i="15"/>
  <c r="X297" i="15"/>
  <c r="X294" i="15"/>
  <c r="X290" i="15"/>
  <c r="X286" i="15"/>
  <c r="X281" i="15"/>
  <c r="X278" i="15"/>
  <c r="X274" i="15"/>
  <c r="X270" i="15"/>
  <c r="X266" i="15"/>
  <c r="X261" i="15"/>
  <c r="X258" i="15"/>
  <c r="X254" i="15"/>
  <c r="X249" i="15"/>
  <c r="X246" i="15"/>
  <c r="X242" i="15"/>
  <c r="X238" i="15"/>
  <c r="X235" i="15"/>
  <c r="X231" i="15"/>
  <c r="X226" i="15"/>
  <c r="X222" i="15"/>
  <c r="X219" i="15"/>
  <c r="X215" i="15"/>
  <c r="X211" i="15"/>
  <c r="X207" i="15"/>
  <c r="X204" i="15"/>
  <c r="X201" i="15"/>
  <c r="X197" i="15"/>
  <c r="X192" i="15"/>
  <c r="X189" i="15"/>
  <c r="X185" i="15"/>
  <c r="X181" i="15"/>
  <c r="X177" i="15"/>
  <c r="X173" i="15"/>
  <c r="X169" i="15"/>
  <c r="X165" i="15"/>
  <c r="X160" i="15"/>
  <c r="X157" i="15"/>
  <c r="X153" i="15"/>
  <c r="X149" i="15"/>
  <c r="X145" i="15"/>
  <c r="X141" i="15"/>
  <c r="X137" i="15"/>
  <c r="X133" i="15"/>
  <c r="X129" i="15"/>
  <c r="X125" i="15"/>
  <c r="X121" i="15"/>
  <c r="X117" i="15"/>
  <c r="X112" i="15"/>
  <c r="X108" i="15"/>
  <c r="X105" i="15"/>
  <c r="X101" i="15"/>
  <c r="X98" i="15"/>
  <c r="X93" i="15"/>
  <c r="X91" i="15"/>
  <c r="X87" i="15"/>
  <c r="X84" i="15"/>
  <c r="X80" i="15"/>
  <c r="X73" i="15"/>
  <c r="X71" i="15"/>
  <c r="X68" i="15"/>
  <c r="X63" i="15"/>
  <c r="X60" i="15"/>
  <c r="X55" i="15"/>
  <c r="X52" i="15"/>
  <c r="X48" i="15"/>
  <c r="X44" i="15"/>
  <c r="X40" i="15"/>
  <c r="X36" i="15"/>
  <c r="X32" i="15"/>
  <c r="X28" i="15"/>
  <c r="X24" i="15"/>
  <c r="X329" i="15"/>
  <c r="X324" i="15"/>
  <c r="X321" i="15"/>
  <c r="X318" i="15"/>
  <c r="X314" i="15"/>
  <c r="X310" i="15"/>
  <c r="X306" i="15"/>
  <c r="X302" i="15"/>
  <c r="X298" i="15"/>
  <c r="X295" i="15"/>
  <c r="X291" i="15"/>
  <c r="X287" i="15"/>
  <c r="X283" i="15"/>
  <c r="X279" i="15"/>
  <c r="X276" i="15"/>
  <c r="X271" i="15"/>
  <c r="X267" i="15"/>
  <c r="X263" i="15"/>
  <c r="X260" i="15"/>
  <c r="X255" i="15"/>
  <c r="X252" i="15"/>
  <c r="X248" i="15"/>
  <c r="X245" i="15"/>
  <c r="X241" i="15"/>
  <c r="X237" i="15"/>
  <c r="X232" i="15"/>
  <c r="X228" i="15"/>
  <c r="X224" i="15"/>
  <c r="X220" i="15"/>
  <c r="X216" i="15"/>
  <c r="X213" i="15"/>
  <c r="X209" i="15"/>
  <c r="X203" i="15"/>
  <c r="X199" i="15"/>
  <c r="X195" i="15"/>
  <c r="X191" i="15"/>
  <c r="X186" i="15"/>
  <c r="X182" i="15"/>
  <c r="X178" i="15"/>
  <c r="X175" i="15"/>
  <c r="X171" i="15"/>
  <c r="X167" i="15"/>
  <c r="X163" i="15"/>
  <c r="X158" i="15"/>
  <c r="X155" i="15"/>
  <c r="X151" i="15"/>
  <c r="X146" i="15"/>
  <c r="X143" i="15"/>
  <c r="X139" i="15"/>
  <c r="X135" i="15"/>
  <c r="X131" i="15"/>
  <c r="X127" i="15"/>
  <c r="X123" i="15"/>
  <c r="X118" i="15"/>
  <c r="X114" i="15"/>
  <c r="X110" i="15"/>
  <c r="X107" i="15"/>
  <c r="X102" i="15"/>
  <c r="X97" i="15"/>
  <c r="X95" i="15"/>
  <c r="X88" i="15"/>
  <c r="X81" i="15"/>
  <c r="X78" i="15"/>
  <c r="X75" i="15"/>
  <c r="X69" i="15"/>
  <c r="X65" i="15"/>
  <c r="X62" i="15"/>
  <c r="X58" i="15"/>
  <c r="X53" i="15"/>
  <c r="X50" i="15"/>
  <c r="X45" i="15"/>
  <c r="X42" i="15"/>
  <c r="X38" i="15"/>
  <c r="X34" i="15"/>
  <c r="X30" i="15"/>
  <c r="X26" i="15"/>
  <c r="X331" i="15"/>
  <c r="X330" i="15"/>
  <c r="X326" i="15"/>
  <c r="X322" i="15"/>
  <c r="X316" i="15"/>
  <c r="X313" i="15"/>
  <c r="X308" i="15"/>
  <c r="X305" i="15"/>
  <c r="X300" i="15"/>
  <c r="X296" i="15"/>
  <c r="X293" i="15"/>
  <c r="X289" i="15"/>
  <c r="X285" i="15"/>
  <c r="X282" i="15"/>
  <c r="X277" i="15"/>
  <c r="X273" i="15"/>
  <c r="X269" i="15"/>
  <c r="X265" i="15"/>
  <c r="X262" i="15"/>
  <c r="X257" i="15"/>
  <c r="X253" i="15"/>
  <c r="X250" i="15"/>
  <c r="X247" i="15"/>
  <c r="X243" i="15"/>
  <c r="X239" i="15"/>
  <c r="X234" i="15"/>
  <c r="X230" i="15"/>
  <c r="X227" i="15"/>
  <c r="X223" i="15"/>
  <c r="X218" i="15"/>
  <c r="X214" i="15"/>
  <c r="X210" i="15"/>
  <c r="X206" i="15"/>
  <c r="X205" i="15"/>
  <c r="X200" i="15"/>
  <c r="X196" i="15"/>
  <c r="X193" i="15"/>
  <c r="X188" i="15"/>
  <c r="X184" i="15"/>
  <c r="X180" i="15"/>
  <c r="X176" i="15"/>
  <c r="X172" i="15"/>
  <c r="X168" i="15"/>
  <c r="X164" i="15"/>
  <c r="X161" i="15"/>
  <c r="X156" i="15"/>
  <c r="X152" i="15"/>
  <c r="X148" i="15"/>
  <c r="X144" i="15"/>
  <c r="X140" i="15"/>
  <c r="X136" i="15"/>
  <c r="X132" i="15"/>
  <c r="X128" i="15"/>
  <c r="X124" i="15"/>
  <c r="X120" i="15"/>
  <c r="X116" i="15"/>
  <c r="X113" i="15"/>
  <c r="X109" i="15"/>
  <c r="X104" i="15"/>
  <c r="X100" i="15"/>
  <c r="X99" i="15"/>
  <c r="X92" i="15"/>
  <c r="X89" i="15"/>
  <c r="X86" i="15"/>
  <c r="X83" i="15"/>
  <c r="X79" i="15"/>
  <c r="X76" i="15"/>
  <c r="X72" i="15"/>
  <c r="X67" i="15"/>
  <c r="X64" i="15"/>
  <c r="X59" i="15"/>
  <c r="X56" i="15"/>
  <c r="X51" i="15"/>
  <c r="X47" i="15"/>
  <c r="X43" i="15"/>
  <c r="X39" i="15"/>
  <c r="X35" i="15"/>
  <c r="X31" i="15"/>
  <c r="X27" i="15"/>
  <c r="AA11" i="15"/>
  <c r="Z10" i="15"/>
  <c r="Z7" i="15"/>
  <c r="Z4" i="15"/>
  <c r="Z5" i="15"/>
  <c r="Z8" i="15"/>
  <c r="Z9" i="15"/>
  <c r="Z3" i="15"/>
  <c r="Z6" i="15"/>
  <c r="X23" i="15"/>
  <c r="O364" i="15"/>
  <c r="P364" i="15" s="1"/>
  <c r="Q364" i="15" s="1"/>
  <c r="R364" i="15" s="1"/>
  <c r="S364" i="15" s="1"/>
  <c r="O24" i="15"/>
  <c r="P24" i="15" s="1"/>
  <c r="O25" i="15"/>
  <c r="P25" i="15" s="1"/>
  <c r="O26" i="15"/>
  <c r="P26" i="15" s="1"/>
  <c r="Q26" i="15" s="1"/>
  <c r="O27" i="15"/>
  <c r="P27" i="15" s="1"/>
  <c r="Q27" i="15" s="1"/>
  <c r="O28" i="15"/>
  <c r="P28" i="15" s="1"/>
  <c r="O29" i="15"/>
  <c r="P29" i="15" s="1"/>
  <c r="Q29" i="15" s="1"/>
  <c r="R29" i="15" s="1"/>
  <c r="O30" i="15"/>
  <c r="O31" i="15"/>
  <c r="P31" i="15" s="1"/>
  <c r="O32" i="15"/>
  <c r="P32" i="15" s="1"/>
  <c r="O33" i="15"/>
  <c r="P33" i="15" s="1"/>
  <c r="O34" i="15"/>
  <c r="P34" i="15" s="1"/>
  <c r="Q34" i="15" s="1"/>
  <c r="O35" i="15"/>
  <c r="P35" i="15" s="1"/>
  <c r="Q35" i="15" s="1"/>
  <c r="O36" i="15"/>
  <c r="P36" i="15" s="1"/>
  <c r="O37" i="15"/>
  <c r="P37" i="15" s="1"/>
  <c r="Q37" i="15" s="1"/>
  <c r="O38" i="15"/>
  <c r="P38" i="15" s="1"/>
  <c r="O39" i="15"/>
  <c r="P39" i="15" s="1"/>
  <c r="O40" i="15"/>
  <c r="P40" i="15" s="1"/>
  <c r="O41" i="15"/>
  <c r="P41" i="15" s="1"/>
  <c r="O42" i="15"/>
  <c r="P42" i="15" s="1"/>
  <c r="Q42" i="15" s="1"/>
  <c r="R42" i="15" s="1"/>
  <c r="O43" i="15"/>
  <c r="P43" i="15" s="1"/>
  <c r="Q43" i="15" s="1"/>
  <c r="O44" i="15"/>
  <c r="P44" i="15" s="1"/>
  <c r="O45" i="15"/>
  <c r="P45" i="15" s="1"/>
  <c r="Q45" i="15" s="1"/>
  <c r="O46" i="15"/>
  <c r="P46" i="15" s="1"/>
  <c r="Q46" i="15" s="1"/>
  <c r="O47" i="15"/>
  <c r="P47" i="15" s="1"/>
  <c r="O48" i="15"/>
  <c r="P48" i="15" s="1"/>
  <c r="O49" i="15"/>
  <c r="P49" i="15" s="1"/>
  <c r="Q49" i="15" s="1"/>
  <c r="R49" i="15" s="1"/>
  <c r="S49" i="15" s="1"/>
  <c r="O50" i="15"/>
  <c r="O51" i="15"/>
  <c r="P51" i="15" s="1"/>
  <c r="Q51" i="15" s="1"/>
  <c r="O52" i="15"/>
  <c r="P52" i="15" s="1"/>
  <c r="O53" i="15"/>
  <c r="P53" i="15" s="1"/>
  <c r="O54" i="15"/>
  <c r="P54" i="15" s="1"/>
  <c r="Q54" i="15" s="1"/>
  <c r="O55" i="15"/>
  <c r="P55" i="15" s="1"/>
  <c r="Q55" i="15" s="1"/>
  <c r="R55" i="15" s="1"/>
  <c r="O56" i="15"/>
  <c r="P56" i="15" s="1"/>
  <c r="O57" i="15"/>
  <c r="P57" i="15" s="1"/>
  <c r="O58" i="15"/>
  <c r="P58" i="15" s="1"/>
  <c r="Q58" i="15" s="1"/>
  <c r="O59" i="15"/>
  <c r="P59" i="15" s="1"/>
  <c r="Q59" i="15" s="1"/>
  <c r="O60" i="15"/>
  <c r="P60" i="15" s="1"/>
  <c r="O61" i="15"/>
  <c r="P61" i="15" s="1"/>
  <c r="O62" i="15"/>
  <c r="O63" i="15"/>
  <c r="P63" i="15" s="1"/>
  <c r="O64" i="15"/>
  <c r="P64" i="15" s="1"/>
  <c r="O65" i="15"/>
  <c r="P65" i="15" s="1"/>
  <c r="O66" i="15"/>
  <c r="P66" i="15" s="1"/>
  <c r="Q66" i="15" s="1"/>
  <c r="O67" i="15"/>
  <c r="P67" i="15" s="1"/>
  <c r="Q67" i="15" s="1"/>
  <c r="R67" i="15" s="1"/>
  <c r="S67" i="15" s="1"/>
  <c r="O68" i="15"/>
  <c r="P68" i="15" s="1"/>
  <c r="O69" i="15"/>
  <c r="P69" i="15" s="1"/>
  <c r="O70" i="15"/>
  <c r="P70" i="15" s="1"/>
  <c r="Q70" i="15" s="1"/>
  <c r="O71" i="15"/>
  <c r="P71" i="15" s="1"/>
  <c r="O72" i="15"/>
  <c r="P72" i="15" s="1"/>
  <c r="O73" i="15"/>
  <c r="P73" i="15" s="1"/>
  <c r="O74" i="15"/>
  <c r="P74" i="15" s="1"/>
  <c r="Q74" i="15" s="1"/>
  <c r="R74" i="15" s="1"/>
  <c r="S74" i="15" s="1"/>
  <c r="O75" i="15"/>
  <c r="P75" i="15" s="1"/>
  <c r="Q75" i="15" s="1"/>
  <c r="R75" i="15" s="1"/>
  <c r="O76" i="15"/>
  <c r="P76" i="15" s="1"/>
  <c r="O77" i="15"/>
  <c r="P77" i="15" s="1"/>
  <c r="O78" i="15"/>
  <c r="P78" i="15" s="1"/>
  <c r="Q78" i="15" s="1"/>
  <c r="R78" i="15" s="1"/>
  <c r="S78" i="15" s="1"/>
  <c r="O79" i="15"/>
  <c r="P79" i="15" s="1"/>
  <c r="O80" i="15"/>
  <c r="P80" i="15" s="1"/>
  <c r="O81" i="15"/>
  <c r="P81" i="15" s="1"/>
  <c r="O82" i="15"/>
  <c r="P82" i="15" s="1"/>
  <c r="Q82" i="15" s="1"/>
  <c r="O83" i="15"/>
  <c r="P83" i="15" s="1"/>
  <c r="Q83" i="15" s="1"/>
  <c r="O84" i="15"/>
  <c r="P84" i="15" s="1"/>
  <c r="O85" i="15"/>
  <c r="P85" i="15" s="1"/>
  <c r="Q85" i="15" s="1"/>
  <c r="O86" i="15"/>
  <c r="P86" i="15" s="1"/>
  <c r="Q86" i="15" s="1"/>
  <c r="O87" i="15"/>
  <c r="P87" i="15" s="1"/>
  <c r="O88" i="15"/>
  <c r="P88" i="15" s="1"/>
  <c r="O89" i="15"/>
  <c r="P89" i="15" s="1"/>
  <c r="O90" i="15"/>
  <c r="P90" i="15" s="1"/>
  <c r="Q90" i="15" s="1"/>
  <c r="R90" i="15" s="1"/>
  <c r="O91" i="15"/>
  <c r="P91" i="15" s="1"/>
  <c r="Q91" i="15" s="1"/>
  <c r="R91" i="15" s="1"/>
  <c r="O92" i="15"/>
  <c r="P92" i="15" s="1"/>
  <c r="Q92" i="15" s="1"/>
  <c r="R92" i="15" s="1"/>
  <c r="S92" i="15" s="1"/>
  <c r="O93" i="15"/>
  <c r="P93" i="15" s="1"/>
  <c r="Q93" i="15" s="1"/>
  <c r="R93" i="15" s="1"/>
  <c r="S93" i="15" s="1"/>
  <c r="O94" i="15"/>
  <c r="P94" i="15" s="1"/>
  <c r="Q94" i="15" s="1"/>
  <c r="R94" i="15" s="1"/>
  <c r="S94" i="15" s="1"/>
  <c r="O95" i="15"/>
  <c r="P95" i="15" s="1"/>
  <c r="Q95" i="15" s="1"/>
  <c r="R95" i="15" s="1"/>
  <c r="S95" i="15" s="1"/>
  <c r="O96" i="15"/>
  <c r="P96" i="15" s="1"/>
  <c r="O97" i="15"/>
  <c r="P97" i="15" s="1"/>
  <c r="O98" i="15"/>
  <c r="P98" i="15" s="1"/>
  <c r="Q98" i="15" s="1"/>
  <c r="O99" i="15"/>
  <c r="P99" i="15" s="1"/>
  <c r="O100" i="15"/>
  <c r="P100" i="15" s="1"/>
  <c r="O101" i="15"/>
  <c r="P101" i="15" s="1"/>
  <c r="Q101" i="15" s="1"/>
  <c r="O102" i="15"/>
  <c r="O103" i="15"/>
  <c r="P103" i="15" s="1"/>
  <c r="O104" i="15"/>
  <c r="P104" i="15" s="1"/>
  <c r="Q104" i="15" s="1"/>
  <c r="R104" i="15" s="1"/>
  <c r="S104" i="15" s="1"/>
  <c r="O105" i="15"/>
  <c r="P105" i="15" s="1"/>
  <c r="Q105" i="15" s="1"/>
  <c r="R105" i="15" s="1"/>
  <c r="S105" i="15" s="1"/>
  <c r="O106" i="15"/>
  <c r="P106" i="15" s="1"/>
  <c r="Q106" i="15" s="1"/>
  <c r="R106" i="15" s="1"/>
  <c r="S106" i="15" s="1"/>
  <c r="O107" i="15"/>
  <c r="P107" i="15" s="1"/>
  <c r="Q107" i="15" s="1"/>
  <c r="R107" i="15" s="1"/>
  <c r="S107" i="15" s="1"/>
  <c r="O108" i="15"/>
  <c r="P108" i="15" s="1"/>
  <c r="Q108" i="15" s="1"/>
  <c r="R108" i="15" s="1"/>
  <c r="S108" i="15" s="1"/>
  <c r="O109" i="15"/>
  <c r="P109" i="15" s="1"/>
  <c r="Q109" i="15" s="1"/>
  <c r="R109" i="15" s="1"/>
  <c r="S109" i="15" s="1"/>
  <c r="O110" i="15"/>
  <c r="P110" i="15" s="1"/>
  <c r="Q110" i="15" s="1"/>
  <c r="R110" i="15" s="1"/>
  <c r="S110" i="15" s="1"/>
  <c r="O111" i="15"/>
  <c r="P111" i="15" s="1"/>
  <c r="Q111" i="15" s="1"/>
  <c r="R111" i="15" s="1"/>
  <c r="S111" i="15" s="1"/>
  <c r="O112" i="15"/>
  <c r="P112" i="15" s="1"/>
  <c r="Q112" i="15" s="1"/>
  <c r="R112" i="15" s="1"/>
  <c r="S112" i="15" s="1"/>
  <c r="O113" i="15"/>
  <c r="P113" i="15" s="1"/>
  <c r="Q113" i="15" s="1"/>
  <c r="R113" i="15" s="1"/>
  <c r="S113" i="15" s="1"/>
  <c r="O114" i="15"/>
  <c r="P114" i="15" s="1"/>
  <c r="Q114" i="15" s="1"/>
  <c r="R114" i="15" s="1"/>
  <c r="S114" i="15" s="1"/>
  <c r="O115" i="15"/>
  <c r="P115" i="15" s="1"/>
  <c r="Q115" i="15" s="1"/>
  <c r="R115" i="15" s="1"/>
  <c r="S115" i="15" s="1"/>
  <c r="O116" i="15"/>
  <c r="P116" i="15" s="1"/>
  <c r="Q116" i="15" s="1"/>
  <c r="R116" i="15" s="1"/>
  <c r="S116" i="15" s="1"/>
  <c r="O117" i="15"/>
  <c r="P117" i="15" s="1"/>
  <c r="Q117" i="15" s="1"/>
  <c r="R117" i="15" s="1"/>
  <c r="S117" i="15" s="1"/>
  <c r="O118" i="15"/>
  <c r="P118" i="15" s="1"/>
  <c r="Q118" i="15" s="1"/>
  <c r="R118" i="15" s="1"/>
  <c r="S118" i="15" s="1"/>
  <c r="O119" i="15"/>
  <c r="P119" i="15" s="1"/>
  <c r="Q119" i="15" s="1"/>
  <c r="R119" i="15" s="1"/>
  <c r="S119" i="15" s="1"/>
  <c r="O120" i="15"/>
  <c r="P120" i="15" s="1"/>
  <c r="Q120" i="15" s="1"/>
  <c r="R120" i="15" s="1"/>
  <c r="S120" i="15" s="1"/>
  <c r="O121" i="15"/>
  <c r="P121" i="15" s="1"/>
  <c r="Q121" i="15" s="1"/>
  <c r="R121" i="15" s="1"/>
  <c r="S121" i="15" s="1"/>
  <c r="O122" i="15"/>
  <c r="O123" i="15"/>
  <c r="P123" i="15" s="1"/>
  <c r="Q123" i="15" s="1"/>
  <c r="R123" i="15" s="1"/>
  <c r="S123" i="15" s="1"/>
  <c r="O124" i="15"/>
  <c r="P124" i="15" s="1"/>
  <c r="Q124" i="15" s="1"/>
  <c r="R124" i="15" s="1"/>
  <c r="S124" i="15" s="1"/>
  <c r="O125" i="15"/>
  <c r="P125" i="15" s="1"/>
  <c r="Q125" i="15" s="1"/>
  <c r="R125" i="15" s="1"/>
  <c r="S125" i="15" s="1"/>
  <c r="O126" i="15"/>
  <c r="P126" i="15" s="1"/>
  <c r="Q126" i="15" s="1"/>
  <c r="O127" i="15"/>
  <c r="P127" i="15" s="1"/>
  <c r="O128" i="15"/>
  <c r="P128" i="15" s="1"/>
  <c r="O129" i="15"/>
  <c r="P129" i="15" s="1"/>
  <c r="Q129" i="15" s="1"/>
  <c r="R129" i="15" s="1"/>
  <c r="O130" i="15"/>
  <c r="P130" i="15" s="1"/>
  <c r="Q130" i="15" s="1"/>
  <c r="O131" i="15"/>
  <c r="P131" i="15" s="1"/>
  <c r="Q131" i="15" s="1"/>
  <c r="R131" i="15" s="1"/>
  <c r="O132" i="15"/>
  <c r="P132" i="15" s="1"/>
  <c r="O133" i="15"/>
  <c r="P133" i="15" s="1"/>
  <c r="O134" i="15"/>
  <c r="O135" i="15"/>
  <c r="P135" i="15" s="1"/>
  <c r="O136" i="15"/>
  <c r="P136" i="15" s="1"/>
  <c r="Q136" i="15" s="1"/>
  <c r="R136" i="15" s="1"/>
  <c r="S136" i="15" s="1"/>
  <c r="O137" i="15"/>
  <c r="P137" i="15" s="1"/>
  <c r="Q137" i="15" s="1"/>
  <c r="R137" i="15" s="1"/>
  <c r="S137" i="15" s="1"/>
  <c r="O138" i="15"/>
  <c r="P138" i="15" s="1"/>
  <c r="Q138" i="15" s="1"/>
  <c r="R138" i="15" s="1"/>
  <c r="S138" i="15" s="1"/>
  <c r="O139" i="15"/>
  <c r="P139" i="15" s="1"/>
  <c r="Q139" i="15" s="1"/>
  <c r="R139" i="15" s="1"/>
  <c r="S139" i="15" s="1"/>
  <c r="O140" i="15"/>
  <c r="P140" i="15" s="1"/>
  <c r="Q140" i="15" s="1"/>
  <c r="R140" i="15" s="1"/>
  <c r="S140" i="15" s="1"/>
  <c r="O141" i="15"/>
  <c r="P141" i="15" s="1"/>
  <c r="Q141" i="15" s="1"/>
  <c r="R141" i="15" s="1"/>
  <c r="S141" i="15" s="1"/>
  <c r="O142" i="15"/>
  <c r="P142" i="15" s="1"/>
  <c r="Q142" i="15" s="1"/>
  <c r="R142" i="15" s="1"/>
  <c r="S142" i="15" s="1"/>
  <c r="O143" i="15"/>
  <c r="P143" i="15" s="1"/>
  <c r="Q143" i="15" s="1"/>
  <c r="R143" i="15" s="1"/>
  <c r="S143" i="15" s="1"/>
  <c r="O144" i="15"/>
  <c r="P144" i="15" s="1"/>
  <c r="Q144" i="15" s="1"/>
  <c r="R144" i="15" s="1"/>
  <c r="S144" i="15" s="1"/>
  <c r="O145" i="15"/>
  <c r="P145" i="15" s="1"/>
  <c r="Q145" i="15" s="1"/>
  <c r="R145" i="15" s="1"/>
  <c r="S145" i="15" s="1"/>
  <c r="O146" i="15"/>
  <c r="P146" i="15" s="1"/>
  <c r="Q146" i="15" s="1"/>
  <c r="R146" i="15" s="1"/>
  <c r="S146" i="15" s="1"/>
  <c r="O147" i="15"/>
  <c r="P147" i="15" s="1"/>
  <c r="Q147" i="15" s="1"/>
  <c r="O148" i="15"/>
  <c r="P148" i="15" s="1"/>
  <c r="Q148" i="15" s="1"/>
  <c r="R148" i="15" s="1"/>
  <c r="S148" i="15" s="1"/>
  <c r="O149" i="15"/>
  <c r="P149" i="15" s="1"/>
  <c r="Q149" i="15" s="1"/>
  <c r="R149" i="15" s="1"/>
  <c r="S149" i="15" s="1"/>
  <c r="O150" i="15"/>
  <c r="P150" i="15" s="1"/>
  <c r="Q150" i="15" s="1"/>
  <c r="R150" i="15" s="1"/>
  <c r="S150" i="15" s="1"/>
  <c r="O151" i="15"/>
  <c r="P151" i="15" s="1"/>
  <c r="Q151" i="15" s="1"/>
  <c r="R151" i="15" s="1"/>
  <c r="S151" i="15" s="1"/>
  <c r="O152" i="15"/>
  <c r="P152" i="15" s="1"/>
  <c r="Q152" i="15" s="1"/>
  <c r="R152" i="15" s="1"/>
  <c r="S152" i="15" s="1"/>
  <c r="O153" i="15"/>
  <c r="P153" i="15" s="1"/>
  <c r="O154" i="15"/>
  <c r="O155" i="15"/>
  <c r="P155" i="15" s="1"/>
  <c r="Q155" i="15" s="1"/>
  <c r="R155" i="15" s="1"/>
  <c r="S155" i="15" s="1"/>
  <c r="O156" i="15"/>
  <c r="P156" i="15" s="1"/>
  <c r="O157" i="15"/>
  <c r="P157" i="15" s="1"/>
  <c r="O158" i="15"/>
  <c r="P158" i="15" s="1"/>
  <c r="Q158" i="15" s="1"/>
  <c r="O159" i="15"/>
  <c r="P159" i="15" s="1"/>
  <c r="O160" i="15"/>
  <c r="P160" i="15" s="1"/>
  <c r="O161" i="15"/>
  <c r="P161" i="15" s="1"/>
  <c r="O162" i="15"/>
  <c r="P162" i="15" s="1"/>
  <c r="Q162" i="15" s="1"/>
  <c r="O163" i="15"/>
  <c r="P163" i="15" s="1"/>
  <c r="O164" i="15"/>
  <c r="P164" i="15" s="1"/>
  <c r="O165" i="15"/>
  <c r="P165" i="15" s="1"/>
  <c r="O166" i="15"/>
  <c r="O167" i="15"/>
  <c r="P167" i="15" s="1"/>
  <c r="Q167" i="15" s="1"/>
  <c r="O168" i="15"/>
  <c r="P168" i="15" s="1"/>
  <c r="O169" i="15"/>
  <c r="P169" i="15" s="1"/>
  <c r="Q169" i="15" s="1"/>
  <c r="O170" i="15"/>
  <c r="P170" i="15" s="1"/>
  <c r="O171" i="15"/>
  <c r="P171" i="15" s="1"/>
  <c r="Q171" i="15" s="1"/>
  <c r="R171" i="15" s="1"/>
  <c r="S171" i="15" s="1"/>
  <c r="O172" i="15"/>
  <c r="P172" i="15" s="1"/>
  <c r="O173" i="15"/>
  <c r="P173" i="15" s="1"/>
  <c r="O174" i="15"/>
  <c r="P174" i="15" s="1"/>
  <c r="Q174" i="15" s="1"/>
  <c r="O175" i="15"/>
  <c r="P175" i="15" s="1"/>
  <c r="O176" i="15"/>
  <c r="P176" i="15" s="1"/>
  <c r="O177" i="15"/>
  <c r="P177" i="15" s="1"/>
  <c r="O178" i="15"/>
  <c r="P178" i="15" s="1"/>
  <c r="Q178" i="15" s="1"/>
  <c r="O179" i="15"/>
  <c r="P179" i="15" s="1"/>
  <c r="Q179" i="15" s="1"/>
  <c r="O180" i="15"/>
  <c r="P180" i="15" s="1"/>
  <c r="O181" i="15"/>
  <c r="P181" i="15" s="1"/>
  <c r="O182" i="15"/>
  <c r="P182" i="15" s="1"/>
  <c r="O183" i="15"/>
  <c r="P183" i="15" s="1"/>
  <c r="Q183" i="15" s="1"/>
  <c r="O184" i="15"/>
  <c r="P184" i="15" s="1"/>
  <c r="O185" i="15"/>
  <c r="P185" i="15" s="1"/>
  <c r="Q185" i="15" s="1"/>
  <c r="O186" i="15"/>
  <c r="O187" i="15"/>
  <c r="P187" i="15" s="1"/>
  <c r="Q187" i="15" s="1"/>
  <c r="O188" i="15"/>
  <c r="P188" i="15" s="1"/>
  <c r="O189" i="15"/>
  <c r="P189" i="15" s="1"/>
  <c r="O190" i="15"/>
  <c r="P190" i="15" s="1"/>
  <c r="Q190" i="15" s="1"/>
  <c r="R190" i="15" s="1"/>
  <c r="O191" i="15"/>
  <c r="P191" i="15" s="1"/>
  <c r="O192" i="15"/>
  <c r="P192" i="15" s="1"/>
  <c r="O193" i="15"/>
  <c r="P193" i="15" s="1"/>
  <c r="O194" i="15"/>
  <c r="P194" i="15" s="1"/>
  <c r="O195" i="15"/>
  <c r="P195" i="15" s="1"/>
  <c r="Q195" i="15" s="1"/>
  <c r="O196" i="15"/>
  <c r="P196" i="15" s="1"/>
  <c r="O197" i="15"/>
  <c r="P197" i="15" s="1"/>
  <c r="O198" i="15"/>
  <c r="O199" i="15"/>
  <c r="P199" i="15" s="1"/>
  <c r="O200" i="15"/>
  <c r="P200" i="15" s="1"/>
  <c r="O201" i="15"/>
  <c r="P201" i="15" s="1"/>
  <c r="O202" i="15"/>
  <c r="P202" i="15" s="1"/>
  <c r="Q202" i="15" s="1"/>
  <c r="O203" i="15"/>
  <c r="P203" i="15" s="1"/>
  <c r="O204" i="15"/>
  <c r="P204" i="15" s="1"/>
  <c r="O205" i="15"/>
  <c r="P205" i="15" s="1"/>
  <c r="O206" i="15"/>
  <c r="P206" i="15" s="1"/>
  <c r="Q206" i="15" s="1"/>
  <c r="R206" i="15" s="1"/>
  <c r="O207" i="15"/>
  <c r="P207" i="15" s="1"/>
  <c r="Q207" i="15" s="1"/>
  <c r="O208" i="15"/>
  <c r="P208" i="15" s="1"/>
  <c r="Q208" i="15" s="1"/>
  <c r="O209" i="15"/>
  <c r="P209" i="15" s="1"/>
  <c r="O210" i="15"/>
  <c r="P210" i="15" s="1"/>
  <c r="Q210" i="15" s="1"/>
  <c r="O211" i="15"/>
  <c r="P211" i="15" s="1"/>
  <c r="Q211" i="15" s="1"/>
  <c r="O212" i="15"/>
  <c r="P212" i="15" s="1"/>
  <c r="O213" i="15"/>
  <c r="P213" i="15" s="1"/>
  <c r="O214" i="15"/>
  <c r="P214" i="15" s="1"/>
  <c r="Q214" i="15" s="1"/>
  <c r="O215" i="15"/>
  <c r="P215" i="15" s="1"/>
  <c r="O216" i="15"/>
  <c r="P216" i="15" s="1"/>
  <c r="O217" i="15"/>
  <c r="P217" i="15" s="1"/>
  <c r="Q217" i="15" s="1"/>
  <c r="O218" i="15"/>
  <c r="P218" i="15" s="1"/>
  <c r="Q218" i="15" s="1"/>
  <c r="O219" i="15"/>
  <c r="P219" i="15" s="1"/>
  <c r="Q219" i="15" s="1"/>
  <c r="R219" i="15" s="1"/>
  <c r="S219" i="15" s="1"/>
  <c r="O220" i="15"/>
  <c r="P220" i="15" s="1"/>
  <c r="O221" i="15"/>
  <c r="P221" i="15" s="1"/>
  <c r="Q221" i="15" s="1"/>
  <c r="R221" i="15" s="1"/>
  <c r="O222" i="15"/>
  <c r="P222" i="15" s="1"/>
  <c r="Q222" i="15" s="1"/>
  <c r="O223" i="15"/>
  <c r="P223" i="15" s="1"/>
  <c r="O224" i="15"/>
  <c r="P224" i="15" s="1"/>
  <c r="O225" i="15"/>
  <c r="P225" i="15" s="1"/>
  <c r="O226" i="15"/>
  <c r="P226" i="15" s="1"/>
  <c r="Q226" i="15" s="1"/>
  <c r="R226" i="15" s="1"/>
  <c r="O227" i="15"/>
  <c r="P227" i="15" s="1"/>
  <c r="O228" i="15"/>
  <c r="P228" i="15" s="1"/>
  <c r="O229" i="15"/>
  <c r="P229" i="15" s="1"/>
  <c r="O230" i="15"/>
  <c r="O231" i="15"/>
  <c r="P231" i="15" s="1"/>
  <c r="O232" i="15"/>
  <c r="P232" i="15" s="1"/>
  <c r="O233" i="15"/>
  <c r="P233" i="15" s="1"/>
  <c r="Q233" i="15" s="1"/>
  <c r="O234" i="15"/>
  <c r="P234" i="15" s="1"/>
  <c r="Q234" i="15" s="1"/>
  <c r="R234" i="15" s="1"/>
  <c r="S234" i="15" s="1"/>
  <c r="O235" i="15"/>
  <c r="P235" i="15" s="1"/>
  <c r="Q235" i="15" s="1"/>
  <c r="R235" i="15" s="1"/>
  <c r="S235" i="15" s="1"/>
  <c r="O236" i="15"/>
  <c r="P236" i="15" s="1"/>
  <c r="O237" i="15"/>
  <c r="P237" i="15" s="1"/>
  <c r="O238" i="15"/>
  <c r="P238" i="15" s="1"/>
  <c r="Q238" i="15" s="1"/>
  <c r="O239" i="15"/>
  <c r="P239" i="15" s="1"/>
  <c r="O240" i="15"/>
  <c r="P240" i="15" s="1"/>
  <c r="O241" i="15"/>
  <c r="P241" i="15" s="1"/>
  <c r="Q241" i="15" s="1"/>
  <c r="O242" i="15"/>
  <c r="P242" i="15" s="1"/>
  <c r="Q242" i="15" s="1"/>
  <c r="O243" i="15"/>
  <c r="P243" i="15" s="1"/>
  <c r="Q243" i="15" s="1"/>
  <c r="O244" i="15"/>
  <c r="P244" i="15" s="1"/>
  <c r="O245" i="15"/>
  <c r="P245" i="15" s="1"/>
  <c r="O246" i="15"/>
  <c r="P246" i="15" s="1"/>
  <c r="Q246" i="15" s="1"/>
  <c r="O247" i="15"/>
  <c r="P247" i="15" s="1"/>
  <c r="Q247" i="15" s="1"/>
  <c r="R247" i="15" s="1"/>
  <c r="S247" i="15" s="1"/>
  <c r="O248" i="15"/>
  <c r="P248" i="15" s="1"/>
  <c r="O249" i="15"/>
  <c r="P249" i="15" s="1"/>
  <c r="Q249" i="15" s="1"/>
  <c r="O250" i="15"/>
  <c r="P250" i="15" s="1"/>
  <c r="Q250" i="15" s="1"/>
  <c r="O251" i="15"/>
  <c r="P251" i="15" s="1"/>
  <c r="Q251" i="15" s="1"/>
  <c r="O252" i="15"/>
  <c r="P252" i="15" s="1"/>
  <c r="O253" i="15"/>
  <c r="P253" i="15" s="1"/>
  <c r="Q253" i="15" s="1"/>
  <c r="R253" i="15" s="1"/>
  <c r="S253" i="15" s="1"/>
  <c r="O254" i="15"/>
  <c r="P254" i="15" s="1"/>
  <c r="Q254" i="15" s="1"/>
  <c r="O255" i="15"/>
  <c r="P255" i="15" s="1"/>
  <c r="O256" i="15"/>
  <c r="P256" i="15" s="1"/>
  <c r="O257" i="15"/>
  <c r="P257" i="15" s="1"/>
  <c r="O258" i="15"/>
  <c r="P258" i="15" s="1"/>
  <c r="Q258" i="15" s="1"/>
  <c r="O260" i="15"/>
  <c r="P260" i="15" s="1"/>
  <c r="O261" i="15"/>
  <c r="P261" i="15" s="1"/>
  <c r="O262" i="15"/>
  <c r="P262" i="15" s="1"/>
  <c r="O263" i="15"/>
  <c r="O264" i="15"/>
  <c r="P264" i="15" s="1"/>
  <c r="O265" i="15"/>
  <c r="P265" i="15" s="1"/>
  <c r="O266" i="15"/>
  <c r="P266" i="15" s="1"/>
  <c r="O267" i="15"/>
  <c r="P267" i="15" s="1"/>
  <c r="Q267" i="15" s="1"/>
  <c r="O268" i="15"/>
  <c r="P268" i="15" s="1"/>
  <c r="Q268" i="15" s="1"/>
  <c r="O269" i="15"/>
  <c r="P269" i="15" s="1"/>
  <c r="Q269" i="15" s="1"/>
  <c r="O270" i="15"/>
  <c r="P270" i="15" s="1"/>
  <c r="Q270" i="15" s="1"/>
  <c r="R270" i="15" s="1"/>
  <c r="O271" i="15"/>
  <c r="P271" i="15" s="1"/>
  <c r="Q271" i="15" s="1"/>
  <c r="O272" i="15"/>
  <c r="P272" i="15" s="1"/>
  <c r="O273" i="15"/>
  <c r="P273" i="15" s="1"/>
  <c r="O274" i="15"/>
  <c r="P274" i="15" s="1"/>
  <c r="O275" i="15"/>
  <c r="P275" i="15" s="1"/>
  <c r="Q275" i="15" s="1"/>
  <c r="O276" i="15"/>
  <c r="P276" i="15" s="1"/>
  <c r="O278" i="15"/>
  <c r="P278" i="15" s="1"/>
  <c r="O279" i="15"/>
  <c r="P279" i="15" s="1"/>
  <c r="Q279" i="15" s="1"/>
  <c r="R279" i="15" s="1"/>
  <c r="O280" i="15"/>
  <c r="P280" i="15" s="1"/>
  <c r="Q280" i="15" s="1"/>
  <c r="O281" i="15"/>
  <c r="P281" i="15" s="1"/>
  <c r="O282" i="15"/>
  <c r="P282" i="15" s="1"/>
  <c r="O283" i="15"/>
  <c r="P283" i="15" s="1"/>
  <c r="O284" i="15"/>
  <c r="P284" i="15" s="1"/>
  <c r="Q284" i="15" s="1"/>
  <c r="R284" i="15" s="1"/>
  <c r="S284" i="15" s="1"/>
  <c r="O285" i="15"/>
  <c r="P285" i="15" s="1"/>
  <c r="Q285" i="15" s="1"/>
  <c r="O286" i="15"/>
  <c r="P286" i="15" s="1"/>
  <c r="O287" i="15"/>
  <c r="P287" i="15" s="1"/>
  <c r="O288" i="15"/>
  <c r="P288" i="15" s="1"/>
  <c r="Q288" i="15" s="1"/>
  <c r="O289" i="15"/>
  <c r="P289" i="15" s="1"/>
  <c r="Q289" i="15" s="1"/>
  <c r="O290" i="15"/>
  <c r="P290" i="15" s="1"/>
  <c r="O291" i="15"/>
  <c r="P291" i="15" s="1"/>
  <c r="O292" i="15"/>
  <c r="P292" i="15" s="1"/>
  <c r="Q292" i="15" s="1"/>
  <c r="O293" i="15"/>
  <c r="P293" i="15" s="1"/>
  <c r="O294" i="15"/>
  <c r="P294" i="15" s="1"/>
  <c r="O295" i="15"/>
  <c r="P295" i="15" s="1"/>
  <c r="Q295" i="15" s="1"/>
  <c r="O296" i="15"/>
  <c r="O297" i="15"/>
  <c r="P297" i="15" s="1"/>
  <c r="Q297" i="15" s="1"/>
  <c r="O298" i="15"/>
  <c r="P298" i="15" s="1"/>
  <c r="O301" i="15"/>
  <c r="P301" i="15" s="1"/>
  <c r="O302" i="15"/>
  <c r="P302" i="15" s="1"/>
  <c r="Q302" i="15" s="1"/>
  <c r="O303" i="15"/>
  <c r="P303" i="15" s="1"/>
  <c r="Q303" i="15" s="1"/>
  <c r="O304" i="15"/>
  <c r="P304" i="15" s="1"/>
  <c r="O305" i="15"/>
  <c r="P305" i="15" s="1"/>
  <c r="Q305" i="15" s="1"/>
  <c r="O306" i="15"/>
  <c r="P306" i="15" s="1"/>
  <c r="Q306" i="15" s="1"/>
  <c r="R306" i="15" s="1"/>
  <c r="O307" i="15"/>
  <c r="P307" i="15" s="1"/>
  <c r="Q307" i="15" s="1"/>
  <c r="R307" i="15" s="1"/>
  <c r="S307" i="15" s="1"/>
  <c r="O308" i="15"/>
  <c r="P308" i="15" s="1"/>
  <c r="O309" i="15"/>
  <c r="P309" i="15" s="1"/>
  <c r="O310" i="15"/>
  <c r="O311" i="15"/>
  <c r="P311" i="15" s="1"/>
  <c r="O312" i="15"/>
  <c r="P312" i="15" s="1"/>
  <c r="O313" i="15"/>
  <c r="P313" i="15" s="1"/>
  <c r="Q313" i="15" s="1"/>
  <c r="R313" i="15" s="1"/>
  <c r="O314" i="15"/>
  <c r="P314" i="15" s="1"/>
  <c r="Q314" i="15" s="1"/>
  <c r="O315" i="15"/>
  <c r="P315" i="15" s="1"/>
  <c r="Q315" i="15" s="1"/>
  <c r="O317" i="15"/>
  <c r="P317" i="15" s="1"/>
  <c r="O318" i="15"/>
  <c r="P318" i="15" s="1"/>
  <c r="Q318" i="15" s="1"/>
  <c r="R318" i="15" s="1"/>
  <c r="O319" i="15"/>
  <c r="P319" i="15" s="1"/>
  <c r="O320" i="15"/>
  <c r="P320" i="15" s="1"/>
  <c r="O321" i="15"/>
  <c r="P321" i="15" s="1"/>
  <c r="O322" i="15"/>
  <c r="P322" i="15" s="1"/>
  <c r="Q322" i="15" s="1"/>
  <c r="O323" i="15"/>
  <c r="P323" i="15" s="1"/>
  <c r="Q323" i="15" s="1"/>
  <c r="O324" i="15"/>
  <c r="P324" i="15" s="1"/>
  <c r="Q324" i="15" s="1"/>
  <c r="R324" i="15" s="1"/>
  <c r="S324" i="15" s="1"/>
  <c r="O325" i="15"/>
  <c r="P325" i="15" s="1"/>
  <c r="O326" i="15"/>
  <c r="P326" i="15" s="1"/>
  <c r="O327" i="15"/>
  <c r="P327" i="15" s="1"/>
  <c r="Q327" i="15" s="1"/>
  <c r="R327" i="15" s="1"/>
  <c r="S327" i="15" s="1"/>
  <c r="O328" i="15"/>
  <c r="P328" i="15" s="1"/>
  <c r="Q328" i="15" s="1"/>
  <c r="O329" i="15"/>
  <c r="P329" i="15" s="1"/>
  <c r="O330" i="15"/>
  <c r="P330" i="15" s="1"/>
  <c r="Q330" i="15" s="1"/>
  <c r="O331" i="15"/>
  <c r="P331" i="15" s="1"/>
  <c r="Q331" i="15" s="1"/>
  <c r="O23" i="15"/>
  <c r="O363" i="15"/>
  <c r="P363" i="15" s="1"/>
  <c r="Q363" i="15" s="1"/>
  <c r="R363" i="15" s="1"/>
  <c r="S363" i="15" s="1"/>
  <c r="O362" i="15"/>
  <c r="P362" i="15" s="1"/>
  <c r="Q362" i="15" s="1"/>
  <c r="R362" i="15" s="1"/>
  <c r="S362" i="15" s="1"/>
  <c r="O361" i="15"/>
  <c r="P361" i="15" s="1"/>
  <c r="Q361" i="15" s="1"/>
  <c r="R361" i="15" s="1"/>
  <c r="S361" i="15" s="1"/>
  <c r="O360" i="15"/>
  <c r="P360" i="15" s="1"/>
  <c r="O359" i="15"/>
  <c r="P359" i="15" s="1"/>
  <c r="Q359" i="15" s="1"/>
  <c r="R359" i="15" s="1"/>
  <c r="S359" i="15" s="1"/>
  <c r="O358" i="15"/>
  <c r="P358" i="15" s="1"/>
  <c r="Q358" i="15" s="1"/>
  <c r="R358" i="15" s="1"/>
  <c r="S358" i="15" s="1"/>
  <c r="O357" i="15"/>
  <c r="O356" i="15"/>
  <c r="P356" i="15" s="1"/>
  <c r="O355" i="15"/>
  <c r="P355" i="15" s="1"/>
  <c r="O354" i="15"/>
  <c r="P354" i="15" s="1"/>
  <c r="Q354" i="15" s="1"/>
  <c r="R354" i="15" s="1"/>
  <c r="S354" i="15" s="1"/>
  <c r="O353" i="15"/>
  <c r="P353" i="15" s="1"/>
  <c r="Q353" i="15" s="1"/>
  <c r="R353" i="15" s="1"/>
  <c r="S353" i="15" s="1"/>
  <c r="O352" i="15"/>
  <c r="P352" i="15" s="1"/>
  <c r="Q352" i="15" s="1"/>
  <c r="R352" i="15" s="1"/>
  <c r="S352" i="15" s="1"/>
  <c r="O351" i="15"/>
  <c r="P351" i="15" s="1"/>
  <c r="O350" i="15"/>
  <c r="P350" i="15" s="1"/>
  <c r="Q350" i="15" s="1"/>
  <c r="R350" i="15" s="1"/>
  <c r="S350" i="15" s="1"/>
  <c r="O349" i="15"/>
  <c r="P349" i="15" s="1"/>
  <c r="Q349" i="15" s="1"/>
  <c r="R349" i="15" s="1"/>
  <c r="S349" i="15" s="1"/>
  <c r="O348" i="15"/>
  <c r="P348" i="15" s="1"/>
  <c r="Q348" i="15" s="1"/>
  <c r="R348" i="15" s="1"/>
  <c r="S348" i="15" s="1"/>
  <c r="P357" i="15"/>
  <c r="Q357" i="15" s="1"/>
  <c r="R357" i="15" s="1"/>
  <c r="O347" i="15"/>
  <c r="P310" i="15"/>
  <c r="Q310" i="15" s="1"/>
  <c r="P296" i="15"/>
  <c r="Q296" i="15" s="1"/>
  <c r="P263" i="15"/>
  <c r="Q263" i="15" s="1"/>
  <c r="P230" i="15"/>
  <c r="Q230" i="15" s="1"/>
  <c r="P198" i="15"/>
  <c r="Q198" i="15" s="1"/>
  <c r="P186" i="15"/>
  <c r="Q186" i="15" s="1"/>
  <c r="P166" i="15"/>
  <c r="Q166" i="15" s="1"/>
  <c r="P154" i="15"/>
  <c r="Q154" i="15" s="1"/>
  <c r="P134" i="15"/>
  <c r="Q134" i="15" s="1"/>
  <c r="P122" i="15"/>
  <c r="Q122" i="15" s="1"/>
  <c r="R122" i="15" s="1"/>
  <c r="S122" i="15" s="1"/>
  <c r="P102" i="15"/>
  <c r="Q102" i="15" s="1"/>
  <c r="R102" i="15" s="1"/>
  <c r="P62" i="15"/>
  <c r="Q62" i="15" s="1"/>
  <c r="R62" i="15" s="1"/>
  <c r="P50" i="15"/>
  <c r="Q50" i="15" s="1"/>
  <c r="P30" i="15"/>
  <c r="Q30" i="15" s="1"/>
  <c r="O8" i="15"/>
  <c r="O7" i="15"/>
  <c r="S343" i="15"/>
  <c r="R343" i="15"/>
  <c r="Q343" i="15"/>
  <c r="P343" i="15"/>
  <c r="N343" i="15"/>
  <c r="M343" i="15"/>
  <c r="L343" i="15"/>
  <c r="F343" i="15"/>
  <c r="E343" i="15"/>
  <c r="P7" i="15"/>
  <c r="Q7" i="15"/>
  <c r="N7" i="15"/>
  <c r="S7" i="15"/>
  <c r="R7" i="15"/>
  <c r="M7" i="15"/>
  <c r="L7" i="15"/>
  <c r="S8" i="15"/>
  <c r="R8" i="15"/>
  <c r="Q8" i="15"/>
  <c r="P8" i="15"/>
  <c r="N8" i="15"/>
  <c r="H7" i="15"/>
  <c r="F8" i="15"/>
  <c r="H8" i="15"/>
  <c r="L8" i="15"/>
  <c r="M8" i="15"/>
  <c r="Q291" i="15"/>
  <c r="R291" i="15" s="1"/>
  <c r="S291" i="15" s="1"/>
  <c r="Q319" i="15"/>
  <c r="Q257" i="15"/>
  <c r="Y7" i="15" l="1"/>
  <c r="Y8" i="15"/>
  <c r="Y4" i="15"/>
  <c r="Y9" i="15"/>
  <c r="Y5" i="15"/>
  <c r="Y10" i="15"/>
  <c r="Y6" i="15"/>
  <c r="Y3" i="15"/>
  <c r="R59" i="15"/>
  <c r="S59" i="15" s="1"/>
  <c r="R310" i="15"/>
  <c r="R241" i="15"/>
  <c r="R323" i="15"/>
  <c r="S323" i="15" s="1"/>
  <c r="R26" i="15"/>
  <c r="R331" i="15"/>
  <c r="R314" i="15"/>
  <c r="S314" i="15" s="1"/>
  <c r="R302" i="15"/>
  <c r="S302" i="15" s="1"/>
  <c r="R292" i="15"/>
  <c r="S292" i="15" s="1"/>
  <c r="R280" i="15"/>
  <c r="R258" i="15"/>
  <c r="S258" i="15" s="1"/>
  <c r="R214" i="15"/>
  <c r="S214" i="15" s="1"/>
  <c r="Q194" i="15"/>
  <c r="R194" i="15" s="1"/>
  <c r="Q170" i="15"/>
  <c r="R162" i="15"/>
  <c r="S162" i="15" s="1"/>
  <c r="R86" i="15"/>
  <c r="S86" i="15" s="1"/>
  <c r="R34" i="15"/>
  <c r="S34" i="15" s="1"/>
  <c r="R50" i="15"/>
  <c r="S50" i="15" s="1"/>
  <c r="R166" i="15"/>
  <c r="S166" i="15" s="1"/>
  <c r="R58" i="15"/>
  <c r="R315" i="15"/>
  <c r="S315" i="15" s="1"/>
  <c r="Q281" i="15"/>
  <c r="R187" i="15"/>
  <c r="S187" i="15" s="1"/>
  <c r="R179" i="15"/>
  <c r="S55" i="15"/>
  <c r="R51" i="15"/>
  <c r="X6" i="15"/>
  <c r="X5" i="15"/>
  <c r="X4" i="15"/>
  <c r="X9" i="15"/>
  <c r="X8" i="15"/>
  <c r="X3" i="15"/>
  <c r="X7" i="15"/>
  <c r="X10" i="15"/>
  <c r="Z11" i="15"/>
  <c r="R218" i="15"/>
  <c r="S218" i="15" s="1"/>
  <c r="R251" i="15"/>
  <c r="S251" i="15" s="1"/>
  <c r="R210" i="15"/>
  <c r="R275" i="15"/>
  <c r="S275" i="15" s="1"/>
  <c r="R126" i="15"/>
  <c r="S126" i="15" s="1"/>
  <c r="R174" i="15"/>
  <c r="S174" i="15" s="1"/>
  <c r="R238" i="15"/>
  <c r="S75" i="15"/>
  <c r="S226" i="15"/>
  <c r="R46" i="15"/>
  <c r="S131" i="15"/>
  <c r="Q38" i="15"/>
  <c r="S102" i="15"/>
  <c r="R230" i="15"/>
  <c r="R328" i="15"/>
  <c r="S328" i="15" s="1"/>
  <c r="Q311" i="15"/>
  <c r="Q293" i="15"/>
  <c r="Q276" i="15"/>
  <c r="Q260" i="15"/>
  <c r="Q203" i="15"/>
  <c r="R83" i="15"/>
  <c r="R35" i="15"/>
  <c r="R27" i="15"/>
  <c r="R211" i="15"/>
  <c r="S190" i="15"/>
  <c r="S91" i="15"/>
  <c r="R195" i="15"/>
  <c r="S195" i="15" s="1"/>
  <c r="R186" i="15"/>
  <c r="S186" i="15" s="1"/>
  <c r="R66" i="15"/>
  <c r="R254" i="15"/>
  <c r="S254" i="15" s="1"/>
  <c r="R288" i="15"/>
  <c r="S288" i="15" s="1"/>
  <c r="R147" i="15"/>
  <c r="R296" i="15"/>
  <c r="R134" i="15"/>
  <c r="R54" i="15"/>
  <c r="Q182" i="15"/>
  <c r="R250" i="15"/>
  <c r="S250" i="15" s="1"/>
  <c r="Q360" i="15"/>
  <c r="R360" i="15" s="1"/>
  <c r="S360" i="15" s="1"/>
  <c r="R271" i="15"/>
  <c r="S29" i="15"/>
  <c r="R101" i="15"/>
  <c r="R322" i="15"/>
  <c r="R267" i="15"/>
  <c r="S62" i="15"/>
  <c r="R263" i="15"/>
  <c r="R30" i="15"/>
  <c r="R198" i="15"/>
  <c r="R130" i="15"/>
  <c r="R82" i="15"/>
  <c r="Q215" i="15"/>
  <c r="Q191" i="15"/>
  <c r="Q39" i="15"/>
  <c r="R43" i="15"/>
  <c r="R202" i="15"/>
  <c r="R183" i="15"/>
  <c r="Q31" i="15"/>
  <c r="Q47" i="15"/>
  <c r="Q63" i="15"/>
  <c r="Q71" i="15"/>
  <c r="Q79" i="15"/>
  <c r="Q87" i="15"/>
  <c r="Q103" i="15"/>
  <c r="Q127" i="15"/>
  <c r="Q135" i="15"/>
  <c r="Q159" i="15"/>
  <c r="R167" i="15"/>
  <c r="Q175" i="15"/>
  <c r="Q199" i="15"/>
  <c r="R207" i="15"/>
  <c r="Q223" i="15"/>
  <c r="Q231" i="15"/>
  <c r="Q239" i="15"/>
  <c r="Q255" i="15"/>
  <c r="Q264" i="15"/>
  <c r="Q272" i="15"/>
  <c r="R297" i="15"/>
  <c r="Q320" i="15"/>
  <c r="R330" i="15"/>
  <c r="Q309" i="15"/>
  <c r="Q287" i="15"/>
  <c r="Q283" i="15"/>
  <c r="R283" i="15" s="1"/>
  <c r="Q262" i="15"/>
  <c r="R249" i="15"/>
  <c r="R217" i="15"/>
  <c r="Q205" i="15"/>
  <c r="R205" i="15" s="1"/>
  <c r="Q201" i="15"/>
  <c r="R185" i="15"/>
  <c r="Q165" i="15"/>
  <c r="Q97" i="15"/>
  <c r="Q89" i="15"/>
  <c r="Q81" i="15"/>
  <c r="Q69" i="15"/>
  <c r="Q65" i="15"/>
  <c r="Q61" i="15"/>
  <c r="R45" i="15"/>
  <c r="R37" i="15"/>
  <c r="R154" i="15"/>
  <c r="R169" i="15"/>
  <c r="R289" i="15"/>
  <c r="R268" i="15"/>
  <c r="R98" i="15"/>
  <c r="S98" i="15" s="1"/>
  <c r="Q53" i="15"/>
  <c r="Q351" i="15"/>
  <c r="R351" i="15" s="1"/>
  <c r="S351" i="15" s="1"/>
  <c r="Q355" i="15"/>
  <c r="R355" i="15" s="1"/>
  <c r="S355" i="15" s="1"/>
  <c r="Q228" i="15"/>
  <c r="S90" i="15"/>
  <c r="S58" i="15"/>
  <c r="Q261" i="15"/>
  <c r="Q248" i="15"/>
  <c r="Q240" i="15"/>
  <c r="Q232" i="15"/>
  <c r="Q220" i="15"/>
  <c r="Q212" i="15"/>
  <c r="Q204" i="15"/>
  <c r="Q196" i="15"/>
  <c r="Q188" i="15"/>
  <c r="R188" i="15" s="1"/>
  <c r="Q176" i="15"/>
  <c r="Q168" i="15"/>
  <c r="Q160" i="15"/>
  <c r="Q84" i="15"/>
  <c r="Q76" i="15"/>
  <c r="Q68" i="15"/>
  <c r="Q60" i="15"/>
  <c r="Q52" i="15"/>
  <c r="Q36" i="15"/>
  <c r="Q24" i="15"/>
  <c r="S279" i="15"/>
  <c r="R269" i="15"/>
  <c r="R242" i="15"/>
  <c r="R233" i="15"/>
  <c r="Q356" i="15"/>
  <c r="R356" i="15" s="1"/>
  <c r="S356" i="15" s="1"/>
  <c r="Q329" i="15"/>
  <c r="Q321" i="15"/>
  <c r="Q312" i="15"/>
  <c r="Q308" i="15"/>
  <c r="Q304" i="15"/>
  <c r="Q298" i="15"/>
  <c r="Q294" i="15"/>
  <c r="Q290" i="15"/>
  <c r="Q286" i="15"/>
  <c r="Q282" i="15"/>
  <c r="Q278" i="15"/>
  <c r="Q273" i="15"/>
  <c r="Q265" i="15"/>
  <c r="Q256" i="15"/>
  <c r="Q252" i="15"/>
  <c r="Q244" i="15"/>
  <c r="Q224" i="15"/>
  <c r="Q216" i="15"/>
  <c r="Q200" i="15"/>
  <c r="Q192" i="15"/>
  <c r="Q184" i="15"/>
  <c r="Q180" i="15"/>
  <c r="Q164" i="15"/>
  <c r="Q156" i="15"/>
  <c r="Q132" i="15"/>
  <c r="Q128" i="15"/>
  <c r="Q100" i="15"/>
  <c r="Q96" i="15"/>
  <c r="Q88" i="15"/>
  <c r="Q80" i="15"/>
  <c r="Q72" i="15"/>
  <c r="Q64" i="15"/>
  <c r="Q56" i="15"/>
  <c r="Q48" i="15"/>
  <c r="Q40" i="15"/>
  <c r="Q32" i="15"/>
  <c r="R32" i="15" s="1"/>
  <c r="Q28" i="15"/>
  <c r="S42" i="15"/>
  <c r="S271" i="15"/>
  <c r="R178" i="15"/>
  <c r="Q227" i="15"/>
  <c r="S318" i="15"/>
  <c r="R246" i="15"/>
  <c r="R85" i="15"/>
  <c r="S206" i="15"/>
  <c r="S129" i="15"/>
  <c r="R158" i="15"/>
  <c r="R70" i="15"/>
  <c r="S313" i="15"/>
  <c r="Q99" i="15"/>
  <c r="S270" i="15"/>
  <c r="S306" i="15"/>
  <c r="Q163" i="15"/>
  <c r="S357" i="15"/>
  <c r="S221" i="15"/>
  <c r="S134" i="15"/>
  <c r="R257" i="15"/>
  <c r="R243" i="15"/>
  <c r="S27" i="15"/>
  <c r="R295" i="15"/>
  <c r="R208" i="15"/>
  <c r="R303" i="15"/>
  <c r="R305" i="15"/>
  <c r="R319" i="15"/>
  <c r="R222" i="15"/>
  <c r="Q44" i="15"/>
  <c r="Q172" i="15"/>
  <c r="Q236" i="15"/>
  <c r="Q325" i="15"/>
  <c r="Q326" i="15"/>
  <c r="Q301" i="15"/>
  <c r="Q274" i="15"/>
  <c r="Q266" i="15"/>
  <c r="Q245" i="15"/>
  <c r="Q237" i="15"/>
  <c r="Q229" i="15"/>
  <c r="Q225" i="15"/>
  <c r="Q213" i="15"/>
  <c r="Q209" i="15"/>
  <c r="Q197" i="15"/>
  <c r="Q193" i="15"/>
  <c r="Q181" i="15"/>
  <c r="Q177" i="15"/>
  <c r="Q173" i="15"/>
  <c r="Q161" i="15"/>
  <c r="Q157" i="15"/>
  <c r="Q153" i="15"/>
  <c r="Q133" i="15"/>
  <c r="Q77" i="15"/>
  <c r="Q73" i="15"/>
  <c r="Q57" i="15"/>
  <c r="Q41" i="15"/>
  <c r="Q33" i="15"/>
  <c r="Q25" i="15"/>
  <c r="R285" i="15"/>
  <c r="Q189" i="15"/>
  <c r="Q317" i="15"/>
  <c r="S310" i="15" l="1"/>
  <c r="R311" i="15"/>
  <c r="S83" i="15"/>
  <c r="R38" i="15"/>
  <c r="S38" i="15" s="1"/>
  <c r="R24" i="15"/>
  <c r="S210" i="15"/>
  <c r="R159" i="15"/>
  <c r="S147" i="15"/>
  <c r="R281" i="15"/>
  <c r="S280" i="15"/>
  <c r="S331" i="15"/>
  <c r="Y11" i="15"/>
  <c r="S241" i="15"/>
  <c r="X11" i="15"/>
  <c r="R170" i="15"/>
  <c r="S194" i="15"/>
  <c r="S26" i="15"/>
  <c r="S51" i="15"/>
  <c r="S179" i="15"/>
  <c r="S35" i="15"/>
  <c r="S230" i="15"/>
  <c r="S238" i="15"/>
  <c r="S54" i="15"/>
  <c r="S296" i="15"/>
  <c r="S66" i="15"/>
  <c r="R203" i="15"/>
  <c r="R276" i="15"/>
  <c r="R39" i="15"/>
  <c r="R199" i="15"/>
  <c r="R53" i="15"/>
  <c r="S53" i="15" s="1"/>
  <c r="R182" i="15"/>
  <c r="R260" i="15"/>
  <c r="S211" i="15"/>
  <c r="R293" i="15"/>
  <c r="S46" i="15"/>
  <c r="W6" i="15"/>
  <c r="W7" i="15"/>
  <c r="W10" i="15"/>
  <c r="W8" i="15"/>
  <c r="W9" i="15"/>
  <c r="W4" i="15"/>
  <c r="W3" i="15"/>
  <c r="W5" i="15"/>
  <c r="R273" i="15"/>
  <c r="R320" i="15"/>
  <c r="R272" i="15"/>
  <c r="R255" i="15"/>
  <c r="R231" i="15"/>
  <c r="S207" i="15"/>
  <c r="S167" i="15"/>
  <c r="R135" i="15"/>
  <c r="R215" i="15"/>
  <c r="S30" i="15"/>
  <c r="S267" i="15"/>
  <c r="S169" i="15"/>
  <c r="S154" i="15"/>
  <c r="S45" i="15"/>
  <c r="R65" i="15"/>
  <c r="R89" i="15"/>
  <c r="S217" i="15"/>
  <c r="R287" i="15"/>
  <c r="R309" i="15"/>
  <c r="R103" i="15"/>
  <c r="R63" i="15"/>
  <c r="R47" i="15"/>
  <c r="S183" i="15"/>
  <c r="S43" i="15"/>
  <c r="S82" i="15"/>
  <c r="S263" i="15"/>
  <c r="S289" i="15"/>
  <c r="R97" i="15"/>
  <c r="S205" i="15"/>
  <c r="R81" i="15"/>
  <c r="R165" i="15"/>
  <c r="R201" i="15"/>
  <c r="R262" i="15"/>
  <c r="S330" i="15"/>
  <c r="S297" i="15"/>
  <c r="R264" i="15"/>
  <c r="R239" i="15"/>
  <c r="R223" i="15"/>
  <c r="R127" i="15"/>
  <c r="R79" i="15"/>
  <c r="R23" i="15"/>
  <c r="S198" i="15"/>
  <c r="S322" i="15"/>
  <c r="S101" i="15"/>
  <c r="R69" i="15"/>
  <c r="S268" i="15"/>
  <c r="S37" i="15"/>
  <c r="R61" i="15"/>
  <c r="S185" i="15"/>
  <c r="S249" i="15"/>
  <c r="R175" i="15"/>
  <c r="R87" i="15"/>
  <c r="R71" i="15"/>
  <c r="R31" i="15"/>
  <c r="S202" i="15"/>
  <c r="R191" i="15"/>
  <c r="S130" i="15"/>
  <c r="R64" i="15"/>
  <c r="R72" i="15"/>
  <c r="R228" i="15"/>
  <c r="S246" i="15"/>
  <c r="R48" i="15"/>
  <c r="R56" i="15"/>
  <c r="R164" i="15"/>
  <c r="R184" i="15"/>
  <c r="R224" i="15"/>
  <c r="R265" i="15"/>
  <c r="R294" i="15"/>
  <c r="R312" i="15"/>
  <c r="S159" i="15"/>
  <c r="S242" i="15"/>
  <c r="S269" i="15"/>
  <c r="R84" i="15"/>
  <c r="R220" i="15"/>
  <c r="R40" i="15"/>
  <c r="R286" i="15"/>
  <c r="R36" i="15"/>
  <c r="R60" i="15"/>
  <c r="R261" i="15"/>
  <c r="R99" i="15"/>
  <c r="S158" i="15"/>
  <c r="R227" i="15"/>
  <c r="R80" i="15"/>
  <c r="R180" i="15"/>
  <c r="R192" i="15"/>
  <c r="R256" i="15"/>
  <c r="R282" i="15"/>
  <c r="R298" i="15"/>
  <c r="R304" i="15"/>
  <c r="R329" i="15"/>
  <c r="R52" i="15"/>
  <c r="R76" i="15"/>
  <c r="R160" i="15"/>
  <c r="R212" i="15"/>
  <c r="R248" i="15"/>
  <c r="S70" i="15"/>
  <c r="R28" i="15"/>
  <c r="R100" i="15"/>
  <c r="R132" i="15"/>
  <c r="R200" i="15"/>
  <c r="R252" i="15"/>
  <c r="R278" i="15"/>
  <c r="R308" i="15"/>
  <c r="R321" i="15"/>
  <c r="R168" i="15"/>
  <c r="R204" i="15"/>
  <c r="R240" i="15"/>
  <c r="R163" i="15"/>
  <c r="S85" i="15"/>
  <c r="S178" i="15"/>
  <c r="R88" i="15"/>
  <c r="R96" i="15"/>
  <c r="R128" i="15"/>
  <c r="R156" i="15"/>
  <c r="R216" i="15"/>
  <c r="R244" i="15"/>
  <c r="R290" i="15"/>
  <c r="S233" i="15"/>
  <c r="R68" i="15"/>
  <c r="R176" i="15"/>
  <c r="R196" i="15"/>
  <c r="R232" i="15"/>
  <c r="R153" i="15"/>
  <c r="R161" i="15"/>
  <c r="R177" i="15"/>
  <c r="R325" i="15"/>
  <c r="R172" i="15"/>
  <c r="S305" i="15"/>
  <c r="R209" i="15"/>
  <c r="R225" i="15"/>
  <c r="R237" i="15"/>
  <c r="R266" i="15"/>
  <c r="R317" i="15"/>
  <c r="S285" i="15"/>
  <c r="R33" i="15"/>
  <c r="R77" i="15"/>
  <c r="R193" i="15"/>
  <c r="R301" i="15"/>
  <c r="S283" i="15"/>
  <c r="S303" i="15"/>
  <c r="S32" i="15"/>
  <c r="S295" i="15"/>
  <c r="S228" i="15"/>
  <c r="S243" i="15"/>
  <c r="S257" i="15"/>
  <c r="S24" i="15"/>
  <c r="R189" i="15"/>
  <c r="R73" i="15"/>
  <c r="R133" i="15"/>
  <c r="R181" i="15"/>
  <c r="R213" i="15"/>
  <c r="R245" i="15"/>
  <c r="R274" i="15"/>
  <c r="R236" i="15"/>
  <c r="S222" i="15"/>
  <c r="S319" i="15"/>
  <c r="R57" i="15"/>
  <c r="R25" i="15"/>
  <c r="R41" i="15"/>
  <c r="R157" i="15"/>
  <c r="R173" i="15"/>
  <c r="R197" i="15"/>
  <c r="R229" i="15"/>
  <c r="R326" i="15"/>
  <c r="R44" i="15"/>
  <c r="S208" i="15"/>
  <c r="S188" i="15"/>
  <c r="S311" i="15" l="1"/>
  <c r="S199" i="15"/>
  <c r="S281" i="15"/>
  <c r="S273" i="15"/>
  <c r="S39" i="15"/>
  <c r="S170" i="15"/>
  <c r="W11" i="15"/>
  <c r="S260" i="15"/>
  <c r="S293" i="15"/>
  <c r="S182" i="15"/>
  <c r="S203" i="15"/>
  <c r="S276" i="15"/>
  <c r="S175" i="15"/>
  <c r="S135" i="15"/>
  <c r="S320" i="15"/>
  <c r="S79" i="15"/>
  <c r="S223" i="15"/>
  <c r="S264" i="15"/>
  <c r="S63" i="15"/>
  <c r="S103" i="15"/>
  <c r="S255" i="15"/>
  <c r="S71" i="15"/>
  <c r="S69" i="15"/>
  <c r="S201" i="15"/>
  <c r="S47" i="15"/>
  <c r="S287" i="15"/>
  <c r="S65" i="15"/>
  <c r="S215" i="15"/>
  <c r="S231" i="15"/>
  <c r="S272" i="15"/>
  <c r="S191" i="15"/>
  <c r="S31" i="15"/>
  <c r="S87" i="15"/>
  <c r="S61" i="15"/>
  <c r="S23" i="15"/>
  <c r="S127" i="15"/>
  <c r="S239" i="15"/>
  <c r="S262" i="15"/>
  <c r="S165" i="15"/>
  <c r="S81" i="15"/>
  <c r="S97" i="15"/>
  <c r="S309" i="15"/>
  <c r="S89" i="15"/>
  <c r="S278" i="15"/>
  <c r="S132" i="15"/>
  <c r="S28" i="15"/>
  <c r="S329" i="15"/>
  <c r="S72" i="15"/>
  <c r="S216" i="15"/>
  <c r="S128" i="15"/>
  <c r="S96" i="15"/>
  <c r="S88" i="15"/>
  <c r="S163" i="15"/>
  <c r="S248" i="15"/>
  <c r="S212" i="15"/>
  <c r="S160" i="15"/>
  <c r="S52" i="15"/>
  <c r="S60" i="15"/>
  <c r="S40" i="15"/>
  <c r="S220" i="15"/>
  <c r="S84" i="15"/>
  <c r="S56" i="15"/>
  <c r="S64" i="15"/>
  <c r="S232" i="15"/>
  <c r="S196" i="15"/>
  <c r="S321" i="15"/>
  <c r="S99" i="15"/>
  <c r="S176" i="15"/>
  <c r="S240" i="15"/>
  <c r="S168" i="15"/>
  <c r="S308" i="15"/>
  <c r="S252" i="15"/>
  <c r="S200" i="15"/>
  <c r="S100" i="15"/>
  <c r="S298" i="15"/>
  <c r="S282" i="15"/>
  <c r="S180" i="15"/>
  <c r="S224" i="15"/>
  <c r="S184" i="15"/>
  <c r="S68" i="15"/>
  <c r="S204" i="15"/>
  <c r="S304" i="15"/>
  <c r="S256" i="15"/>
  <c r="S192" i="15"/>
  <c r="S80" i="15"/>
  <c r="S227" i="15"/>
  <c r="S312" i="15"/>
  <c r="S294" i="15"/>
  <c r="S265" i="15"/>
  <c r="S164" i="15"/>
  <c r="S290" i="15"/>
  <c r="S244" i="15"/>
  <c r="S156" i="15"/>
  <c r="S76" i="15"/>
  <c r="S261" i="15"/>
  <c r="S36" i="15"/>
  <c r="S286" i="15"/>
  <c r="S48" i="15"/>
  <c r="S25" i="15"/>
  <c r="S245" i="15"/>
  <c r="S177" i="15"/>
  <c r="S229" i="15"/>
  <c r="S197" i="15"/>
  <c r="S173" i="15"/>
  <c r="S41" i="15"/>
  <c r="S236" i="15"/>
  <c r="S274" i="15"/>
  <c r="S133" i="15"/>
  <c r="S189" i="15"/>
  <c r="S266" i="15"/>
  <c r="S225" i="15"/>
  <c r="S172" i="15"/>
  <c r="S161" i="15"/>
  <c r="S213" i="15"/>
  <c r="S73" i="15"/>
  <c r="S44" i="15"/>
  <c r="S326" i="15"/>
  <c r="S57" i="15"/>
  <c r="S193" i="15"/>
  <c r="S77" i="15"/>
  <c r="S33" i="15"/>
  <c r="S317" i="15"/>
  <c r="S157" i="15"/>
  <c r="S181" i="15"/>
  <c r="S325" i="15"/>
  <c r="S153" i="15"/>
  <c r="S301" i="15"/>
  <c r="S237" i="15"/>
  <c r="S209" i="1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Tony Magson</author>
    <author>Daniel Bubb</author>
  </authors>
  <commentList>
    <comment ref="C299" authorId="0" shapeId="0" xr:uid="{AF1EFA92-706B-4B61-B93E-AC83A1FB7BB8}">
      <text>
        <r>
          <rPr>
            <b/>
            <u/>
            <sz val="10"/>
            <color indexed="81"/>
            <rFont val="Tahoma"/>
            <family val="2"/>
          </rPr>
          <t>Was previously</t>
        </r>
        <r>
          <rPr>
            <sz val="10"/>
            <color indexed="81"/>
            <rFont val="Tahoma"/>
            <family val="2"/>
          </rPr>
          <t xml:space="preserve">
"Excluded Distribution Services"
</t>
        </r>
      </text>
    </comment>
    <comment ref="C313" authorId="0" shapeId="0" xr:uid="{3933D3DC-A2B3-4947-85AA-99ABAB5B76DA}">
      <text>
        <r>
          <rPr>
            <b/>
            <u/>
            <sz val="10"/>
            <color indexed="81"/>
            <rFont val="Tahoma"/>
            <family val="2"/>
          </rPr>
          <t>Was previously</t>
        </r>
        <r>
          <rPr>
            <sz val="10"/>
            <color indexed="81"/>
            <rFont val="Tahoma"/>
            <family val="2"/>
          </rPr>
          <t xml:space="preserve">
"Excluded Distribution Services"
</t>
        </r>
      </text>
    </comment>
    <comment ref="C326" authorId="1" shapeId="0" xr:uid="{14265CC4-AA2F-4695-BDD4-7909C26AF057}">
      <text>
        <r>
          <rPr>
            <b/>
            <u/>
            <sz val="9"/>
            <color indexed="81"/>
            <rFont val="Tahoma"/>
            <family val="2"/>
          </rPr>
          <t>Was previously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"Excluded Distribution Services"
</t>
        </r>
      </text>
    </comment>
  </commentList>
</comments>
</file>

<file path=xl/sharedStrings.xml><?xml version="1.0" encoding="utf-8"?>
<sst xmlns="http://schemas.openxmlformats.org/spreadsheetml/2006/main" count="4397" uniqueCount="500">
  <si>
    <t>Fee Category</t>
  </si>
  <si>
    <t>Driver</t>
  </si>
  <si>
    <t>Fee Type</t>
  </si>
  <si>
    <t>Administration Fee</t>
  </si>
  <si>
    <t>Per Job</t>
  </si>
  <si>
    <t>Fee</t>
  </si>
  <si>
    <t>Per Hour</t>
  </si>
  <si>
    <t>Quote</t>
  </si>
  <si>
    <t>Connection of Load - URD - Per Hour</t>
  </si>
  <si>
    <t>Connection of Load - Non Urban - Underground - Per Hour</t>
  </si>
  <si>
    <t>Design Information Fee</t>
  </si>
  <si>
    <t>Subdivision - Non Urban - Per Hour</t>
  </si>
  <si>
    <t>Connection of Load - Multi-Dwelling - &lt;= 5 units</t>
  </si>
  <si>
    <t>Connection of Load - Multi-Dwelling - &lt;= 20 units</t>
  </si>
  <si>
    <t>Connection of Load - Multi-Dwelling - &lt;= 40 units</t>
  </si>
  <si>
    <t>Connection of Load - Multi-Dwelling - &gt; 40 units</t>
  </si>
  <si>
    <t>Connection of Load - Non Urban - I&amp;C - &lt;= 200A/Phase (LV)</t>
  </si>
  <si>
    <t>Connection of Load - Non Urban - I&amp;C - &lt;= 700A/Phase (LV)</t>
  </si>
  <si>
    <t>Connection of Load - Non Urban - I&amp;C - HV Customer</t>
  </si>
  <si>
    <t>Connection of Load - Non Urban - I&amp;C - Transmission</t>
  </si>
  <si>
    <t>Connection of Load - Non Urban - Multi-Dwelling - &lt;= 5 units</t>
  </si>
  <si>
    <t>Connection of Load - Non Urban - Multi-Dwelling - &lt;= 20 units</t>
  </si>
  <si>
    <t>Connection of Load - Non Urban - Multi-Dwelling - &lt;= 40 units</t>
  </si>
  <si>
    <t>Connection of Load - Non Urban - Multi-Dwelling - &gt; 40 units</t>
  </si>
  <si>
    <t>Connection of Load - Non Urban - Single Residential - Per Hour</t>
  </si>
  <si>
    <t>Design Certification Fee</t>
  </si>
  <si>
    <t>Connection of Load - Indoor Substation - Per Hour</t>
  </si>
  <si>
    <t>Design Re-certification Fee</t>
  </si>
  <si>
    <t>Subdivision - Industrial &amp; Commercial - Per Hour</t>
  </si>
  <si>
    <t>Subdivision - URD - Per Hour</t>
  </si>
  <si>
    <t>Connection of Load - Industrial &amp; Commercial - Per Hour</t>
  </si>
  <si>
    <t>Connection of Load - Non Urban - Per Hour</t>
  </si>
  <si>
    <t>Notification of Arrangement</t>
  </si>
  <si>
    <t>Compliance Certificate</t>
  </si>
  <si>
    <t>Subdivision - URD - Underground - Per Lot (1 - 10) - Grade A</t>
  </si>
  <si>
    <t>Subdivision - URD - Underground - Per Lot (11 - 50) - Grade A</t>
  </si>
  <si>
    <t>Subdivision - URD - Underground - Per Lot (51 +) - Grade A</t>
  </si>
  <si>
    <t>Subdivision - URD - Underground - Per Lot (1 - 10) - Grade B</t>
  </si>
  <si>
    <t>Subdivision - URD - Underground - Per Lot (11 - 50) - Grade B</t>
  </si>
  <si>
    <t>Subdivision - URD - Underground - Per Lot (51 +) - Grade B</t>
  </si>
  <si>
    <t>Subdivision - URD - Underground - Per Lot (1 - 10) - Grade C</t>
  </si>
  <si>
    <t>Subdivision - URD - Underground - Per Lot (11 - 50) - Grade C</t>
  </si>
  <si>
    <t>Subdivision - URD - Underground - Per Lot (51 +) - Grade C</t>
  </si>
  <si>
    <t>Subdivision - Non Urban - Underground - Per Lot (1 - 10) - Grade A</t>
  </si>
  <si>
    <t>Subdivision - Non Urban - Underground - Per Lot (11 - 50) - Grade A</t>
  </si>
  <si>
    <t>Subdivision - Non Urban - Underground - Per Lot (51+) - Grade A</t>
  </si>
  <si>
    <t>Subdivision - Non Urban - Underground - Per Lot (1 - 10) - Grade B</t>
  </si>
  <si>
    <t>Subdivision - Non Urban - Underground - Per Lot (11 - 50) - Grade B</t>
  </si>
  <si>
    <t>Subdivision - Non Urban - Underground - Per Lot (51+) - Grade B</t>
  </si>
  <si>
    <t>Subdivision - Non Urban - Underground - Per Lot (1 - 10) - Grade C</t>
  </si>
  <si>
    <t>Subdivision - Non Urban - Underground - Per Lot (11 - 50) - Grade C</t>
  </si>
  <si>
    <t>Subdivision - Non Urban - Underground - Per Lot (51+) - Grade C</t>
  </si>
  <si>
    <t>Subdivision - Non Urban - Overhead - Per Pole (1 - 5) - Grade A</t>
  </si>
  <si>
    <t>Subdivision - Non Urban - Overhead - Per Pole (6 - 10) - Grade A</t>
  </si>
  <si>
    <t>Subdivision - Non Urban - Overhead - Per Pole (11 +) - Grade A</t>
  </si>
  <si>
    <t>Subdivision - Non Urban - Overhead - Per Pole Sub - Grade A</t>
  </si>
  <si>
    <t>Subdivision - Non Urban - Overhead - Per Pole (1 - 5) - Grade B</t>
  </si>
  <si>
    <t>Subdivision - Non Urban - Overhead - Per Pole (6 - 10) - Grade B</t>
  </si>
  <si>
    <t>Subdivision - Non Urban - Overhead - Per Pole (11 +) - Grade B</t>
  </si>
  <si>
    <t>Subdivision - Non Urban - Overhead - Per Pole Sub - Grade B</t>
  </si>
  <si>
    <t>Subdivision - Non Urban - Overhead - Per Pole (1 - 5) - Grade C</t>
  </si>
  <si>
    <t>Subdivision - Non Urban - Overhead - Per Pole (6 - 10) - Grade C</t>
  </si>
  <si>
    <t>Subdivision - Non Urban - Overhead - Per Pole (11 +) - Grade C</t>
  </si>
  <si>
    <t>Subdivision - Non Urban - Overhead - Per Pole Sub - Grade C</t>
  </si>
  <si>
    <t>Subdivision - Industrial &amp; Commercial - Overhead - Per Pole (1 - 5) - Grade A</t>
  </si>
  <si>
    <t>Subdivision - Industrial &amp; Commercial - Overhead - Per Pole (6 - 10) - Grade A</t>
  </si>
  <si>
    <t>Subdivision - Industrial &amp; Commercial - Overhead - Per Pole (11 +) - Grade A</t>
  </si>
  <si>
    <t>Subdivision - Industrial &amp; Commercial - Overhead - Per Pole Sub - Grade A</t>
  </si>
  <si>
    <t>Subdivision - Industrial &amp; Commercial - Overhead - Per Pole (1 - 5) - Grade B</t>
  </si>
  <si>
    <t>Subdivision - Industrial &amp; Commercial - Overhead - Per Pole (6 - 10) - Grade B</t>
  </si>
  <si>
    <t>Subdivision - Industrial &amp; Commercial - Overhead - Per Pole (11 +) - Grade B</t>
  </si>
  <si>
    <t>Subdivision - Industrial &amp; Commercial - Overhead - Per Pole Sub - Grade B</t>
  </si>
  <si>
    <t>Subdivision - Industrial &amp; Commercial - Overhead - Per Pole (1 - 5) - Grade C</t>
  </si>
  <si>
    <t>Subdivision - Industrial &amp; Commercial - Overhead - Per Pole (6 - 10) - Grade C</t>
  </si>
  <si>
    <t>Subdivision - Industrial &amp; Commercial - Overhead - Per Pole (11 +) - Grade C</t>
  </si>
  <si>
    <t>Subdivision - Industrial &amp; Commercial - Overhead - Per Pole Sub - Grade C</t>
  </si>
  <si>
    <t>Subdivision - Industrial &amp; Commercial - Underground - Per Lot (1 - 10) - Grade A</t>
  </si>
  <si>
    <t>Subdivision - Industrial &amp; Commercial - Underground - Per Lot (11 - 50) - Grade A</t>
  </si>
  <si>
    <t>Subdivision - Industrial &amp; Commercial - Underground - Per Lot (51+) - Grade A</t>
  </si>
  <si>
    <t>Subdivision - Industrial &amp; Commercial - Underground - Per Lot (1 - 10) - Grade B</t>
  </si>
  <si>
    <t>Subdivision - Industrial &amp; Commercial - Underground - Per Lot (11 - 50) - Grade B</t>
  </si>
  <si>
    <t>Subdivision - Industrial &amp; Commercial - Underground - Per Lot (51+) - Grade B</t>
  </si>
  <si>
    <t>Subdivision - Industrial &amp; Commercial - Underground - Per Lot (1 - 10) - Grade C</t>
  </si>
  <si>
    <t>Subdivision - Industrial &amp; Commercial - Underground - Per Lot (11 - 50) - Grade C</t>
  </si>
  <si>
    <t>Subdivision - Industrial &amp; Commercial - Underground - Per Lot (51+) - Grade C</t>
  </si>
  <si>
    <t>Connection of Load - Non Urban - Overhead - Per Pole (1 - 5) - Grade A</t>
  </si>
  <si>
    <t>Connection of Load - Non Urban - Overhead - Per Pole (1 - 5) - Grade B</t>
  </si>
  <si>
    <t>Connection of Load - Non Urban - Overhead - Per Pole (1 - 5) - Grade C</t>
  </si>
  <si>
    <t>Connection of Load - Non Urban - Overhead - Per Pole (6 - 10) - Grade A</t>
  </si>
  <si>
    <t>Connection of Load - Non Urban - Overhead - Per Pole (6 - 10) - Grade B</t>
  </si>
  <si>
    <t>Connection of Load - Non Urban - Overhead - Per Pole (6 - 10) - Grade C</t>
  </si>
  <si>
    <t>Connection of Load - Non Urban - Overhead - Per Pole (11 +) - Grade A</t>
  </si>
  <si>
    <t>Connection of Load - Non Urban - Overhead - Per Pole (11 +) - Grade B</t>
  </si>
  <si>
    <t>Connection of Load - Non Urban - Overhead - Per Pole (11 +) - Grade C</t>
  </si>
  <si>
    <t>Connection of Load - Non Urban - Overhead - Per Pole Sub - Grade A</t>
  </si>
  <si>
    <t>Connection of Load - Non Urban - Overhead - Per Pole Sub - Grade B</t>
  </si>
  <si>
    <t>Connection of Load - Non Urban - Overhead - Per Pole Sub - Grade C</t>
  </si>
  <si>
    <t>Connection of Load - Industrial &amp; Commercial - Overhead - Per Pole (1 - 5) - Grade A</t>
  </si>
  <si>
    <t>Connection of Load - Industrial &amp; Commercial - Overhead - Per Pole (1 - 5) - Grade B</t>
  </si>
  <si>
    <t>Connection of Load - Industrial &amp; Commercial - Overhead - Per Pole (1 - 5) - Grade C</t>
  </si>
  <si>
    <t>Connection of Load - Industrial &amp; Commercial - Overhead - Per Pole (6 - 10) - Grade A</t>
  </si>
  <si>
    <t>Connection of Load - Industrial &amp; Commercial - Overhead - Per Pole (6 - 10) - Grade B</t>
  </si>
  <si>
    <t>Connection of Load - Industrial &amp; Commercial - Overhead - Per Pole (6 - 10) - Grade C</t>
  </si>
  <si>
    <t>Connection of Load - Industrial &amp; Commercial - Overhead - Per Pole (11+) - Grade A</t>
  </si>
  <si>
    <t>Connection of Load - Industrial &amp; Commercial - Overhead - Per Pole (11+) - Grade B</t>
  </si>
  <si>
    <t>Connection of Load - Industrial &amp; Commercial - Overhead - Per Pole (11+) - Grade C</t>
  </si>
  <si>
    <t>Connection of Load - Industrial &amp; Commercial - Overhead - Per Pole Sub - Grade A</t>
  </si>
  <si>
    <t>Connection of Load - Industrial &amp; Commercial - Overhead - Per Pole Sub - Grade B</t>
  </si>
  <si>
    <t>Connection of Load - Industrial &amp; Commercial - Overhead - Per Pole Sub - Grade C</t>
  </si>
  <si>
    <t>Inspection of works outside normal working hours</t>
  </si>
  <si>
    <t>Overtime Hours Rate</t>
  </si>
  <si>
    <t>Access Permits</t>
  </si>
  <si>
    <t>Reinspection Fee (Level 1 &amp; Level 2 work)</t>
  </si>
  <si>
    <t>Inspection of service work (Level 2 work)</t>
  </si>
  <si>
    <t>Per NOSW - A Grade</t>
  </si>
  <si>
    <t>Per NOSW</t>
  </si>
  <si>
    <t>Per NOSW - B Grade</t>
  </si>
  <si>
    <t>Per NOSW - C Grade</t>
  </si>
  <si>
    <t>Provision of Access Fee (Standby)</t>
  </si>
  <si>
    <t>Normal Time - 1 x Visit - Open / Close - 1 hour - Per Job</t>
  </si>
  <si>
    <t>Normal Time - 1 x Visit - Open / Isolate &amp; CSO to close - 1 hour - Per Job</t>
  </si>
  <si>
    <t>Normal Time - 2 x Visit - Open / Close &amp; no isolation - 2 hours - Per Job</t>
  </si>
  <si>
    <t>Normal Time - 2 x Visit - Open / Isolate / Close - 2 hours - Per Job</t>
  </si>
  <si>
    <t>Overtime - 1 x Visit - Open / Close - 1 hour - Per Job</t>
  </si>
  <si>
    <t>Overtime - 1 x Visit - Open / Isolate &amp; CSO to close - 1 hour - Per Job</t>
  </si>
  <si>
    <t>Overtime - 2 x Visit - Open / Close &amp; no isolation - 2 hours - Per Job</t>
  </si>
  <si>
    <t>Overtime - 2 x Visit - Open / Isolate / Close - 2 hours - Per Job</t>
  </si>
  <si>
    <t>Subdivision - URD - Per Lot</t>
  </si>
  <si>
    <t>Per Lot</t>
  </si>
  <si>
    <t>Per AA or ATW</t>
  </si>
  <si>
    <t>Substation Commission Fee</t>
  </si>
  <si>
    <t>All Other - Industrial &amp; Commercial - Per Substation</t>
  </si>
  <si>
    <t>Per Substation</t>
  </si>
  <si>
    <t>All Other - Non Urban - Per Substation</t>
  </si>
  <si>
    <t>All Other - URD - Per Substation</t>
  </si>
  <si>
    <t>All Other - Asset Relocation - Per Substation</t>
  </si>
  <si>
    <t>All Other - Public Lighting - Per Substation</t>
  </si>
  <si>
    <t>Authorisation</t>
  </si>
  <si>
    <t>Authorisation - Renewal</t>
  </si>
  <si>
    <t>Per Authorisation</t>
  </si>
  <si>
    <t>Authorisation - New</t>
  </si>
  <si>
    <t>Site Establishment Fee</t>
  </si>
  <si>
    <t>Per NMI</t>
  </si>
  <si>
    <t>Conveyancing Information</t>
  </si>
  <si>
    <t>Per Inquiry</t>
  </si>
  <si>
    <t>Planning Studies</t>
  </si>
  <si>
    <t>Connection Offer Service</t>
  </si>
  <si>
    <t>Connection Offer Service (Basic)</t>
  </si>
  <si>
    <t>Connection Offer Service (Standard)</t>
  </si>
  <si>
    <t>Customer Interface co-ordination</t>
  </si>
  <si>
    <t>Customer Interface co-ordination for contestable works</t>
  </si>
  <si>
    <t>Investigation, review &amp; implementation of remedial actions associated with ASP's connection work</t>
  </si>
  <si>
    <t>Preliminary Enquiry Service</t>
  </si>
  <si>
    <t>Services involved in obtaining deeds of agreement</t>
  </si>
  <si>
    <t>Services involved in obtaining deeds of agreement in relation to property rights associated with contestable connections work</t>
  </si>
  <si>
    <t>Off Peak Conversions</t>
  </si>
  <si>
    <t>Clearance to Work</t>
  </si>
  <si>
    <t>Rectification Works</t>
  </si>
  <si>
    <t>Provision of service crew / additional crew (Additional person per crew)</t>
  </si>
  <si>
    <t>Rectification of illegal connections</t>
  </si>
  <si>
    <t>Cost of excluded distribution services for interruption avoidance measures for contestable work planned electricity supply interruptions</t>
  </si>
  <si>
    <t>Install &amp; remove HV live line links - One set</t>
  </si>
  <si>
    <t>Install &amp; remove HV live line links - Each additional set</t>
  </si>
  <si>
    <t>Break &amp; remake HV bonds - One set</t>
  </si>
  <si>
    <t>Break &amp; remake HV bonds - Each additional set</t>
  </si>
  <si>
    <t>Break &amp; remake LV bonds - One set</t>
  </si>
  <si>
    <t>Break &amp; remake LV bonds - Each additional set</t>
  </si>
  <si>
    <t>Install &amp; remove LV live line links - One set</t>
  </si>
  <si>
    <t>Install &amp; remove LV live line links - Each additional set</t>
  </si>
  <si>
    <t>Connect &amp; disconnect generator to LV OH mains - One generator</t>
  </si>
  <si>
    <t>Connect &amp; disconnect generator to LV OH mains - Each additional generator</t>
  </si>
  <si>
    <t>Connect &amp; disconnect generator to a padmount / indoor substation - One generator</t>
  </si>
  <si>
    <t>Connect &amp; disconnect generator to a padmount / indoor substation - Each additional gen</t>
  </si>
  <si>
    <t>Cost of excluded distribution services to terminate cable at zone substations and first joint out from the zone substation</t>
  </si>
  <si>
    <t>Zone substation access and supervision for installation of cable(s) for one feeder</t>
  </si>
  <si>
    <t>Protection setting</t>
  </si>
  <si>
    <t>Testing cable prior to commissioning</t>
  </si>
  <si>
    <t>11kV Zone substation circuit breaker cable termination</t>
  </si>
  <si>
    <t>22kV Zone substation circuit breaker cable termination</t>
  </si>
  <si>
    <t>11kV Padmount/Indoor substation cable termination</t>
  </si>
  <si>
    <t>22kV Padmount/Indoor substation cable termination</t>
  </si>
  <si>
    <t>11kV Pole top termination (UGOH) and bonding to OH</t>
  </si>
  <si>
    <t>22kV Pole top termination (UGOH) and bonding to OH</t>
  </si>
  <si>
    <t>11kV Straight through joint</t>
  </si>
  <si>
    <t>22kV Straight through joint</t>
  </si>
  <si>
    <t>Traffic Control</t>
  </si>
  <si>
    <t>Traffic Management to install &amp; remove, break &amp; remake, connect &amp; disconnect excluded distribution services</t>
  </si>
  <si>
    <t>Traffic Management to test, terminate and joint excluded distribution services</t>
  </si>
  <si>
    <t>Meter Test Fee</t>
  </si>
  <si>
    <t>Meter Test Fee - Per Request</t>
  </si>
  <si>
    <t>Reconnections / Disconnections</t>
  </si>
  <si>
    <t>Special Meter Reads</t>
  </si>
  <si>
    <t>Disconnections at Pole Top / Pillar Box - Site Visit</t>
  </si>
  <si>
    <t>Type 5-7 Non Standard Meter data Services</t>
  </si>
  <si>
    <t>ROLR</t>
  </si>
  <si>
    <t>Services provided in relation to a Retailer of Last Resort (ROLR) event</t>
  </si>
  <si>
    <t>Move In / Move Out Meter Reads</t>
  </si>
  <si>
    <t>Fitting of Tiger Tails (Labour)</t>
  </si>
  <si>
    <t>Fitting of Tiger Tails (Material) -  Weekly Hire</t>
  </si>
  <si>
    <t>Per Tiger Tail</t>
  </si>
  <si>
    <t>High Load Escorts - Per Hour</t>
  </si>
  <si>
    <t>Disconnections (Meter Box) - Includes Reconnection</t>
  </si>
  <si>
    <t>Disconnections (Meter Load Tail) - Includes Reconnection</t>
  </si>
  <si>
    <t>Reconnections outside normal business hours</t>
  </si>
  <si>
    <t>Per Disco</t>
  </si>
  <si>
    <t>Per Visit</t>
  </si>
  <si>
    <t>Disconnections (Pole Top / Pillar Box) - Includes Reconnection</t>
  </si>
  <si>
    <t>Per Reco</t>
  </si>
  <si>
    <t>CPI</t>
  </si>
  <si>
    <t>Classification</t>
  </si>
  <si>
    <t>Admin</t>
  </si>
  <si>
    <t>Senior Engineer</t>
  </si>
  <si>
    <t xml:space="preserve">Maximum hourly labour rates (including on-costs and overhead) for quoted services </t>
  </si>
  <si>
    <t>Special Meter Reads - Site Visit</t>
  </si>
  <si>
    <t>Move In Meter Reads</t>
  </si>
  <si>
    <t>Move Out Meter Reads</t>
  </si>
  <si>
    <t>Reconnections (Site Visit)</t>
  </si>
  <si>
    <t>Disconnections (Site Visit)</t>
  </si>
  <si>
    <t/>
  </si>
  <si>
    <t>Grouping 1</t>
  </si>
  <si>
    <t>Grouping 2</t>
  </si>
  <si>
    <t>Grouping 3</t>
  </si>
  <si>
    <t>Grouping 4</t>
  </si>
  <si>
    <t>Charge  by</t>
  </si>
  <si>
    <t>Tariff Type</t>
  </si>
  <si>
    <t>Ancillary Services</t>
  </si>
  <si>
    <t>Access permits, oversight and facilitation</t>
  </si>
  <si>
    <t>All Other - Asset Relocation - Per access authorisation (AA) or authority to work (ATW)</t>
  </si>
  <si>
    <t>All Other - Industrial &amp; Commercial - Per access authorisation (AA) or authority to work (ATW)</t>
  </si>
  <si>
    <t>All Other - Non Urban - Per access authorisation (AA) or authority to work (ATW)</t>
  </si>
  <si>
    <t>All Other - Public Lighting - Per access authorisation (AA) or authority to work (ATW)</t>
  </si>
  <si>
    <t>All Other - URD - Per access authorisation (AA) or authority to work (ATW)</t>
  </si>
  <si>
    <t xml:space="preserve">Authorisation of ASPs </t>
  </si>
  <si>
    <t>Connection application related services</t>
  </si>
  <si>
    <t>Connection of Load - Non Urban - Overhead - 11+ poles</t>
  </si>
  <si>
    <t>Connection of Load - Non Urban - Overhead - 1-5 poles</t>
  </si>
  <si>
    <t>Connection of Load - Non Urban - Overhead - 6-10 poles</t>
  </si>
  <si>
    <t>Other - Asset Relocation - Per Hour</t>
  </si>
  <si>
    <t>Other - Public Lighting - Per Hour</t>
  </si>
  <si>
    <t>Subdivision - Non Urban - Overhead - 11+ poles</t>
  </si>
  <si>
    <t>Subdivision - Non Urban - Overhead - 1-5 poles</t>
  </si>
  <si>
    <t>Subdivision - Non Urban - Overhead - 6-10 poles</t>
  </si>
  <si>
    <t>Subdivision - Non Urban - Underground - 11-40 lots</t>
  </si>
  <si>
    <t>Subdivision - Non Urban - Underground - 1-5 lots</t>
  </si>
  <si>
    <t>Subdivision - Non Urban - Underground - 41+ lots</t>
  </si>
  <si>
    <t>Subdivision - Non Urban - Underground - 6-10 lots</t>
  </si>
  <si>
    <t>Subdivision - URD - Underground - 11-40 lots</t>
  </si>
  <si>
    <t>Subdivision - URD - Underground - 1-5 lots</t>
  </si>
  <si>
    <t>Subdivision - URD - Underground - 41+ lots</t>
  </si>
  <si>
    <t>Subdivision - URD - Underground - 6-10 lots</t>
  </si>
  <si>
    <t>Contestable network commissioning and decommissioning</t>
  </si>
  <si>
    <t>Customer initiated asset relocations</t>
  </si>
  <si>
    <t>Customer initiated Asset Relocations - network safety</t>
  </si>
  <si>
    <t>Design related services</t>
  </si>
  <si>
    <t>Asset Relocation - Designer</t>
  </si>
  <si>
    <t>Asset Relocation - Engineer</t>
  </si>
  <si>
    <t>Connection of Load - Industrial &amp; Commercial - &lt;= 200A/Phase (LV)</t>
  </si>
  <si>
    <t>Connection of Load - Industrial &amp; Commercial - &lt;= 700A/Phase (LV)</t>
  </si>
  <si>
    <t>Connection of Load - Industrial &amp; Commercial - &gt; 700A/Phase (LV)</t>
  </si>
  <si>
    <t>Connection of Load - Industrial &amp; Commercial - HV Customer</t>
  </si>
  <si>
    <t>Connection of Load - Industrial &amp; Commercial - Transmission</t>
  </si>
  <si>
    <t>Public Lighting - Designer</t>
  </si>
  <si>
    <t>Public Lighting - Engineer</t>
  </si>
  <si>
    <t>Subdivision - Industrial &amp; Commercial - Overhead - 11+ poles</t>
  </si>
  <si>
    <t>Subdivision - Industrial &amp; Commercial - Overhead - 1-5 poles</t>
  </si>
  <si>
    <t>Subdivision - Industrial &amp; Commercial - Overhead - 6-10 poles</t>
  </si>
  <si>
    <t>Subdivision - Industrial &amp; Commercial - Underground - 1-10 lots</t>
  </si>
  <si>
    <t>Subdivision - Industrial &amp; Commercial - Underground - 11-40 lots</t>
  </si>
  <si>
    <t>Subdivision - Industrial &amp; Commercial - Underground - 41 + lots</t>
  </si>
  <si>
    <t>Connection of Load - Non Urban - I&amp;C - &gt;  700A/Phase (LV)</t>
  </si>
  <si>
    <t>Inspection services − Private electrical installations and accredited service providers (ASPs)</t>
  </si>
  <si>
    <t>Inspection of Service Work (Level 1)</t>
  </si>
  <si>
    <t>Asset Relocation - Asset Relocation - Underground - Per Hour (Engineer) + travel time</t>
  </si>
  <si>
    <t>Asset Relocation - Asset Relocation - Underground - Per Hour (Inspector) + travel time</t>
  </si>
  <si>
    <t>Connection of Load - Industrial &amp; Commercial - Underground - Per Hour (Engineer) + travel time</t>
  </si>
  <si>
    <t>Connection of Load - Industrial &amp; Commercial - Underground - Per Hour (Inspector) + travel time</t>
  </si>
  <si>
    <t>Connection of Load - Non Urban - Underground - Per hour (Engineer) + travel time</t>
  </si>
  <si>
    <t>Connection of Load - Non Urban - Underground - Per hour (Inspector) + travel time</t>
  </si>
  <si>
    <t>Connection of Load - URD - Underground - Per hour (Engineer) + travel time</t>
  </si>
  <si>
    <t>Connection of Load - URD - Underground - Per hour (Inspector) + travel time</t>
  </si>
  <si>
    <t>Public Lighting - Public Lighting - Underground - Per Hour (Engineer) + travel time</t>
  </si>
  <si>
    <t>Public Lighting - Public Lighting - Underground - Per Hour (Inspector) + travel time</t>
  </si>
  <si>
    <t>Subdivision - URD - Underground - Per Hour + $44 travel time</t>
  </si>
  <si>
    <t>Investigation, review &amp; implementation of remedial actions associated with ASP's connection work.</t>
  </si>
  <si>
    <t>Private inspection</t>
  </si>
  <si>
    <t>Network related property services</t>
  </si>
  <si>
    <t xml:space="preserve">Supply of conveyancing information - Per Desk Inquiry </t>
  </si>
  <si>
    <t>Network safety services</t>
  </si>
  <si>
    <t>De-energisation safety services</t>
  </si>
  <si>
    <t>Rectification Works  For these jobs, materials &amp; other costs are charged at purchase price + overheads</t>
  </si>
  <si>
    <t>Fitting of tiger tails (Labour) - Per Hour</t>
  </si>
  <si>
    <t>Fitting of tiger tails (Material) - Weekly Hire</t>
  </si>
  <si>
    <t>High load escorts - Per Hour</t>
  </si>
  <si>
    <t>Provision of service crew / additional crew - Per Hour</t>
  </si>
  <si>
    <t>Rectification of illegal connections - Per Job</t>
  </si>
  <si>
    <t>Network tariff change request</t>
  </si>
  <si>
    <t>Notices of arrangement and completion notices</t>
  </si>
  <si>
    <t>Connection of Load - Industrial &amp; Commercial - Per Compliance Cert</t>
  </si>
  <si>
    <t>Connection of Load - Industrial &amp; Commercial - Per hour for early cert</t>
  </si>
  <si>
    <t>Connection of Load - Non Urban - Per Compliance Cert</t>
  </si>
  <si>
    <t>Connection of Load - Non Urban - Per hour for early cert</t>
  </si>
  <si>
    <t>Connection of Load - URD - Per Compliance Cert</t>
  </si>
  <si>
    <t>Connection of Load - URD - Per hour for early cert</t>
  </si>
  <si>
    <t>Subdivision - Industrial &amp; Commercial - Per hour for early notification</t>
  </si>
  <si>
    <t>Subdivision - Industrial &amp; Commercial - Per NOA</t>
  </si>
  <si>
    <t>Subdivision - Non Urban - Per hour for early notification</t>
  </si>
  <si>
    <t>Subdivision - Non Urban - Per NOA</t>
  </si>
  <si>
    <t>Subdivision - URD - Per hour for early notification</t>
  </si>
  <si>
    <t>Subdivision - URD - Per NOA</t>
  </si>
  <si>
    <t>Off-peak conversion</t>
  </si>
  <si>
    <t>Off Peak Conversion site visit (no access)</t>
  </si>
  <si>
    <t xml:space="preserve">Planned Interruption – Customer requested </t>
  </si>
  <si>
    <t>Planned interruption - customer requested</t>
  </si>
  <si>
    <t xml:space="preserve">Provision of training to third parties for network related access </t>
  </si>
  <si>
    <t>Training services to ASPs</t>
  </si>
  <si>
    <t>Rectification works to maintain network safety</t>
  </si>
  <si>
    <t>Vegetation defect management</t>
  </si>
  <si>
    <t>Site establishment services</t>
  </si>
  <si>
    <t>Error correction due to incorrect information received from Retailers or Metering Providers  (no Site Visit)</t>
  </si>
  <si>
    <t>Per new NMI</t>
  </si>
  <si>
    <t>Non market Site Establishment</t>
  </si>
  <si>
    <t>Site Establishment - Per NMI</t>
  </si>
  <si>
    <t xml:space="preserve">Site Establishment assessment that does not result in the allocation of a NMI. </t>
  </si>
  <si>
    <t>Termination of cable at zone substation – distributor required performance</t>
  </si>
  <si>
    <t>Per Offer</t>
  </si>
  <si>
    <t>Carrying out planning studies and analysis relating to distribution (including subtransmission and dual function assets) connection applications - COMPLEX JOBS</t>
  </si>
  <si>
    <t>Carrying out planning studies and analysis relating to distribution (including subtransmission and dual function assets) connection applications - SIMPLE JOBS</t>
  </si>
  <si>
    <t>Preliminary Enquiry Service - COMPLEX JOBS</t>
  </si>
  <si>
    <t>Preliminary Enquiry Service - SIMPLE JOBS</t>
  </si>
  <si>
    <t>Connection Services</t>
  </si>
  <si>
    <t>Augmentations</t>
  </si>
  <si>
    <t>Premises Connection Assets</t>
  </si>
  <si>
    <t>C. Part design and build costs beyond distributor standards</t>
  </si>
  <si>
    <t>Reconnections/Disconnections</t>
  </si>
  <si>
    <t>Disconnections /Reconnections (Site Visit)</t>
  </si>
  <si>
    <t>Reconnection outside Normal business hours</t>
  </si>
  <si>
    <t>Metering Services</t>
  </si>
  <si>
    <t>Customer requested provision of additional metering/consumption data</t>
  </si>
  <si>
    <t>Customer Data Request</t>
  </si>
  <si>
    <t>Distributor arranged outage for purposes of replacing meter</t>
  </si>
  <si>
    <t>No access</t>
  </si>
  <si>
    <t>Per job</t>
  </si>
  <si>
    <t>Other party fails to arrive.</t>
  </si>
  <si>
    <t>Isolation completed</t>
  </si>
  <si>
    <t>Outage Arrangements</t>
  </si>
  <si>
    <t>Emergency maintenance of failed metering equipment not owned by the distributor (contestable meters)</t>
  </si>
  <si>
    <t>Emergency Maintenance</t>
  </si>
  <si>
    <t>In hours</t>
  </si>
  <si>
    <t>Emergency Maintenance (After hours)</t>
  </si>
  <si>
    <t>After hours</t>
  </si>
  <si>
    <t>Meter recovery and disposal − type 5 and 6 (legacy meters)</t>
  </si>
  <si>
    <t>CT Meter Removal &amp; Disposal</t>
  </si>
  <si>
    <t>WC Meter Disposal</t>
  </si>
  <si>
    <t>Special meter reading and testing (legacy meters)</t>
  </si>
  <si>
    <t>CT Test</t>
  </si>
  <si>
    <t>Meter Test Fee - Site Visit</t>
  </si>
  <si>
    <t>Move in move out meter reads</t>
  </si>
  <si>
    <t>Move in meter reads</t>
  </si>
  <si>
    <t>Move out meter reads</t>
  </si>
  <si>
    <t>Notification Only</t>
  </si>
  <si>
    <t>Error correction due to incorrect information received from Retailers or Metering Providers (Site Visit)</t>
  </si>
  <si>
    <t>NMI Extinction</t>
  </si>
  <si>
    <t>Metering Investigation services</t>
  </si>
  <si>
    <t>Reconnection of already connected site</t>
  </si>
  <si>
    <t>Disconnections (Meter Load Tail) -Site Visit ONLY</t>
  </si>
  <si>
    <t>Cable spike</t>
  </si>
  <si>
    <t>Cable ID &amp; Spike</t>
  </si>
  <si>
    <t xml:space="preserve">Attendance at customers' premises to perform a statutory right where access is prevented. </t>
  </si>
  <si>
    <t>Security escort</t>
  </si>
  <si>
    <t>Organising and providing a security escort where we have determined it necessary to ensure the safety of staff.</t>
  </si>
  <si>
    <t xml:space="preserve">Source: </t>
  </si>
  <si>
    <t>Grouping 4 (Revised Description to Match Price List)</t>
  </si>
  <si>
    <t>Technical</t>
  </si>
  <si>
    <t>Engineer</t>
  </si>
  <si>
    <t>Field Worker</t>
  </si>
  <si>
    <t>Traffic Controllers &amp; Supervisors - External Contractors</t>
  </si>
  <si>
    <t>Operations Manager</t>
  </si>
  <si>
    <t>Engineering Officer / Project Manager</t>
  </si>
  <si>
    <t>EFM</t>
  </si>
  <si>
    <t>All staff involved in disconnections / reconnections (Meter Box)</t>
  </si>
  <si>
    <t>All staff involved in disconnections / reconnections (Site Visit)</t>
  </si>
  <si>
    <t>R4 - Field Worker</t>
  </si>
  <si>
    <t>R1 - Admin</t>
  </si>
  <si>
    <t>R2 - Technical Specialist</t>
  </si>
  <si>
    <t>R3 - Engineer</t>
  </si>
  <si>
    <t>Blended (69% R2 Tech &amp; 31% R4 Field Worker)</t>
  </si>
  <si>
    <t>Connection of Load - Non Urban - OverHead - 1-5 poles</t>
  </si>
  <si>
    <t>Connection of Load - Non Urban - OverHead - 6-10 poles</t>
  </si>
  <si>
    <t>Connection of Load - Non Urban - OverHead - 11+ poles</t>
  </si>
  <si>
    <t>Subdivision - Industrial &amp; Commercial - per hour for early notification</t>
  </si>
  <si>
    <t>Subdivision - Non Urban - per hour for early notification</t>
  </si>
  <si>
    <t>Subdivision - URD - per hour for early notification</t>
  </si>
  <si>
    <t>Subdivision - URD - Underground - Per hour + $44 travel time</t>
  </si>
  <si>
    <t>G:\Corporate Development\R&amp;P\Pricing\2019-20 TSS\FINAL DECISION\Endeavour Energy - 0.17 Revised ANS Pricing Model - January 2019 - Public.xlsm   (Recd: 13 May 2019)</t>
  </si>
  <si>
    <t xml:space="preserve">Worksheet: </t>
  </si>
  <si>
    <t>AER - Calc Cost build up</t>
  </si>
  <si>
    <t>2019-20</t>
  </si>
  <si>
    <t>2020-21</t>
  </si>
  <si>
    <t>2021-22</t>
  </si>
  <si>
    <t>2022-23</t>
  </si>
  <si>
    <t>2023-24</t>
  </si>
  <si>
    <t>AER FINAL Decision (GST excl)</t>
  </si>
  <si>
    <t>Connection Offer Service (Basic) - Existing</t>
  </si>
  <si>
    <t>Connection Offer Service (Basic) - New</t>
  </si>
  <si>
    <t>Connection Offer Service (Basic) - Solar</t>
  </si>
  <si>
    <t>Off Peak Conversion – site visit (no access)</t>
  </si>
  <si>
    <t>Meter test Fee - Site Visit</t>
  </si>
  <si>
    <t>Private inspection of privately owned low voltage or high voltage network infrastructure (i.e. privately owned distribution infrastructure before the meter).</t>
  </si>
  <si>
    <t>De-energising wires for safe approach (e.g. for tree pruning)</t>
  </si>
  <si>
    <t xml:space="preserve">Security escort </t>
  </si>
  <si>
    <t>D. Design and build costs (of shared network) beyond distributor standards</t>
  </si>
  <si>
    <t>Technical Specialist</t>
  </si>
  <si>
    <t>N/A</t>
  </si>
  <si>
    <t xml:space="preserve">Quoted service ancillary network services hourly labour rates for 2019–20, draft decision ($2019–20)  </t>
  </si>
  <si>
    <t xml:space="preserve">Endeavour labour category and description  </t>
  </si>
  <si>
    <t>AER Labour Category</t>
  </si>
  <si>
    <t>Blended (69% Technical Specialist and 31% Field Worker</t>
  </si>
  <si>
    <t>Quoted service ancillary network services hourly labour rates</t>
  </si>
  <si>
    <t>Isolation Completed - Outage Arrangements</t>
  </si>
  <si>
    <t>Emergency maintenance - In hours</t>
  </si>
  <si>
    <t>Emergency maintenance - After hours</t>
  </si>
  <si>
    <t>Emergency Maintenance of failed metering equipment not owned by distributor (contestable meters)</t>
  </si>
  <si>
    <t>Meter recovery and disposal - type 5 and 6 (legacy meters)</t>
  </si>
  <si>
    <t>ANS Charges 2020-21 (Excluding GST)</t>
  </si>
  <si>
    <t>ANS Charges 2020-21 (Including GST)</t>
  </si>
  <si>
    <t>ANS hourly labour rates 2020-21 (Excluding GST)</t>
  </si>
  <si>
    <t>ANS hourly labour rates 2020-21 (Including GST)</t>
  </si>
  <si>
    <t xml:space="preserve">All staff involved in disconnections / reconnections (Meter Box) </t>
  </si>
  <si>
    <t>NMIA</t>
  </si>
  <si>
    <t>COFE</t>
  </si>
  <si>
    <t>COFN</t>
  </si>
  <si>
    <t>COFS</t>
  </si>
  <si>
    <t>OPNA</t>
  </si>
  <si>
    <t>MT01</t>
  </si>
  <si>
    <t>CDF3</t>
  </si>
  <si>
    <t>DMLT</t>
  </si>
  <si>
    <t>CDS3</t>
  </si>
  <si>
    <t>DS18</t>
  </si>
  <si>
    <t>NS18</t>
  </si>
  <si>
    <t>AM01</t>
  </si>
  <si>
    <t>CDH3</t>
  </si>
  <si>
    <t>MIMR</t>
  </si>
  <si>
    <t>MOFR</t>
  </si>
  <si>
    <t>GSIC</t>
  </si>
  <si>
    <t>GSNS</t>
  </si>
  <si>
    <t>GSNO</t>
  </si>
  <si>
    <t>GSNA</t>
  </si>
  <si>
    <t>-</t>
  </si>
  <si>
    <t>NABO</t>
  </si>
  <si>
    <t>NMNA</t>
  </si>
  <si>
    <t>NMII</t>
  </si>
  <si>
    <t>NPTC</t>
  </si>
  <si>
    <t>NINV</t>
  </si>
  <si>
    <t>MRIR</t>
  </si>
  <si>
    <t>DVLT</t>
  </si>
  <si>
    <t>MT02</t>
  </si>
  <si>
    <t>AC02</t>
  </si>
  <si>
    <t>CI03</t>
  </si>
  <si>
    <t>DM02</t>
  </si>
  <si>
    <t>AER FINAL Decision - maximum total hourly rate (base plus on-costs plus overheads (GST excl)</t>
  </si>
  <si>
    <t xml:space="preserve"> - Draft decision on Quoted service ancillary network services hourly labour rates approved in Final Decision</t>
  </si>
  <si>
    <t>Approved in AER FINAL Decision</t>
  </si>
  <si>
    <t>Quote Basis</t>
  </si>
  <si>
    <t>Grouping 3 (Revised Description to Match Price List)</t>
  </si>
  <si>
    <t>No. Occurences</t>
  </si>
  <si>
    <t>Desc4</t>
  </si>
  <si>
    <t>Key Desc3&amp;4</t>
  </si>
  <si>
    <t>Key Desc2&amp;4</t>
  </si>
  <si>
    <t>Key Desc3&amp;4 AER</t>
  </si>
  <si>
    <t>Count Desc3&amp;4</t>
  </si>
  <si>
    <t>Count Desc2&amp;4</t>
  </si>
  <si>
    <t>Count Desc3&amp;4 AER</t>
  </si>
  <si>
    <t>Desc Key</t>
  </si>
  <si>
    <t>Desc Key Count</t>
  </si>
  <si>
    <t>Count Desc4 AER</t>
  </si>
  <si>
    <t>Control Mechanism:</t>
  </si>
  <si>
    <t>Ancillary Network Services</t>
  </si>
  <si>
    <t>Annual Pricing Proposal</t>
  </si>
  <si>
    <t>Inputs</t>
  </si>
  <si>
    <t>December Index (Release Year)</t>
  </si>
  <si>
    <t>X factor</t>
  </si>
  <si>
    <t>A</t>
  </si>
  <si>
    <t>Actual
(GST excl)</t>
  </si>
  <si>
    <t>Proposed (GST excl)</t>
  </si>
  <si>
    <t>Indicative (GST excl)</t>
  </si>
  <si>
    <t>Endeavour Energy</t>
  </si>
  <si>
    <t>Table 1a:</t>
  </si>
  <si>
    <t>Table 1b:</t>
  </si>
  <si>
    <t>Table 2:</t>
  </si>
  <si>
    <t>Rate Code</t>
  </si>
  <si>
    <t>MTSV</t>
  </si>
  <si>
    <t>MDCT</t>
  </si>
  <si>
    <t>MDWC</t>
  </si>
  <si>
    <t>DCNS</t>
  </si>
  <si>
    <t>EMIH</t>
  </si>
  <si>
    <t>EMAH</t>
  </si>
  <si>
    <t>MINS</t>
  </si>
  <si>
    <t>VGDM</t>
  </si>
  <si>
    <t>DWSA</t>
  </si>
  <si>
    <t>FY21 Ancillary Network Services Price Listing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</si>
</sst>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_-;\-* #,##0.00_-;_-* &quot;-&quot;??_-;_-@_-"/>
    <numFmt numFmtId="164" formatCode="&quot;$&quot;#,##0.00"/>
    <numFmt numFmtId="165" formatCode="#,##0\ ;\(#,##0\);\-\ "/>
    <numFmt numFmtId="166" formatCode="#,##0.00\ ;\(#,##0.00\);\-\ "/>
    <numFmt numFmtId="167" formatCode="_(* #,##0.00_);_(* \(#,##0.00\);_(* &quot;-&quot;??_);_(@_)"/>
    <numFmt numFmtId="168" formatCode="_(&quot;$&quot;* #,##0.00_);_(&quot;$&quot;* \(#,##0.00\);_(&quot;$&quot;* &quot;-&quot;??_);_(@_)"/>
    <numFmt numFmtId="169" formatCode="[$-C09]dd\-mmm\-yy;@"/>
    <numFmt numFmtId="170" formatCode="0.0%"/>
    <numFmt numFmtId="171" formatCode="#,##0.000"/>
    <numFmt numFmtId="172" formatCode="0.0000%"/>
    <numFmt numFmtId="173" formatCode="&quot;$&quot;#,##0.000"/>
  </numFmts>
  <fonts count="58" x14ac:knownFonts="1">
    <font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sz val="11"/>
      <color theme="1"/>
      <name val="Arial"/>
      <family val="2"/>
      <scheme val="minor"/>
    </font>
    <font>
      <b/>
      <sz val="16"/>
      <color theme="1"/>
      <name val="Arial"/>
      <family val="2"/>
    </font>
    <font>
      <sz val="11"/>
      <name val="Arial"/>
      <family val="2"/>
      <scheme val="minor"/>
    </font>
    <font>
      <sz val="10"/>
      <color indexed="81"/>
      <name val="Tahoma"/>
      <family val="2"/>
    </font>
    <font>
      <b/>
      <u/>
      <sz val="10"/>
      <color indexed="81"/>
      <name val="Tahoma"/>
      <family val="2"/>
    </font>
    <font>
      <b/>
      <sz val="10"/>
      <name val="Arial"/>
      <family val="2"/>
    </font>
    <font>
      <b/>
      <sz val="16"/>
      <name val="Arial"/>
      <family val="2"/>
    </font>
    <font>
      <sz val="11"/>
      <name val="Arial"/>
      <family val="2"/>
    </font>
    <font>
      <b/>
      <sz val="20"/>
      <color theme="0"/>
      <name val="Arial"/>
      <family val="2"/>
    </font>
    <font>
      <sz val="11"/>
      <color theme="1"/>
      <name val="Calibri"/>
      <family val="2"/>
    </font>
    <font>
      <b/>
      <sz val="20"/>
      <color theme="0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b/>
      <sz val="16"/>
      <name val="Calibri"/>
      <family val="2"/>
    </font>
    <font>
      <b/>
      <sz val="14"/>
      <color rgb="FF546670"/>
      <name val="Calibri"/>
      <family val="2"/>
    </font>
    <font>
      <sz val="10"/>
      <color theme="1"/>
      <name val="Calibri"/>
      <family val="2"/>
    </font>
    <font>
      <sz val="10"/>
      <color theme="0" tint="-0.499984740745262"/>
      <name val="Calibri"/>
      <family val="2"/>
    </font>
    <font>
      <b/>
      <sz val="10"/>
      <color theme="1"/>
      <name val="Calibri"/>
      <family val="2"/>
    </font>
    <font>
      <b/>
      <sz val="8"/>
      <color theme="1"/>
      <name val="Calibri"/>
      <family val="2"/>
    </font>
    <font>
      <sz val="9"/>
      <color theme="1"/>
      <name val="Calibri"/>
      <family val="2"/>
    </font>
    <font>
      <sz val="8"/>
      <color theme="1" tint="0.59999389629810485"/>
      <name val="Calibri"/>
      <family val="2"/>
    </font>
    <font>
      <sz val="8"/>
      <name val="Calibri"/>
      <family val="2"/>
    </font>
    <font>
      <sz val="9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b/>
      <sz val="8"/>
      <name val="Calibri"/>
      <family val="2"/>
    </font>
    <font>
      <b/>
      <sz val="8"/>
      <color theme="8"/>
      <name val="Calibri"/>
      <family val="2"/>
    </font>
    <font>
      <sz val="9"/>
      <color theme="8"/>
      <name val="Calibri"/>
      <family val="2"/>
    </font>
    <font>
      <b/>
      <sz val="8"/>
      <color rgb="FFC00000"/>
      <name val="Calibri"/>
      <family val="2"/>
    </font>
    <font>
      <b/>
      <sz val="8"/>
      <color theme="5" tint="-0.499984740745262"/>
      <name val="Calibri"/>
      <family val="2"/>
    </font>
    <font>
      <sz val="9"/>
      <color theme="5" tint="-0.499984740745262"/>
      <name val="Calibri"/>
      <family val="2"/>
    </font>
    <font>
      <b/>
      <sz val="8"/>
      <color theme="1" tint="0.249977111117893"/>
      <name val="Calibri"/>
      <family val="2"/>
    </font>
    <font>
      <sz val="8"/>
      <color theme="1" tint="0.249977111117893"/>
      <name val="Calibri"/>
      <family val="2"/>
    </font>
    <font>
      <sz val="9"/>
      <color theme="1" tint="0.249977111117893"/>
      <name val="Calibri"/>
      <family val="2"/>
    </font>
    <font>
      <sz val="11"/>
      <color rgb="FF0070C0"/>
      <name val="Calibri"/>
      <family val="2"/>
    </font>
    <font>
      <sz val="11"/>
      <color theme="2" tint="-0.34998626667073579"/>
      <name val="Calibri"/>
      <family val="2"/>
    </font>
    <font>
      <b/>
      <sz val="11"/>
      <color theme="2" tint="-0.34998626667073579"/>
      <name val="Calibri"/>
      <family val="2"/>
    </font>
    <font>
      <sz val="10"/>
      <color theme="2" tint="-0.34998626667073579"/>
      <name val="Calibri"/>
      <family val="2"/>
    </font>
    <font>
      <b/>
      <sz val="10"/>
      <color theme="2" tint="-0.34998626667073579"/>
      <name val="Calibri"/>
      <family val="2"/>
    </font>
    <font>
      <sz val="8"/>
      <color theme="8"/>
      <name val="Calibri"/>
      <family val="2"/>
    </font>
    <font>
      <sz val="8"/>
      <color theme="5" tint="-0.499984740745262"/>
      <name val="Calibri"/>
      <family val="2"/>
    </font>
    <font>
      <b/>
      <sz val="14"/>
      <name val="Calibri"/>
      <family val="2"/>
    </font>
    <font>
      <sz val="14"/>
      <name val="Calibri"/>
      <family val="2"/>
    </font>
    <font>
      <b/>
      <sz val="18"/>
      <color theme="1"/>
      <name val="Calibri"/>
      <family val="2"/>
    </font>
    <font>
      <b/>
      <sz val="11"/>
      <color rgb="FFFFFFFF"/>
      <name val="Calibri"/>
      <family val="2"/>
    </font>
    <font>
      <b/>
      <sz val="11"/>
      <color theme="1"/>
      <name val="Calibri"/>
      <family val="2"/>
    </font>
    <font>
      <b/>
      <sz val="11"/>
      <color theme="0"/>
      <name val="Calibri"/>
      <family val="2"/>
    </font>
    <font>
      <sz val="18"/>
      <color theme="1"/>
      <name val="Calibri"/>
      <family val="2"/>
    </font>
    <font>
      <b/>
      <sz val="11"/>
      <color theme="6" tint="0.39997558519241921"/>
      <name val="Calibri"/>
      <family val="2"/>
    </font>
    <font>
      <sz val="11"/>
      <color theme="6" tint="0.39997558519241921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u/>
      <sz val="9"/>
      <color indexed="81"/>
      <name val="Tahoma"/>
      <family val="2"/>
    </font>
  </fonts>
  <fills count="1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75868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49992370372631"/>
        <bgColor indexed="64"/>
      </patternFill>
    </fill>
    <fill>
      <patternFill patternType="solid">
        <fgColor rgb="FFFFC000"/>
        <bgColor indexed="64"/>
      </patternFill>
    </fill>
  </fills>
  <borders count="16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rgb="FF9BA6AC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</borders>
  <cellStyleXfs count="28">
    <xf numFmtId="0" fontId="0" fillId="0" borderId="0"/>
    <xf numFmtId="9" fontId="3" fillId="0" borderId="0" applyFont="0" applyFill="0" applyBorder="0" applyAlignment="0" applyProtection="0"/>
    <xf numFmtId="0" fontId="4" fillId="0" borderId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3" fillId="0" borderId="0" applyFont="0" applyFill="0" applyBorder="0" applyAlignment="0" applyProtection="0"/>
    <xf numFmtId="168" fontId="4" fillId="0" borderId="0" applyFont="0" applyFill="0" applyBorder="0" applyAlignment="0" applyProtection="0"/>
    <xf numFmtId="0" fontId="1" fillId="0" borderId="0"/>
    <xf numFmtId="0" fontId="3" fillId="0" borderId="0"/>
    <xf numFmtId="0" fontId="4" fillId="0" borderId="0"/>
    <xf numFmtId="0" fontId="1" fillId="0" borderId="0"/>
    <xf numFmtId="0" fontId="4" fillId="0" borderId="0"/>
    <xf numFmtId="169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5" fillId="2" borderId="1" applyNumberFormat="0" applyFont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7" fillId="0" borderId="0" applyFill="0" applyBorder="0">
      <alignment vertical="center"/>
    </xf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220">
    <xf numFmtId="0" fontId="0" fillId="0" borderId="0" xfId="0"/>
    <xf numFmtId="0" fontId="0" fillId="3" borderId="0" xfId="0" applyFill="1" applyAlignment="1">
      <alignment vertical="center"/>
    </xf>
    <xf numFmtId="0" fontId="6" fillId="3" borderId="0" xfId="0" applyFont="1" applyFill="1" applyAlignment="1">
      <alignment vertical="center"/>
    </xf>
    <xf numFmtId="0" fontId="1" fillId="3" borderId="0" xfId="0" applyFont="1" applyFill="1" applyAlignment="1">
      <alignment vertical="center"/>
    </xf>
    <xf numFmtId="166" fontId="1" fillId="3" borderId="0" xfId="0" applyNumberFormat="1" applyFont="1" applyFill="1" applyAlignment="1">
      <alignment vertical="center"/>
    </xf>
    <xf numFmtId="0" fontId="10" fillId="12" borderId="0" xfId="0" applyFont="1" applyFill="1" applyAlignment="1">
      <alignment vertical="center"/>
    </xf>
    <xf numFmtId="0" fontId="4" fillId="12" borderId="0" xfId="0" applyFont="1" applyFill="1" applyAlignment="1">
      <alignment vertical="center"/>
    </xf>
    <xf numFmtId="170" fontId="4" fillId="12" borderId="0" xfId="1" applyNumberFormat="1" applyFont="1" applyFill="1" applyAlignment="1">
      <alignment horizontal="center" vertical="center"/>
    </xf>
    <xf numFmtId="0" fontId="11" fillId="11" borderId="0" xfId="0" applyFont="1" applyFill="1" applyAlignment="1">
      <alignment vertical="center"/>
    </xf>
    <xf numFmtId="0" fontId="12" fillId="11" borderId="0" xfId="0" applyFont="1" applyFill="1" applyAlignment="1">
      <alignment vertical="center"/>
    </xf>
    <xf numFmtId="0" fontId="0" fillId="4" borderId="0" xfId="0" applyFill="1" applyAlignment="1">
      <alignment vertical="center"/>
    </xf>
    <xf numFmtId="0" fontId="13" fillId="4" borderId="0" xfId="0" applyFont="1" applyFill="1" applyAlignment="1">
      <alignment horizontal="left" vertical="center"/>
    </xf>
    <xf numFmtId="0" fontId="14" fillId="3" borderId="0" xfId="24" applyFont="1" applyFill="1"/>
    <xf numFmtId="0" fontId="14" fillId="3" borderId="0" xfId="24" applyFont="1" applyFill="1" applyAlignment="1"/>
    <xf numFmtId="164" fontId="14" fillId="3" borderId="0" xfId="24" applyNumberFormat="1" applyFont="1" applyFill="1"/>
    <xf numFmtId="0" fontId="15" fillId="4" borderId="0" xfId="0" applyFont="1" applyFill="1" applyAlignment="1">
      <alignment horizontal="left" vertical="center"/>
    </xf>
    <xf numFmtId="0" fontId="14" fillId="4" borderId="0" xfId="0" applyFont="1" applyFill="1" applyAlignment="1">
      <alignment vertical="center"/>
    </xf>
    <xf numFmtId="164" fontId="14" fillId="4" borderId="0" xfId="24" applyNumberFormat="1" applyFont="1" applyFill="1"/>
    <xf numFmtId="0" fontId="16" fillId="3" borderId="0" xfId="23" applyFont="1" applyFill="1">
      <alignment vertical="center"/>
    </xf>
    <xf numFmtId="0" fontId="14" fillId="3" borderId="0" xfId="0" applyFont="1" applyFill="1" applyAlignment="1">
      <alignment vertical="center"/>
    </xf>
    <xf numFmtId="0" fontId="18" fillId="11" borderId="0" xfId="0" applyFont="1" applyFill="1" applyAlignment="1">
      <alignment vertical="center"/>
    </xf>
    <xf numFmtId="0" fontId="16" fillId="11" borderId="0" xfId="0" applyFont="1" applyFill="1" applyAlignment="1">
      <alignment vertical="center"/>
    </xf>
    <xf numFmtId="0" fontId="16" fillId="11" borderId="0" xfId="23" applyFont="1" applyFill="1">
      <alignment vertical="center"/>
    </xf>
    <xf numFmtId="0" fontId="19" fillId="3" borderId="0" xfId="23" applyFont="1" applyFill="1" applyAlignment="1">
      <alignment vertical="center"/>
    </xf>
    <xf numFmtId="0" fontId="20" fillId="3" borderId="0" xfId="23" applyFont="1" applyFill="1">
      <alignment vertical="center"/>
    </xf>
    <xf numFmtId="0" fontId="20" fillId="3" borderId="0" xfId="23" applyFont="1" applyFill="1" applyAlignment="1">
      <alignment horizontal="left"/>
    </xf>
    <xf numFmtId="3" fontId="21" fillId="3" borderId="9" xfId="0" applyNumberFormat="1" applyFont="1" applyFill="1" applyBorder="1" applyAlignment="1">
      <alignment horizontal="center" vertical="center"/>
    </xf>
    <xf numFmtId="3" fontId="21" fillId="3" borderId="13" xfId="0" applyNumberFormat="1" applyFont="1" applyFill="1" applyBorder="1" applyAlignment="1">
      <alignment horizontal="center" vertical="center"/>
    </xf>
    <xf numFmtId="0" fontId="20" fillId="3" borderId="0" xfId="23" applyFont="1" applyFill="1" applyAlignment="1"/>
    <xf numFmtId="3" fontId="20" fillId="3" borderId="0" xfId="23" applyNumberFormat="1" applyFont="1" applyFill="1" applyAlignment="1">
      <alignment horizontal="center" vertical="center"/>
    </xf>
    <xf numFmtId="0" fontId="20" fillId="3" borderId="0" xfId="23" applyFont="1" applyFill="1" applyAlignment="1">
      <alignment horizontal="right"/>
    </xf>
    <xf numFmtId="0" fontId="20" fillId="3" borderId="12" xfId="23" applyFont="1" applyFill="1" applyBorder="1" applyAlignment="1">
      <alignment horizontal="left" vertical="center"/>
    </xf>
    <xf numFmtId="0" fontId="22" fillId="3" borderId="12" xfId="23" applyFont="1" applyFill="1" applyBorder="1" applyAlignment="1">
      <alignment horizontal="center" vertical="center"/>
    </xf>
    <xf numFmtId="0" fontId="14" fillId="3" borderId="0" xfId="24" applyFont="1" applyFill="1" applyAlignment="1">
      <alignment vertical="center" wrapText="1"/>
    </xf>
    <xf numFmtId="164" fontId="24" fillId="3" borderId="13" xfId="25" applyNumberFormat="1" applyFont="1" applyFill="1" applyBorder="1"/>
    <xf numFmtId="0" fontId="25" fillId="3" borderId="13" xfId="23" applyFont="1" applyFill="1" applyBorder="1" applyAlignment="1">
      <alignment horizontal="left" vertical="center" indent="1"/>
    </xf>
    <xf numFmtId="0" fontId="26" fillId="3" borderId="13" xfId="23" applyFont="1" applyFill="1" applyBorder="1" applyAlignment="1">
      <alignment horizontal="left" vertical="center" indent="1"/>
    </xf>
    <xf numFmtId="164" fontId="27" fillId="3" borderId="13" xfId="25" applyNumberFormat="1" applyFont="1" applyFill="1" applyBorder="1"/>
    <xf numFmtId="164" fontId="27" fillId="3" borderId="13" xfId="24" applyNumberFormat="1" applyFont="1" applyFill="1" applyBorder="1"/>
    <xf numFmtId="0" fontId="14" fillId="3" borderId="13" xfId="24" applyFont="1" applyFill="1" applyBorder="1"/>
    <xf numFmtId="164" fontId="23" fillId="3" borderId="6" xfId="24" applyNumberFormat="1" applyFont="1" applyFill="1" applyBorder="1" applyAlignment="1">
      <alignment horizontal="center" vertical="center" wrapText="1"/>
    </xf>
    <xf numFmtId="0" fontId="14" fillId="3" borderId="0" xfId="0" applyFont="1" applyFill="1" applyBorder="1" applyAlignment="1">
      <alignment wrapText="1"/>
    </xf>
    <xf numFmtId="0" fontId="14" fillId="3" borderId="0" xfId="24" applyFont="1" applyFill="1" applyBorder="1" applyAlignment="1">
      <alignment wrapText="1"/>
    </xf>
    <xf numFmtId="0" fontId="16" fillId="3" borderId="0" xfId="24" applyFont="1" applyFill="1"/>
    <xf numFmtId="0" fontId="28" fillId="3" borderId="0" xfId="23" applyFont="1" applyFill="1">
      <alignment vertical="center"/>
    </xf>
    <xf numFmtId="0" fontId="26" fillId="3" borderId="15" xfId="23" applyFont="1" applyFill="1" applyBorder="1" applyAlignment="1">
      <alignment horizontal="left" vertical="center" indent="1"/>
    </xf>
    <xf numFmtId="164" fontId="27" fillId="3" borderId="15" xfId="24" applyNumberFormat="1" applyFont="1" applyFill="1" applyBorder="1"/>
    <xf numFmtId="0" fontId="29" fillId="14" borderId="2" xfId="23" applyFont="1" applyFill="1" applyBorder="1" applyAlignment="1">
      <alignment horizontal="left" vertical="center" wrapText="1"/>
    </xf>
    <xf numFmtId="0" fontId="29" fillId="13" borderId="2" xfId="23" applyFont="1" applyFill="1" applyBorder="1" applyAlignment="1">
      <alignment horizontal="center" vertical="center" wrapText="1"/>
    </xf>
    <xf numFmtId="0" fontId="28" fillId="3" borderId="0" xfId="23" applyFont="1" applyFill="1" applyAlignment="1"/>
    <xf numFmtId="164" fontId="30" fillId="3" borderId="13" xfId="24" applyNumberFormat="1" applyFont="1" applyFill="1" applyBorder="1" applyAlignment="1">
      <alignment horizontal="center" vertical="center" wrapText="1"/>
    </xf>
    <xf numFmtId="164" fontId="26" fillId="3" borderId="14" xfId="24" applyNumberFormat="1" applyFont="1" applyFill="1" applyBorder="1"/>
    <xf numFmtId="164" fontId="30" fillId="14" borderId="2" xfId="24" applyNumberFormat="1" applyFont="1" applyFill="1" applyBorder="1" applyAlignment="1">
      <alignment horizontal="center" vertical="center" wrapText="1"/>
    </xf>
    <xf numFmtId="0" fontId="17" fillId="14" borderId="2" xfId="0" applyFont="1" applyFill="1" applyBorder="1" applyAlignment="1">
      <alignment vertical="center"/>
    </xf>
    <xf numFmtId="1" fontId="17" fillId="14" borderId="5" xfId="0" quotePrefix="1" applyNumberFormat="1" applyFont="1" applyFill="1" applyBorder="1" applyAlignment="1">
      <alignment horizontal="right" vertical="center"/>
    </xf>
    <xf numFmtId="0" fontId="16" fillId="3" borderId="2" xfId="0" applyFont="1" applyFill="1" applyBorder="1"/>
    <xf numFmtId="0" fontId="16" fillId="7" borderId="2" xfId="0" applyFont="1" applyFill="1" applyBorder="1"/>
    <xf numFmtId="0" fontId="16" fillId="3" borderId="2" xfId="0" applyFont="1" applyFill="1" applyBorder="1" applyAlignment="1">
      <alignment vertical="center" wrapText="1"/>
    </xf>
    <xf numFmtId="0" fontId="29" fillId="3" borderId="2" xfId="23" applyFont="1" applyFill="1" applyBorder="1" applyAlignment="1">
      <alignment horizontal="right"/>
    </xf>
    <xf numFmtId="172" fontId="28" fillId="3" borderId="2" xfId="23" applyNumberFormat="1" applyFont="1" applyFill="1" applyBorder="1" applyAlignment="1">
      <alignment horizontal="center"/>
    </xf>
    <xf numFmtId="0" fontId="28" fillId="3" borderId="2" xfId="23" applyFont="1" applyFill="1" applyBorder="1">
      <alignment vertical="center"/>
    </xf>
    <xf numFmtId="164" fontId="31" fillId="3" borderId="13" xfId="24" applyNumberFormat="1" applyFont="1" applyFill="1" applyBorder="1" applyAlignment="1">
      <alignment horizontal="center" vertical="center" wrapText="1"/>
    </xf>
    <xf numFmtId="164" fontId="31" fillId="3" borderId="14" xfId="23" applyNumberFormat="1" applyFont="1" applyFill="1" applyBorder="1" applyAlignment="1">
      <alignment horizontal="center" vertical="center"/>
    </xf>
    <xf numFmtId="164" fontId="31" fillId="14" borderId="2" xfId="24" applyNumberFormat="1" applyFont="1" applyFill="1" applyBorder="1" applyAlignment="1">
      <alignment horizontal="center" vertical="center" wrapText="1"/>
    </xf>
    <xf numFmtId="164" fontId="32" fillId="3" borderId="15" xfId="25" applyNumberFormat="1" applyFont="1" applyFill="1" applyBorder="1"/>
    <xf numFmtId="164" fontId="32" fillId="3" borderId="13" xfId="25" applyNumberFormat="1" applyFont="1" applyFill="1" applyBorder="1"/>
    <xf numFmtId="164" fontId="33" fillId="3" borderId="14" xfId="23" applyNumberFormat="1" applyFont="1" applyFill="1" applyBorder="1" applyAlignment="1">
      <alignment horizontal="center" vertical="center"/>
    </xf>
    <xf numFmtId="164" fontId="34" fillId="3" borderId="13" xfId="24" applyNumberFormat="1" applyFont="1" applyFill="1" applyBorder="1" applyAlignment="1">
      <alignment horizontal="center" vertical="center" wrapText="1"/>
    </xf>
    <xf numFmtId="164" fontId="34" fillId="14" borderId="2" xfId="24" applyNumberFormat="1" applyFont="1" applyFill="1" applyBorder="1" applyAlignment="1">
      <alignment horizontal="center" vertical="center" wrapText="1"/>
    </xf>
    <xf numFmtId="164" fontId="35" fillId="3" borderId="15" xfId="25" applyNumberFormat="1" applyFont="1" applyFill="1" applyBorder="1"/>
    <xf numFmtId="164" fontId="35" fillId="3" borderId="13" xfId="25" applyNumberFormat="1" applyFont="1" applyFill="1" applyBorder="1"/>
    <xf numFmtId="164" fontId="36" fillId="3" borderId="13" xfId="24" applyNumberFormat="1" applyFont="1" applyFill="1" applyBorder="1" applyAlignment="1">
      <alignment horizontal="center" vertical="center" wrapText="1"/>
    </xf>
    <xf numFmtId="164" fontId="37" fillId="3" borderId="14" xfId="24" applyNumberFormat="1" applyFont="1" applyFill="1" applyBorder="1"/>
    <xf numFmtId="164" fontId="36" fillId="14" borderId="2" xfId="24" applyNumberFormat="1" applyFont="1" applyFill="1" applyBorder="1" applyAlignment="1">
      <alignment horizontal="center" vertical="center" wrapText="1"/>
    </xf>
    <xf numFmtId="164" fontId="38" fillId="3" borderId="15" xfId="24" applyNumberFormat="1" applyFont="1" applyFill="1" applyBorder="1"/>
    <xf numFmtId="164" fontId="38" fillId="3" borderId="13" xfId="24" applyNumberFormat="1" applyFont="1" applyFill="1" applyBorder="1"/>
    <xf numFmtId="164" fontId="38" fillId="3" borderId="13" xfId="25" applyNumberFormat="1" applyFont="1" applyFill="1" applyBorder="1"/>
    <xf numFmtId="10" fontId="16" fillId="7" borderId="2" xfId="0" applyNumberFormat="1" applyFont="1" applyFill="1" applyBorder="1"/>
    <xf numFmtId="10" fontId="39" fillId="7" borderId="2" xfId="0" applyNumberFormat="1" applyFont="1" applyFill="1" applyBorder="1"/>
    <xf numFmtId="172" fontId="16" fillId="3" borderId="2" xfId="1" applyNumberFormat="1" applyFont="1" applyFill="1" applyBorder="1" applyAlignment="1">
      <alignment horizontal="right" vertical="center"/>
    </xf>
    <xf numFmtId="4" fontId="16" fillId="3" borderId="2" xfId="0" applyNumberFormat="1" applyFont="1" applyFill="1" applyBorder="1"/>
    <xf numFmtId="4" fontId="16" fillId="7" borderId="2" xfId="0" applyNumberFormat="1" applyFont="1" applyFill="1" applyBorder="1"/>
    <xf numFmtId="4" fontId="39" fillId="7" borderId="2" xfId="0" applyNumberFormat="1" applyFont="1" applyFill="1" applyBorder="1"/>
    <xf numFmtId="0" fontId="40" fillId="3" borderId="0" xfId="24" applyFont="1" applyFill="1"/>
    <xf numFmtId="0" fontId="41" fillId="3" borderId="2" xfId="23" applyFont="1" applyFill="1" applyBorder="1" applyAlignment="1">
      <alignment horizontal="center" vertical="center"/>
    </xf>
    <xf numFmtId="0" fontId="40" fillId="3" borderId="2" xfId="23" applyFont="1" applyFill="1" applyBorder="1" applyAlignment="1">
      <alignment horizontal="center" vertical="center"/>
    </xf>
    <xf numFmtId="0" fontId="42" fillId="3" borderId="0" xfId="23" applyFont="1" applyFill="1">
      <alignment vertical="center"/>
    </xf>
    <xf numFmtId="0" fontId="43" fillId="3" borderId="0" xfId="23" applyFont="1" applyFill="1" applyAlignment="1">
      <alignment horizontal="center" vertical="center"/>
    </xf>
    <xf numFmtId="0" fontId="40" fillId="3" borderId="0" xfId="24" applyFont="1" applyFill="1" applyAlignment="1">
      <alignment vertical="center" wrapText="1"/>
    </xf>
    <xf numFmtId="0" fontId="41" fillId="3" borderId="2" xfId="24" applyFont="1" applyFill="1" applyBorder="1" applyAlignment="1">
      <alignment horizontal="center" vertical="center" wrapText="1"/>
    </xf>
    <xf numFmtId="0" fontId="40" fillId="3" borderId="2" xfId="24" applyFont="1" applyFill="1" applyBorder="1" applyAlignment="1">
      <alignment horizontal="center"/>
    </xf>
    <xf numFmtId="3" fontId="26" fillId="3" borderId="13" xfId="24" applyNumberFormat="1" applyFont="1" applyFill="1" applyBorder="1" applyAlignment="1">
      <alignment horizontal="center" vertical="center"/>
    </xf>
    <xf numFmtId="0" fontId="26" fillId="3" borderId="13" xfId="0" applyFont="1" applyFill="1" applyBorder="1" applyAlignment="1">
      <alignment wrapText="1"/>
    </xf>
    <xf numFmtId="164" fontId="26" fillId="3" borderId="13" xfId="24" applyNumberFormat="1" applyFont="1" applyFill="1" applyBorder="1"/>
    <xf numFmtId="164" fontId="31" fillId="3" borderId="6" xfId="24" applyNumberFormat="1" applyFont="1" applyFill="1" applyBorder="1" applyAlignment="1">
      <alignment horizontal="center" vertical="center" wrapText="1"/>
    </xf>
    <xf numFmtId="164" fontId="44" fillId="3" borderId="13" xfId="25" applyNumberFormat="1" applyFont="1" applyFill="1" applyBorder="1"/>
    <xf numFmtId="164" fontId="34" fillId="3" borderId="6" xfId="24" applyNumberFormat="1" applyFont="1" applyFill="1" applyBorder="1" applyAlignment="1">
      <alignment horizontal="center" vertical="center" wrapText="1"/>
    </xf>
    <xf numFmtId="164" fontId="45" fillId="3" borderId="13" xfId="25" applyNumberFormat="1" applyFont="1" applyFill="1" applyBorder="1"/>
    <xf numFmtId="0" fontId="16" fillId="14" borderId="13" xfId="0" applyFont="1" applyFill="1" applyBorder="1" applyAlignment="1">
      <alignment horizontal="left" vertical="center" wrapText="1"/>
    </xf>
    <xf numFmtId="0" fontId="31" fillId="14" borderId="13" xfId="23" applyFont="1" applyFill="1" applyBorder="1" applyAlignment="1">
      <alignment horizontal="center" vertical="center" wrapText="1"/>
    </xf>
    <xf numFmtId="164" fontId="34" fillId="14" borderId="13" xfId="24" applyNumberFormat="1" applyFont="1" applyFill="1" applyBorder="1" applyAlignment="1">
      <alignment horizontal="center" vertical="center" wrapText="1"/>
    </xf>
    <xf numFmtId="164" fontId="36" fillId="3" borderId="6" xfId="24" applyNumberFormat="1" applyFont="1" applyFill="1" applyBorder="1" applyAlignment="1">
      <alignment horizontal="center" vertical="center" wrapText="1"/>
    </xf>
    <xf numFmtId="164" fontId="37" fillId="3" borderId="13" xfId="24" applyNumberFormat="1" applyFont="1" applyFill="1" applyBorder="1"/>
    <xf numFmtId="0" fontId="46" fillId="12" borderId="0" xfId="23" applyFont="1" applyFill="1" applyAlignment="1">
      <alignment vertical="center"/>
    </xf>
    <xf numFmtId="0" fontId="47" fillId="12" borderId="0" xfId="24" applyFont="1" applyFill="1"/>
    <xf numFmtId="164" fontId="47" fillId="12" borderId="0" xfId="24" applyNumberFormat="1" applyFont="1" applyFill="1"/>
    <xf numFmtId="0" fontId="20" fillId="3" borderId="0" xfId="24" applyFont="1" applyFill="1" applyAlignment="1"/>
    <xf numFmtId="0" fontId="20" fillId="3" borderId="0" xfId="24" applyFont="1" applyFill="1"/>
    <xf numFmtId="43" fontId="14" fillId="3" borderId="0" xfId="27" applyFont="1" applyFill="1"/>
    <xf numFmtId="0" fontId="48" fillId="3" borderId="0" xfId="0" applyFont="1" applyFill="1" applyAlignment="1">
      <alignment vertical="center"/>
    </xf>
    <xf numFmtId="171" fontId="49" fillId="15" borderId="2" xfId="0" applyNumberFormat="1" applyFont="1" applyFill="1" applyBorder="1" applyAlignment="1">
      <alignment horizontal="center" vertical="center" wrapText="1"/>
    </xf>
    <xf numFmtId="164" fontId="49" fillId="15" borderId="2" xfId="0" applyNumberFormat="1" applyFont="1" applyFill="1" applyBorder="1" applyAlignment="1">
      <alignment horizontal="center" vertical="center" wrapText="1"/>
    </xf>
    <xf numFmtId="0" fontId="50" fillId="3" borderId="0" xfId="0" applyFont="1" applyFill="1" applyBorder="1" applyAlignment="1">
      <alignment horizontal="left" vertical="center"/>
    </xf>
    <xf numFmtId="171" fontId="49" fillId="5" borderId="3" xfId="0" applyNumberFormat="1" applyFont="1" applyFill="1" applyBorder="1" applyAlignment="1">
      <alignment horizontal="center" vertical="center" wrapText="1"/>
    </xf>
    <xf numFmtId="171" fontId="49" fillId="5" borderId="4" xfId="0" quotePrefix="1" applyNumberFormat="1" applyFont="1" applyFill="1" applyBorder="1" applyAlignment="1">
      <alignment horizontal="right" vertical="center"/>
    </xf>
    <xf numFmtId="171" fontId="49" fillId="5" borderId="5" xfId="0" quotePrefix="1" applyNumberFormat="1" applyFont="1" applyFill="1" applyBorder="1" applyAlignment="1">
      <alignment horizontal="right" vertical="center"/>
    </xf>
    <xf numFmtId="164" fontId="49" fillId="5" borderId="2" xfId="0" applyNumberFormat="1" applyFont="1" applyFill="1" applyBorder="1" applyAlignment="1">
      <alignment horizontal="center" vertical="center" wrapText="1"/>
    </xf>
    <xf numFmtId="0" fontId="50" fillId="3" borderId="0" xfId="0" applyFont="1" applyFill="1" applyAlignment="1">
      <alignment horizontal="left"/>
    </xf>
    <xf numFmtId="0" fontId="14" fillId="3" borderId="0" xfId="0" applyFont="1" applyFill="1"/>
    <xf numFmtId="0" fontId="14" fillId="3" borderId="0" xfId="0" applyFont="1" applyFill="1" applyAlignment="1">
      <alignment horizontal="center"/>
    </xf>
    <xf numFmtId="3" fontId="14" fillId="3" borderId="0" xfId="0" applyNumberFormat="1" applyFont="1" applyFill="1"/>
    <xf numFmtId="164" fontId="14" fillId="3" borderId="0" xfId="0" applyNumberFormat="1" applyFont="1" applyFill="1"/>
    <xf numFmtId="164" fontId="14" fillId="3" borderId="0" xfId="0" applyNumberFormat="1" applyFont="1" applyFill="1" applyBorder="1" applyAlignment="1">
      <alignment horizontal="center" vertical="center"/>
    </xf>
    <xf numFmtId="165" fontId="14" fillId="3" borderId="0" xfId="0" applyNumberFormat="1" applyFont="1" applyFill="1" applyAlignment="1">
      <alignment vertical="center"/>
    </xf>
    <xf numFmtId="165" fontId="14" fillId="3" borderId="0" xfId="0" applyNumberFormat="1" applyFont="1" applyFill="1" applyAlignment="1">
      <alignment horizontal="center" vertical="center"/>
    </xf>
    <xf numFmtId="0" fontId="50" fillId="3" borderId="0" xfId="0" applyFont="1" applyFill="1" applyAlignment="1">
      <alignment horizontal="center"/>
    </xf>
    <xf numFmtId="164" fontId="14" fillId="3" borderId="0" xfId="0" applyNumberFormat="1" applyFont="1" applyFill="1" applyBorder="1" applyAlignment="1">
      <alignment horizontal="center"/>
    </xf>
    <xf numFmtId="165" fontId="14" fillId="3" borderId="0" xfId="0" applyNumberFormat="1" applyFont="1" applyFill="1" applyAlignment="1">
      <alignment horizontal="center"/>
    </xf>
    <xf numFmtId="165" fontId="50" fillId="3" borderId="0" xfId="0" applyNumberFormat="1" applyFont="1" applyFill="1" applyAlignment="1">
      <alignment horizontal="center" vertical="center"/>
    </xf>
    <xf numFmtId="0" fontId="14" fillId="3" borderId="0" xfId="0" applyFont="1" applyFill="1" applyAlignment="1">
      <alignment vertical="center" wrapText="1"/>
    </xf>
    <xf numFmtId="0" fontId="14" fillId="3" borderId="0" xfId="0" applyFont="1" applyFill="1" applyAlignment="1">
      <alignment wrapText="1"/>
    </xf>
    <xf numFmtId="164" fontId="14" fillId="3" borderId="0" xfId="0" applyNumberFormat="1" applyFont="1" applyFill="1" applyAlignment="1">
      <alignment wrapText="1"/>
    </xf>
    <xf numFmtId="164" fontId="14" fillId="3" borderId="0" xfId="0" applyNumberFormat="1" applyFont="1" applyFill="1" applyAlignment="1">
      <alignment horizontal="center"/>
    </xf>
    <xf numFmtId="164" fontId="14" fillId="8" borderId="0" xfId="0" applyNumberFormat="1" applyFont="1" applyFill="1" applyAlignment="1">
      <alignment horizontal="center"/>
    </xf>
    <xf numFmtId="165" fontId="14" fillId="3" borderId="0" xfId="0" applyNumberFormat="1" applyFont="1" applyFill="1"/>
    <xf numFmtId="164" fontId="14" fillId="10" borderId="0" xfId="0" applyNumberFormat="1" applyFont="1" applyFill="1" applyAlignment="1">
      <alignment horizontal="center"/>
    </xf>
    <xf numFmtId="164" fontId="14" fillId="9" borderId="0" xfId="0" applyNumberFormat="1" applyFont="1" applyFill="1" applyAlignment="1">
      <alignment horizontal="center"/>
    </xf>
    <xf numFmtId="0" fontId="50" fillId="3" borderId="0" xfId="0" applyFont="1" applyFill="1" applyAlignment="1">
      <alignment horizontal="center" vertical="center"/>
    </xf>
    <xf numFmtId="164" fontId="14" fillId="3" borderId="0" xfId="0" applyNumberFormat="1" applyFont="1" applyFill="1" applyAlignment="1">
      <alignment horizontal="right" vertical="center" indent="1"/>
    </xf>
    <xf numFmtId="0" fontId="14" fillId="3" borderId="0" xfId="0" quotePrefix="1" applyFont="1" applyFill="1"/>
    <xf numFmtId="0" fontId="50" fillId="3" borderId="2" xfId="0" applyFont="1" applyFill="1" applyBorder="1" applyAlignment="1">
      <alignment horizontal="center" vertical="center" wrapText="1"/>
    </xf>
    <xf numFmtId="164" fontId="14" fillId="3" borderId="2" xfId="0" applyNumberFormat="1" applyFont="1" applyFill="1" applyBorder="1" applyAlignment="1">
      <alignment horizontal="left" vertical="center"/>
    </xf>
    <xf numFmtId="165" fontId="14" fillId="3" borderId="2" xfId="0" applyNumberFormat="1" applyFont="1" applyFill="1" applyBorder="1" applyAlignment="1">
      <alignment horizontal="center" vertical="center"/>
    </xf>
    <xf numFmtId="164" fontId="14" fillId="3" borderId="2" xfId="0" applyNumberFormat="1" applyFont="1" applyFill="1" applyBorder="1" applyAlignment="1">
      <alignment horizontal="right" vertical="center" indent="1"/>
    </xf>
    <xf numFmtId="173" fontId="14" fillId="3" borderId="2" xfId="0" applyNumberFormat="1" applyFont="1" applyFill="1" applyBorder="1" applyAlignment="1">
      <alignment horizontal="right" vertical="center" indent="1"/>
    </xf>
    <xf numFmtId="0" fontId="51" fillId="4" borderId="2" xfId="0" applyFont="1" applyFill="1" applyBorder="1" applyAlignment="1">
      <alignment vertical="center" wrapText="1"/>
    </xf>
    <xf numFmtId="0" fontId="14" fillId="3" borderId="2" xfId="0" applyFont="1" applyFill="1" applyBorder="1" applyAlignment="1">
      <alignment vertical="center" wrapText="1"/>
    </xf>
    <xf numFmtId="164" fontId="14" fillId="3" borderId="2" xfId="0" applyNumberFormat="1" applyFont="1" applyFill="1" applyBorder="1" applyAlignment="1">
      <alignment horizontal="center" vertical="center"/>
    </xf>
    <xf numFmtId="0" fontId="14" fillId="3" borderId="2" xfId="0" applyFont="1" applyFill="1" applyBorder="1" applyAlignment="1">
      <alignment horizontal="left" vertical="center" wrapText="1"/>
    </xf>
    <xf numFmtId="0" fontId="50" fillId="0" borderId="2" xfId="0" applyFont="1" applyFill="1" applyBorder="1" applyAlignment="1">
      <alignment horizontal="center" vertical="center" wrapText="1"/>
    </xf>
    <xf numFmtId="0" fontId="14" fillId="3" borderId="0" xfId="0" applyFont="1" applyFill="1" applyBorder="1" applyAlignment="1">
      <alignment horizontal="center" vertical="center"/>
    </xf>
    <xf numFmtId="164" fontId="14" fillId="3" borderId="0" xfId="0" applyNumberFormat="1" applyFont="1" applyFill="1" applyBorder="1" applyAlignment="1">
      <alignment vertical="center"/>
    </xf>
    <xf numFmtId="164" fontId="14" fillId="3" borderId="0" xfId="0" applyNumberFormat="1" applyFont="1" applyFill="1" applyBorder="1" applyAlignment="1">
      <alignment horizontal="right" vertical="center" indent="1"/>
    </xf>
    <xf numFmtId="173" fontId="14" fillId="3" borderId="0" xfId="0" applyNumberFormat="1" applyFont="1" applyFill="1" applyBorder="1" applyAlignment="1">
      <alignment horizontal="right" vertical="center" indent="1"/>
    </xf>
    <xf numFmtId="164" fontId="14" fillId="3" borderId="0" xfId="0" quotePrefix="1" applyNumberFormat="1" applyFont="1" applyFill="1" applyBorder="1" applyAlignment="1">
      <alignment horizontal="center" vertical="center"/>
    </xf>
    <xf numFmtId="0" fontId="14" fillId="3" borderId="0" xfId="0" quotePrefix="1" applyFont="1" applyFill="1" applyBorder="1" applyAlignment="1">
      <alignment vertical="center"/>
    </xf>
    <xf numFmtId="164" fontId="14" fillId="3" borderId="0" xfId="0" quotePrefix="1" applyNumberFormat="1" applyFont="1" applyFill="1" applyBorder="1" applyAlignment="1">
      <alignment horizontal="right" vertical="center" indent="1"/>
    </xf>
    <xf numFmtId="173" fontId="14" fillId="3" borderId="0" xfId="0" quotePrefix="1" applyNumberFormat="1" applyFont="1" applyFill="1" applyBorder="1" applyAlignment="1">
      <alignment horizontal="right" vertical="center" indent="1"/>
    </xf>
    <xf numFmtId="0" fontId="14" fillId="3" borderId="3" xfId="0" applyFont="1" applyFill="1" applyBorder="1" applyAlignment="1">
      <alignment horizontal="left" vertical="center"/>
    </xf>
    <xf numFmtId="0" fontId="14" fillId="3" borderId="5" xfId="0" quotePrefix="1" applyFont="1" applyFill="1" applyBorder="1" applyAlignment="1">
      <alignment horizontal="left" vertical="center" wrapText="1"/>
    </xf>
    <xf numFmtId="0" fontId="48" fillId="3" borderId="0" xfId="0" applyFont="1" applyFill="1"/>
    <xf numFmtId="0" fontId="52" fillId="3" borderId="0" xfId="0" applyFont="1" applyFill="1" applyAlignment="1">
      <alignment vertical="center"/>
    </xf>
    <xf numFmtId="164" fontId="14" fillId="6" borderId="2" xfId="0" applyNumberFormat="1" applyFont="1" applyFill="1" applyBorder="1" applyAlignment="1">
      <alignment horizontal="right" vertical="center" indent="1"/>
    </xf>
    <xf numFmtId="0" fontId="14" fillId="3" borderId="2" xfId="0" applyFont="1" applyFill="1" applyBorder="1" applyAlignment="1">
      <alignment vertical="center"/>
    </xf>
    <xf numFmtId="165" fontId="14" fillId="3" borderId="2" xfId="0" quotePrefix="1" applyNumberFormat="1" applyFont="1" applyFill="1" applyBorder="1" applyAlignment="1">
      <alignment horizontal="center" vertical="center"/>
    </xf>
    <xf numFmtId="164" fontId="14" fillId="3" borderId="2" xfId="0" quotePrefix="1" applyNumberFormat="1" applyFont="1" applyFill="1" applyBorder="1" applyAlignment="1">
      <alignment horizontal="center" vertical="center"/>
    </xf>
    <xf numFmtId="164" fontId="14" fillId="3" borderId="2" xfId="0" quotePrefix="1" applyNumberFormat="1" applyFont="1" applyFill="1" applyBorder="1" applyAlignment="1">
      <alignment horizontal="right" vertical="center" indent="1"/>
    </xf>
    <xf numFmtId="173" fontId="14" fillId="3" borderId="2" xfId="0" quotePrefix="1" applyNumberFormat="1" applyFont="1" applyFill="1" applyBorder="1" applyAlignment="1">
      <alignment horizontal="right" vertical="center" indent="1"/>
    </xf>
    <xf numFmtId="165" fontId="54" fillId="3" borderId="2" xfId="0" applyNumberFormat="1" applyFont="1" applyFill="1" applyBorder="1"/>
    <xf numFmtId="0" fontId="54" fillId="3" borderId="2" xfId="0" quotePrefix="1" applyFont="1" applyFill="1" applyBorder="1"/>
    <xf numFmtId="0" fontId="54" fillId="3" borderId="2" xfId="0" quotePrefix="1" applyFont="1" applyFill="1" applyBorder="1" applyAlignment="1">
      <alignment horizontal="center"/>
    </xf>
    <xf numFmtId="3" fontId="54" fillId="3" borderId="2" xfId="0" applyNumberFormat="1" applyFont="1" applyFill="1" applyBorder="1" applyAlignment="1">
      <alignment horizontal="center"/>
    </xf>
    <xf numFmtId="171" fontId="53" fillId="16" borderId="2" xfId="0" applyNumberFormat="1" applyFont="1" applyFill="1" applyBorder="1" applyAlignment="1">
      <alignment horizontal="center" vertical="center" wrapText="1"/>
    </xf>
    <xf numFmtId="3" fontId="53" fillId="16" borderId="2" xfId="0" applyNumberFormat="1" applyFont="1" applyFill="1" applyBorder="1" applyAlignment="1">
      <alignment horizontal="center" vertical="center" wrapText="1"/>
    </xf>
    <xf numFmtId="0" fontId="53" fillId="16" borderId="2" xfId="23" applyFont="1" applyFill="1" applyBorder="1" applyAlignment="1">
      <alignment horizontal="center" vertical="center"/>
    </xf>
    <xf numFmtId="0" fontId="54" fillId="0" borderId="2" xfId="23" applyFont="1" applyBorder="1" applyAlignment="1">
      <alignment horizontal="center" vertical="center"/>
    </xf>
    <xf numFmtId="165" fontId="54" fillId="3" borderId="0" xfId="0" applyNumberFormat="1" applyFont="1" applyFill="1"/>
    <xf numFmtId="0" fontId="54" fillId="0" borderId="0" xfId="23" applyFont="1" applyBorder="1" applyAlignment="1">
      <alignment horizontal="center" vertical="center"/>
    </xf>
    <xf numFmtId="0" fontId="54" fillId="3" borderId="0" xfId="0" quotePrefix="1" applyFont="1" applyFill="1"/>
    <xf numFmtId="0" fontId="54" fillId="3" borderId="0" xfId="0" applyFont="1" applyFill="1"/>
    <xf numFmtId="0" fontId="54" fillId="3" borderId="2" xfId="0" applyFont="1" applyFill="1" applyBorder="1"/>
    <xf numFmtId="165" fontId="54" fillId="12" borderId="2" xfId="0" applyNumberFormat="1" applyFont="1" applyFill="1" applyBorder="1"/>
    <xf numFmtId="0" fontId="54" fillId="12" borderId="2" xfId="0" quotePrefix="1" applyFont="1" applyFill="1" applyBorder="1"/>
    <xf numFmtId="0" fontId="54" fillId="12" borderId="2" xfId="0" quotePrefix="1" applyFont="1" applyFill="1" applyBorder="1" applyAlignment="1">
      <alignment horizontal="center"/>
    </xf>
    <xf numFmtId="3" fontId="54" fillId="12" borderId="2" xfId="0" applyNumberFormat="1" applyFont="1" applyFill="1" applyBorder="1" applyAlignment="1">
      <alignment horizontal="center"/>
    </xf>
    <xf numFmtId="0" fontId="26" fillId="12" borderId="13" xfId="23" applyFont="1" applyFill="1" applyBorder="1" applyAlignment="1">
      <alignment horizontal="left" vertical="center" indent="1"/>
    </xf>
    <xf numFmtId="164" fontId="14" fillId="14" borderId="2" xfId="0" applyNumberFormat="1" applyFont="1" applyFill="1" applyBorder="1" applyAlignment="1">
      <alignment horizontal="right" vertical="center" indent="1"/>
    </xf>
    <xf numFmtId="164" fontId="14" fillId="17" borderId="2" xfId="0" applyNumberFormat="1" applyFont="1" applyFill="1" applyBorder="1" applyAlignment="1">
      <alignment horizontal="right" vertical="center" indent="1"/>
    </xf>
    <xf numFmtId="173" fontId="14" fillId="17" borderId="2" xfId="0" applyNumberFormat="1" applyFont="1" applyFill="1" applyBorder="1" applyAlignment="1">
      <alignment horizontal="right" vertical="center" indent="1"/>
    </xf>
    <xf numFmtId="0" fontId="50" fillId="18" borderId="0" xfId="0" applyFont="1" applyFill="1" applyAlignment="1">
      <alignment horizontal="center"/>
    </xf>
    <xf numFmtId="0" fontId="2" fillId="18" borderId="0" xfId="0" applyFont="1" applyFill="1" applyAlignment="1">
      <alignment horizontal="center" vertical="center"/>
    </xf>
    <xf numFmtId="0" fontId="2" fillId="18" borderId="0" xfId="0" applyFont="1" applyFill="1" applyAlignment="1">
      <alignment horizontal="center"/>
    </xf>
    <xf numFmtId="164" fontId="14" fillId="13" borderId="2" xfId="0" applyNumberFormat="1" applyFont="1" applyFill="1" applyBorder="1" applyAlignment="1">
      <alignment horizontal="center" vertical="center"/>
    </xf>
    <xf numFmtId="165" fontId="14" fillId="13" borderId="2" xfId="0" applyNumberFormat="1" applyFont="1" applyFill="1" applyBorder="1" applyAlignment="1">
      <alignment horizontal="center" vertical="center"/>
    </xf>
    <xf numFmtId="164" fontId="14" fillId="13" borderId="2" xfId="0" applyNumberFormat="1" applyFont="1" applyFill="1" applyBorder="1" applyAlignment="1">
      <alignment horizontal="right" vertical="center" indent="1"/>
    </xf>
    <xf numFmtId="173" fontId="14" fillId="13" borderId="2" xfId="0" applyNumberFormat="1" applyFont="1" applyFill="1" applyBorder="1" applyAlignment="1">
      <alignment horizontal="right" vertical="center" indent="1"/>
    </xf>
    <xf numFmtId="0" fontId="14" fillId="13" borderId="2" xfId="0" applyFont="1" applyFill="1" applyBorder="1" applyAlignment="1">
      <alignment vertical="center" wrapText="1"/>
    </xf>
    <xf numFmtId="0" fontId="26" fillId="3" borderId="13" xfId="24" applyFont="1" applyFill="1" applyBorder="1" applyAlignment="1">
      <alignment wrapText="1"/>
    </xf>
    <xf numFmtId="0" fontId="26" fillId="3" borderId="13" xfId="0" applyFont="1" applyFill="1" applyBorder="1" applyAlignment="1">
      <alignment wrapText="1"/>
    </xf>
    <xf numFmtId="0" fontId="14" fillId="3" borderId="0" xfId="24" applyFont="1" applyFill="1" applyBorder="1" applyAlignment="1">
      <alignment wrapText="1"/>
    </xf>
    <xf numFmtId="0" fontId="14" fillId="3" borderId="0" xfId="0" applyFont="1" applyFill="1" applyBorder="1" applyAlignment="1">
      <alignment wrapText="1"/>
    </xf>
    <xf numFmtId="0" fontId="29" fillId="14" borderId="13" xfId="23" applyFont="1" applyFill="1" applyBorder="1" applyAlignment="1">
      <alignment horizontal="left" vertical="center" wrapText="1"/>
    </xf>
    <xf numFmtId="0" fontId="16" fillId="14" borderId="13" xfId="0" applyFont="1" applyFill="1" applyBorder="1" applyAlignment="1">
      <alignment horizontal="left" vertical="center" wrapText="1"/>
    </xf>
    <xf numFmtId="0" fontId="50" fillId="3" borderId="6" xfId="0" applyFont="1" applyFill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50" fillId="0" borderId="7" xfId="0" applyFont="1" applyBorder="1" applyAlignment="1">
      <alignment horizontal="center" vertical="center" wrapText="1"/>
    </xf>
    <xf numFmtId="0" fontId="50" fillId="3" borderId="6" xfId="0" applyFont="1" applyFill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50" fillId="3" borderId="7" xfId="0" applyFont="1" applyFill="1" applyBorder="1" applyAlignment="1">
      <alignment horizontal="center" vertical="center" wrapText="1"/>
    </xf>
    <xf numFmtId="0" fontId="50" fillId="3" borderId="2" xfId="0" applyFont="1" applyFill="1" applyBorder="1" applyAlignment="1">
      <alignment horizontal="center" vertical="center" wrapText="1"/>
    </xf>
    <xf numFmtId="0" fontId="50" fillId="0" borderId="8" xfId="0" applyFont="1" applyBorder="1" applyAlignment="1">
      <alignment horizontal="center" vertical="center" wrapText="1"/>
    </xf>
    <xf numFmtId="0" fontId="50" fillId="3" borderId="6" xfId="0" applyFont="1" applyFill="1" applyBorder="1" applyAlignment="1">
      <alignment vertical="center" wrapText="1"/>
    </xf>
    <xf numFmtId="0" fontId="50" fillId="0" borderId="8" xfId="0" applyFont="1" applyBorder="1" applyAlignment="1">
      <alignment vertical="center" wrapText="1"/>
    </xf>
    <xf numFmtId="0" fontId="50" fillId="3" borderId="8" xfId="0" applyFont="1" applyFill="1" applyBorder="1" applyAlignment="1">
      <alignment horizontal="center" vertical="center" wrapText="1"/>
    </xf>
    <xf numFmtId="0" fontId="50" fillId="3" borderId="9" xfId="0" applyFont="1" applyFill="1" applyBorder="1" applyAlignment="1">
      <alignment horizontal="center" vertical="center" wrapText="1"/>
    </xf>
    <xf numFmtId="0" fontId="50" fillId="3" borderId="10" xfId="0" applyFont="1" applyFill="1" applyBorder="1" applyAlignment="1">
      <alignment horizontal="center" vertical="center" wrapText="1"/>
    </xf>
    <xf numFmtId="0" fontId="50" fillId="3" borderId="11" xfId="0" applyFont="1" applyFill="1" applyBorder="1" applyAlignment="1">
      <alignment horizontal="center" vertical="center" wrapText="1"/>
    </xf>
    <xf numFmtId="0" fontId="50" fillId="3" borderId="8" xfId="0" applyFont="1" applyFill="1" applyBorder="1" applyAlignment="1">
      <alignment horizontal="center" vertical="center"/>
    </xf>
    <xf numFmtId="0" fontId="50" fillId="12" borderId="6" xfId="0" applyFont="1" applyFill="1" applyBorder="1" applyAlignment="1">
      <alignment horizontal="center" vertical="center" wrapText="1"/>
    </xf>
  </cellXfs>
  <cellStyles count="28">
    <cellStyle name="Comma" xfId="27" builtinId="3"/>
    <cellStyle name="Comma 2" xfId="3" xr:uid="{00000000-0005-0000-0000-000000000000}"/>
    <cellStyle name="Comma 2 2" xfId="4" xr:uid="{00000000-0005-0000-0000-000001000000}"/>
    <cellStyle name="Comma 3" xfId="5" xr:uid="{00000000-0005-0000-0000-000002000000}"/>
    <cellStyle name="Comma 4" xfId="6" xr:uid="{00000000-0005-0000-0000-000003000000}"/>
    <cellStyle name="Comma 5" xfId="7" xr:uid="{00000000-0005-0000-0000-000004000000}"/>
    <cellStyle name="Comma 6" xfId="25" xr:uid="{8813377B-374C-4392-BC0C-B6C0837D75F7}"/>
    <cellStyle name="Currency 2" xfId="8" xr:uid="{00000000-0005-0000-0000-000005000000}"/>
    <cellStyle name="Normal" xfId="0" builtinId="0"/>
    <cellStyle name="Normal 10" xfId="9" xr:uid="{00000000-0005-0000-0000-000007000000}"/>
    <cellStyle name="Normal 11" xfId="24" xr:uid="{48BD7400-1014-4724-B053-DAA82B8B20B6}"/>
    <cellStyle name="Normal 2" xfId="2" xr:uid="{00000000-0005-0000-0000-000008000000}"/>
    <cellStyle name="Normal 2 2" xfId="10" xr:uid="{00000000-0005-0000-0000-000009000000}"/>
    <cellStyle name="Normal 2 2 2" xfId="11" xr:uid="{00000000-0005-0000-0000-00000A000000}"/>
    <cellStyle name="Normal 2 3" xfId="23" xr:uid="{6BBDD72F-EECF-43C9-A9D4-B1228E00C11F}"/>
    <cellStyle name="Normal 3" xfId="12" xr:uid="{00000000-0005-0000-0000-00000B000000}"/>
    <cellStyle name="Normal 4" xfId="13" xr:uid="{00000000-0005-0000-0000-00000C000000}"/>
    <cellStyle name="Normal 5" xfId="14" xr:uid="{00000000-0005-0000-0000-00000D000000}"/>
    <cellStyle name="Normal 6" xfId="15" xr:uid="{00000000-0005-0000-0000-00000E000000}"/>
    <cellStyle name="Normal 6 2" xfId="16" xr:uid="{00000000-0005-0000-0000-00000F000000}"/>
    <cellStyle name="Normal 7" xfId="17" xr:uid="{00000000-0005-0000-0000-000010000000}"/>
    <cellStyle name="Normal 8" xfId="18" xr:uid="{00000000-0005-0000-0000-000011000000}"/>
    <cellStyle name="Normal 9" xfId="19" xr:uid="{00000000-0005-0000-0000-000012000000}"/>
    <cellStyle name="Note 2" xfId="20" xr:uid="{00000000-0005-0000-0000-000013000000}"/>
    <cellStyle name="Percent" xfId="1" builtinId="5"/>
    <cellStyle name="Percent 2" xfId="21" xr:uid="{00000000-0005-0000-0000-000015000000}"/>
    <cellStyle name="Percent 3" xfId="22" xr:uid="{00000000-0005-0000-0000-000016000000}"/>
    <cellStyle name="Percent 4" xfId="26" xr:uid="{A373D964-DC06-4F1A-B819-82B54B6FB3AA}"/>
  </cellStyles>
  <dxfs count="12">
    <dxf>
      <fill>
        <patternFill patternType="none">
          <bgColor auto="1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none">
          <bgColor auto="1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none">
          <bgColor auto="1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none">
          <bgColor auto="1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none">
          <bgColor auto="1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none">
          <bgColor auto="1"/>
        </patternFill>
      </fill>
    </dxf>
    <dxf>
      <fill>
        <patternFill patternType="solid">
          <bgColor theme="0" tint="-4.9989318521683403E-2"/>
        </patternFill>
      </fill>
    </dxf>
  </dxfs>
  <tableStyles count="0" defaultTableStyle="TableStyleMedium2" defaultPivotStyle="PivotStyleLight16"/>
  <colors>
    <mruColors>
      <color rgb="FFFF9C85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154781</xdr:colOff>
      <xdr:row>7</xdr:row>
      <xdr:rowOff>154781</xdr:rowOff>
    </xdr:from>
    <xdr:to>
      <xdr:col>2</xdr:col>
      <xdr:colOff>435069</xdr:colOff>
      <xdr:row>21</xdr:row>
      <xdr:rowOff>97180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CA66CD6-1FCE-4731-995E-17A3B03425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4781" y="1285875"/>
          <a:ext cx="5590476" cy="3609524"/>
        </a:xfrm>
        <a:prstGeom prst="rect">
          <a:avLst/>
        </a:prstGeom>
      </xdr:spPr>
    </xdr:pic>
    <xdr:clientData/>
  </xdr:twoCellAnchor>
  <xdr:twoCellAnchor editAs="oneCell">
    <xdr:from>
      <xdr:col>1</xdr:col>
      <xdr:colOff>202406</xdr:colOff>
      <xdr:row>22</xdr:row>
      <xdr:rowOff>142876</xdr:rowOff>
    </xdr:from>
    <xdr:to>
      <xdr:col>2</xdr:col>
      <xdr:colOff>473170</xdr:colOff>
      <xdr:row>48</xdr:row>
      <xdr:rowOff>25577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A70EA3A4-BF33-4BB8-B849-417EEBE4FE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57187" y="5203032"/>
          <a:ext cx="5580952" cy="4942857"/>
        </a:xfrm>
        <a:prstGeom prst="rect">
          <a:avLst/>
        </a:prstGeom>
      </xdr:spPr>
    </xdr:pic>
    <xdr:clientData/>
  </xdr:twoCellAnchor>
  <xdr:twoCellAnchor editAs="oneCell">
    <xdr:from>
      <xdr:col>3</xdr:col>
      <xdr:colOff>702469</xdr:colOff>
      <xdr:row>7</xdr:row>
      <xdr:rowOff>202405</xdr:rowOff>
    </xdr:from>
    <xdr:to>
      <xdr:col>11</xdr:col>
      <xdr:colOff>244576</xdr:colOff>
      <xdr:row>17</xdr:row>
      <xdr:rowOff>49697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FE44920F-EC92-48EE-8595-5C522CCF37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512719" y="1333499"/>
          <a:ext cx="5542857" cy="2466667"/>
        </a:xfrm>
        <a:prstGeom prst="rect">
          <a:avLst/>
        </a:prstGeom>
      </xdr:spPr>
    </xdr:pic>
    <xdr:clientData/>
  </xdr:twoCellAnchor>
  <xdr:twoCellAnchor editAs="oneCell">
    <xdr:from>
      <xdr:col>3</xdr:col>
      <xdr:colOff>642938</xdr:colOff>
      <xdr:row>17</xdr:row>
      <xdr:rowOff>23812</xdr:rowOff>
    </xdr:from>
    <xdr:to>
      <xdr:col>11</xdr:col>
      <xdr:colOff>80283</xdr:colOff>
      <xdr:row>39</xdr:row>
      <xdr:rowOff>23217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C20E1168-2B28-4A74-96D8-859920DA13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453188" y="3774281"/>
          <a:ext cx="5438095" cy="4761905"/>
        </a:xfrm>
        <a:prstGeom prst="rect">
          <a:avLst/>
        </a:prstGeom>
      </xdr:spPr>
    </xdr:pic>
    <xdr:clientData/>
  </xdr:twoCellAnchor>
  <xdr:twoCellAnchor editAs="oneCell">
    <xdr:from>
      <xdr:col>3</xdr:col>
      <xdr:colOff>190500</xdr:colOff>
      <xdr:row>40</xdr:row>
      <xdr:rowOff>136257</xdr:rowOff>
    </xdr:from>
    <xdr:to>
      <xdr:col>12</xdr:col>
      <xdr:colOff>259536</xdr:colOff>
      <xdr:row>48</xdr:row>
      <xdr:rowOff>107154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E3C11EE-5C5A-40D0-A81A-08736F1794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6465094" y="8827820"/>
          <a:ext cx="6760348" cy="139964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36168</xdr:colOff>
      <xdr:row>5</xdr:row>
      <xdr:rowOff>71784</xdr:rowOff>
    </xdr:from>
    <xdr:to>
      <xdr:col>3</xdr:col>
      <xdr:colOff>1949173</xdr:colOff>
      <xdr:row>20</xdr:row>
      <xdr:rowOff>55220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DB265133-EB6A-410C-9865-2E0BC555686B}"/>
            </a:ext>
          </a:extLst>
        </xdr:cNvPr>
        <xdr:cNvGrpSpPr/>
      </xdr:nvGrpSpPr>
      <xdr:grpSpPr>
        <a:xfrm>
          <a:off x="298106" y="1405284"/>
          <a:ext cx="3365567" cy="2952404"/>
          <a:chOff x="494473" y="855870"/>
          <a:chExt cx="4375701" cy="458306"/>
        </a:xfrm>
      </xdr:grpSpPr>
      <xdr:sp macro="" textlink="">
        <xdr:nvSpPr>
          <xdr:cNvPr id="3" name="ComboBox21" hidden="1">
            <a:extLst>
              <a:ext uri="{63B3BB69-23CF-44E3-9099-C40C66FF867C}">
                <a14:compatExt xmlns:a14="http://schemas.microsoft.com/office/drawing/2010/main" spid="_x0000_s11268"/>
              </a:ext>
              <a:ext uri="{FF2B5EF4-FFF2-40B4-BE49-F238E27FC236}">
                <a16:creationId xmlns:a16="http://schemas.microsoft.com/office/drawing/2014/main" id="{00BDD423-AA29-41E4-94DB-CBB2B34A5D30}"/>
              </a:ext>
            </a:extLst>
          </xdr:cNvPr>
          <xdr:cNvSpPr/>
        </xdr:nvSpPr>
        <xdr:spPr bwMode="auto">
          <a:xfrm>
            <a:off x="1255093" y="1096068"/>
            <a:ext cx="2427909" cy="218108"/>
          </a:xfrm>
          <a:prstGeom prst="rect">
            <a:avLst/>
          </a:prstGeom>
          <a:noFill/>
          <a:ln>
            <a:noFill/>
          </a:ln>
          <a:extLst>
            <a:ext uri="{91240B29-F687-4F45-9708-019B960494DF}">
              <a14:hiddenLine xmlns:a14="http://schemas.microsoft.com/office/drawing/2010/main" w="9525">
                <a:noFill/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4" name="ComboBox22" hidden="1">
            <a:extLst>
              <a:ext uri="{63B3BB69-23CF-44E3-9099-C40C66FF867C}">
                <a14:compatExt xmlns:a14="http://schemas.microsoft.com/office/drawing/2010/main" spid="_x0000_s11269"/>
              </a:ext>
              <a:ext uri="{FF2B5EF4-FFF2-40B4-BE49-F238E27FC236}">
                <a16:creationId xmlns:a16="http://schemas.microsoft.com/office/drawing/2014/main" id="{6ABFB614-439B-45D7-8594-C72929E66EA7}"/>
              </a:ext>
            </a:extLst>
          </xdr:cNvPr>
          <xdr:cNvSpPr/>
        </xdr:nvSpPr>
        <xdr:spPr bwMode="auto">
          <a:xfrm>
            <a:off x="1260613" y="875197"/>
            <a:ext cx="2427909" cy="218108"/>
          </a:xfrm>
          <a:prstGeom prst="rect">
            <a:avLst/>
          </a:prstGeom>
          <a:noFill/>
          <a:ln>
            <a:noFill/>
          </a:ln>
          <a:extLst>
            <a:ext uri="{91240B29-F687-4F45-9708-019B960494DF}">
              <a14:hiddenLine xmlns:a14="http://schemas.microsoft.com/office/drawing/2010/main" w="9525">
                <a:noFill/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5" name="Label 7" hidden="1">
            <a:extLst>
              <a:ext uri="{63B3BB69-23CF-44E3-9099-C40C66FF867C}">
                <a14:compatExt xmlns:a14="http://schemas.microsoft.com/office/drawing/2010/main" spid="_x0000_s11271"/>
              </a:ext>
              <a:ext uri="{FF2B5EF4-FFF2-40B4-BE49-F238E27FC236}">
                <a16:creationId xmlns:a16="http://schemas.microsoft.com/office/drawing/2014/main" id="{08A5150E-BB03-447A-A59C-2955F7BBF83A}"/>
              </a:ext>
            </a:extLst>
          </xdr:cNvPr>
          <xdr:cNvSpPr/>
        </xdr:nvSpPr>
        <xdr:spPr bwMode="auto">
          <a:xfrm>
            <a:off x="494473" y="855870"/>
            <a:ext cx="764484" cy="19878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91240B29-F687-4F45-9708-019B960494DF}">
              <a14:hiddenLine xmlns:a14="http://schemas.microsoft.com/office/drawing/2010/main" w="9525">
                <a:noFill/>
                <a:miter lim="800000"/>
                <a:headEnd/>
                <a:tailEnd/>
              </a14:hiddenLine>
            </a:ext>
          </a:extLst>
        </xdr:spPr>
        <xdr:txBody>
          <a:bodyPr vertOverflow="clip" wrap="square" lIns="36576" tIns="32004" rIns="0" bIns="0" anchor="t" upright="1"/>
          <a:lstStyle/>
          <a:p>
            <a:pPr algn="l" rtl="0">
              <a:defRPr sz="1000"/>
            </a:pPr>
            <a:r>
              <a:rPr lang="en-AU" sz="800" b="0" i="0" u="none" strike="noStrike" baseline="0">
                <a:solidFill>
                  <a:srgbClr val="000000"/>
                </a:solidFill>
                <a:latin typeface="Segoe UI"/>
                <a:cs typeface="Segoe UI"/>
              </a:rPr>
              <a:t>Category filter: </a:t>
            </a:r>
          </a:p>
        </xdr:txBody>
      </xdr:sp>
      <xdr:sp macro="" textlink="">
        <xdr:nvSpPr>
          <xdr:cNvPr id="6" name="Label 8" hidden="1">
            <a:extLst>
              <a:ext uri="{63B3BB69-23CF-44E3-9099-C40C66FF867C}">
                <a14:compatExt xmlns:a14="http://schemas.microsoft.com/office/drawing/2010/main" spid="_x0000_s11272"/>
              </a:ext>
              <a:ext uri="{FF2B5EF4-FFF2-40B4-BE49-F238E27FC236}">
                <a16:creationId xmlns:a16="http://schemas.microsoft.com/office/drawing/2014/main" id="{E5EEAD66-D7EA-44FF-B2EA-97880207E751}"/>
              </a:ext>
            </a:extLst>
          </xdr:cNvPr>
          <xdr:cNvSpPr/>
        </xdr:nvSpPr>
        <xdr:spPr bwMode="auto">
          <a:xfrm>
            <a:off x="560734" y="1062106"/>
            <a:ext cx="1062658" cy="2324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91240B29-F687-4F45-9708-019B960494DF}">
              <a14:hiddenLine xmlns:a14="http://schemas.microsoft.com/office/drawing/2010/main" w="9525">
                <a:noFill/>
                <a:miter lim="800000"/>
                <a:headEnd/>
                <a:tailEnd/>
              </a14:hiddenLine>
            </a:ext>
          </a:extLst>
        </xdr:spPr>
        <xdr:txBody>
          <a:bodyPr vertOverflow="clip" wrap="square" lIns="36576" tIns="32004" rIns="0" bIns="0" anchor="t" upright="1"/>
          <a:lstStyle/>
          <a:p>
            <a:pPr algn="l" rtl="0">
              <a:defRPr sz="1000"/>
            </a:pPr>
            <a:r>
              <a:rPr lang="en-AU" sz="800" b="0" i="0" u="none" strike="noStrike" baseline="0">
                <a:solidFill>
                  <a:srgbClr val="000000"/>
                </a:solidFill>
                <a:latin typeface="Segoe UI"/>
                <a:cs typeface="Segoe UI"/>
              </a:rPr>
              <a:t>Service filter: </a:t>
            </a:r>
          </a:p>
          <a:p>
            <a:pPr algn="l" rtl="0">
              <a:defRPr sz="1000"/>
            </a:pPr>
            <a:endParaRPr lang="en-AU" sz="800" b="0" i="0" u="none" strike="noStrike" baseline="0">
              <a:solidFill>
                <a:srgbClr val="000000"/>
              </a:solidFill>
              <a:latin typeface="Segoe UI"/>
              <a:cs typeface="Segoe UI"/>
            </a:endParaRPr>
          </a:p>
        </xdr:txBody>
      </xdr:sp>
      <xdr:sp macro="" textlink="">
        <xdr:nvSpPr>
          <xdr:cNvPr id="7" name="CommandButton21" hidden="1">
            <a:extLst>
              <a:ext uri="{63B3BB69-23CF-44E3-9099-C40C66FF867C}">
                <a14:compatExt xmlns:a14="http://schemas.microsoft.com/office/drawing/2010/main" spid="_x0000_s11273"/>
              </a:ext>
              <a:ext uri="{FF2B5EF4-FFF2-40B4-BE49-F238E27FC236}">
                <a16:creationId xmlns:a16="http://schemas.microsoft.com/office/drawing/2014/main" id="{07809269-4788-4C34-B8A3-9E075D3E786B}"/>
              </a:ext>
            </a:extLst>
          </xdr:cNvPr>
          <xdr:cNvSpPr/>
        </xdr:nvSpPr>
        <xdr:spPr bwMode="auto">
          <a:xfrm>
            <a:off x="3757820" y="950567"/>
            <a:ext cx="1112354" cy="264216"/>
          </a:xfrm>
          <a:prstGeom prst="rect">
            <a:avLst/>
          </a:prstGeom>
          <a:noFill/>
          <a:ln>
            <a:noFill/>
          </a:ln>
          <a:extLst>
            <a:ext uri="{91240B29-F687-4F45-9708-019B960494DF}">
              <a14:hiddenLine xmlns:a14="http://schemas.microsoft.com/office/drawing/2010/main" w="9525">
                <a:noFill/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 editAs="oneCell">
    <xdr:from>
      <xdr:col>4</xdr:col>
      <xdr:colOff>797718</xdr:colOff>
      <xdr:row>11</xdr:row>
      <xdr:rowOff>40006</xdr:rowOff>
    </xdr:from>
    <xdr:to>
      <xdr:col>5</xdr:col>
      <xdr:colOff>3855222</xdr:colOff>
      <xdr:row>16</xdr:row>
      <xdr:rowOff>161397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439B85A7-3B53-4D38-A070-AE0AADC421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41093" y="2587944"/>
          <a:ext cx="5474473" cy="113342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773906</xdr:colOff>
      <xdr:row>1</xdr:row>
      <xdr:rowOff>47624</xdr:rowOff>
    </xdr:from>
    <xdr:to>
      <xdr:col>8</xdr:col>
      <xdr:colOff>862700</xdr:colOff>
      <xdr:row>3</xdr:row>
      <xdr:rowOff>206373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5094C29-CE1E-446A-BD6E-AC5AA37670FB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80306" y="238124"/>
          <a:ext cx="2203344" cy="74929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rporate%20Development/R&amp;P/Pricing/2019-20%20TSS/DRAFT%20DECISION/AER%20-%20Endeavour%20Energy%202019-24%20-%20Draft%20decision%20-%20Fee%20and%20Quoted%20Services%20Pricing%20Model%20-%20November%202018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ER - changes and inputs"/>
      <sheetName val="AER - Inputs"/>
      <sheetName val="AER - Calc Cost build up"/>
      <sheetName val="Overview"/>
      <sheetName val="Inputs"/>
      <sheetName val="Calc Cost build up (real)"/>
      <sheetName val="Calc Cost build up"/>
      <sheetName val="Calc Cost build up (Labour)"/>
      <sheetName val="Calc Cost build up (Overtime)"/>
      <sheetName val="Calc Cost build up (Overheads)"/>
      <sheetName val="Calc Cost build up (Materials)"/>
      <sheetName val="Calc Building Blocks &amp; Xfactors"/>
      <sheetName val="Calc Revenue &amp; Tariffs"/>
      <sheetName val="Report Charges &amp; Xfactors"/>
    </sheetNames>
    <sheetDataSet>
      <sheetData sheetId="0"/>
      <sheetData sheetId="1"/>
      <sheetData sheetId="2"/>
      <sheetData sheetId="3"/>
      <sheetData sheetId="4">
        <row r="7">
          <cell r="G7" t="str">
            <v>2013-14</v>
          </cell>
          <cell r="H7" t="str">
            <v>2014-15</v>
          </cell>
          <cell r="I7" t="str">
            <v>2015-16</v>
          </cell>
          <cell r="J7" t="str">
            <v>2016-17</v>
          </cell>
          <cell r="K7" t="str">
            <v>2017-18</v>
          </cell>
          <cell r="L7" t="str">
            <v>2018-19</v>
          </cell>
          <cell r="M7" t="str">
            <v>2019-20</v>
          </cell>
          <cell r="N7" t="str">
            <v>2020-21</v>
          </cell>
          <cell r="O7" t="str">
            <v>2021-22</v>
          </cell>
          <cell r="P7" t="str">
            <v>2022-23</v>
          </cell>
          <cell r="Q7" t="str">
            <v>2023-24</v>
          </cell>
        </row>
      </sheetData>
      <sheetData sheetId="5"/>
      <sheetData sheetId="6"/>
      <sheetData sheetId="7"/>
      <sheetData sheetId="8"/>
      <sheetData sheetId="9"/>
      <sheetData sheetId="10"/>
      <sheetData sheetId="11">
        <row r="20">
          <cell r="J20">
            <v>-1.5213740978888645E-2</v>
          </cell>
        </row>
        <row r="24">
          <cell r="I24">
            <v>-2.8421709430404007E-14</v>
          </cell>
        </row>
      </sheetData>
      <sheetData sheetId="12"/>
      <sheetData sheetId="13"/>
    </sheetDataSet>
  </externalBook>
</externalLink>
</file>

<file path=xl/theme/theme1.xml><?xml version="1.0" encoding="utf-8"?>
<a:theme xmlns:a="http://schemas.openxmlformats.org/drawingml/2006/main" name="Endeavour Colour Theme 2019">
  <a:themeElements>
    <a:clrScheme name="Endeavour Colours 2019">
      <a:dk1>
        <a:srgbClr val="003355"/>
      </a:dk1>
      <a:lt1>
        <a:srgbClr val="FFFFFF"/>
      </a:lt1>
      <a:dk2>
        <a:srgbClr val="003355"/>
      </a:dk2>
      <a:lt2>
        <a:srgbClr val="FFFFFF"/>
      </a:lt2>
      <a:accent1>
        <a:srgbClr val="BED600"/>
      </a:accent1>
      <a:accent2>
        <a:srgbClr val="EE2652"/>
      </a:accent2>
      <a:accent3>
        <a:srgbClr val="5E6A71"/>
      </a:accent3>
      <a:accent4>
        <a:srgbClr val="0094B3"/>
      </a:accent4>
      <a:accent5>
        <a:srgbClr val="6958A1"/>
      </a:accent5>
      <a:accent6>
        <a:srgbClr val="1E1E1E"/>
      </a:accent6>
      <a:hlink>
        <a:srgbClr val="003355"/>
      </a:hlink>
      <a:folHlink>
        <a:srgbClr val="5E6A71"/>
      </a:folHlink>
    </a:clrScheme>
    <a:fontScheme name="Office Classic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3:M50"/>
  <sheetViews>
    <sheetView zoomScale="80" zoomScaleNormal="80" workbookViewId="0">
      <selection activeCell="B3" sqref="B3:M5"/>
    </sheetView>
  </sheetViews>
  <sheetFormatPr defaultRowHeight="14.25" x14ac:dyDescent="0.2"/>
  <cols>
    <col min="1" max="1" width="2" style="1" customWidth="1"/>
    <col min="2" max="2" width="69.75" style="1" customWidth="1"/>
    <col min="3" max="7" width="10.625" style="1" customWidth="1"/>
    <col min="8" max="16384" width="9" style="1"/>
  </cols>
  <sheetData>
    <row r="3" spans="2:13" ht="26.25" x14ac:dyDescent="0.2">
      <c r="B3" s="11" t="s">
        <v>477</v>
      </c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</row>
    <row r="5" spans="2:13" ht="20.25" x14ac:dyDescent="0.2">
      <c r="B5" s="8" t="s">
        <v>476</v>
      </c>
      <c r="C5" s="9"/>
      <c r="D5" s="9"/>
      <c r="E5" s="9"/>
      <c r="F5" s="9"/>
      <c r="G5" s="9"/>
      <c r="H5" s="9"/>
      <c r="I5" s="9"/>
      <c r="J5" s="9"/>
      <c r="K5" s="9"/>
      <c r="L5" s="9"/>
      <c r="M5" s="9"/>
    </row>
    <row r="7" spans="2:13" x14ac:dyDescent="0.2">
      <c r="B7" s="5" t="s">
        <v>475</v>
      </c>
      <c r="C7" s="6"/>
      <c r="D7" s="6"/>
      <c r="E7" s="7"/>
      <c r="F7" s="6"/>
      <c r="G7" s="6"/>
      <c r="H7" s="6"/>
      <c r="I7" s="6"/>
      <c r="J7" s="6"/>
      <c r="K7" s="6"/>
      <c r="L7" s="6"/>
      <c r="M7" s="6"/>
    </row>
    <row r="8" spans="2:13" ht="20.25" x14ac:dyDescent="0.2">
      <c r="B8" s="2"/>
    </row>
    <row r="9" spans="2:13" ht="20.25" x14ac:dyDescent="0.2">
      <c r="B9" s="2"/>
    </row>
    <row r="10" spans="2:13" ht="20.25" x14ac:dyDescent="0.2">
      <c r="B10" s="2"/>
    </row>
    <row r="11" spans="2:13" ht="20.25" x14ac:dyDescent="0.2">
      <c r="B11" s="2"/>
    </row>
    <row r="12" spans="2:13" ht="20.25" x14ac:dyDescent="0.2">
      <c r="B12" s="2"/>
    </row>
    <row r="13" spans="2:13" ht="20.25" x14ac:dyDescent="0.2">
      <c r="B13" s="2"/>
    </row>
    <row r="14" spans="2:13" ht="20.25" x14ac:dyDescent="0.2">
      <c r="B14" s="2"/>
    </row>
    <row r="15" spans="2:13" ht="20.25" x14ac:dyDescent="0.2">
      <c r="B15" s="2"/>
    </row>
    <row r="16" spans="2:13" ht="20.25" x14ac:dyDescent="0.2">
      <c r="B16" s="2"/>
    </row>
    <row r="17" spans="2:2" ht="20.25" x14ac:dyDescent="0.2">
      <c r="B17" s="2"/>
    </row>
    <row r="18" spans="2:2" ht="20.25" x14ac:dyDescent="0.2">
      <c r="B18" s="2"/>
    </row>
    <row r="19" spans="2:2" ht="20.25" x14ac:dyDescent="0.2">
      <c r="B19" s="2"/>
    </row>
    <row r="20" spans="2:2" ht="20.25" x14ac:dyDescent="0.2">
      <c r="B20" s="2"/>
    </row>
    <row r="21" spans="2:2" ht="20.25" x14ac:dyDescent="0.2">
      <c r="B21" s="2"/>
    </row>
    <row r="22" spans="2:2" ht="20.25" x14ac:dyDescent="0.2">
      <c r="B22" s="2"/>
    </row>
    <row r="23" spans="2:2" ht="20.25" x14ac:dyDescent="0.2">
      <c r="B23" s="2"/>
    </row>
    <row r="24" spans="2:2" ht="20.25" x14ac:dyDescent="0.2">
      <c r="B24" s="2"/>
    </row>
    <row r="25" spans="2:2" ht="20.25" x14ac:dyDescent="0.2">
      <c r="B25" s="2"/>
    </row>
    <row r="26" spans="2:2" ht="20.25" x14ac:dyDescent="0.2">
      <c r="B26" s="2"/>
    </row>
    <row r="27" spans="2:2" ht="20.25" x14ac:dyDescent="0.2">
      <c r="B27" s="2"/>
    </row>
    <row r="49" spans="2:7" x14ac:dyDescent="0.2">
      <c r="B49" s="3"/>
      <c r="C49" s="3"/>
      <c r="D49" s="4"/>
      <c r="E49" s="4"/>
      <c r="F49" s="4"/>
      <c r="G49" s="4"/>
    </row>
    <row r="50" spans="2:7" x14ac:dyDescent="0.2">
      <c r="B50" s="3"/>
      <c r="C50" s="3"/>
      <c r="D50" s="4"/>
      <c r="E50" s="4"/>
      <c r="F50" s="4"/>
      <c r="G50" s="4"/>
    </row>
  </sheetData>
  <pageMargins left="0.39370078740157483" right="0.39370078740157483" top="0.39370078740157483" bottom="0.39370078740157483" header="0.19685039370078741" footer="0.19685039370078741"/>
  <pageSetup paperSize="9" scale="4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BEDF3A-96B4-4BBC-8B01-0F454A924738}">
  <sheetPr codeName="Sheet6">
    <tabColor rgb="FFFF0000"/>
  </sheetPr>
  <dimension ref="C2:AA365"/>
  <sheetViews>
    <sheetView tabSelected="1" topLeftCell="E1" zoomScale="80" zoomScaleNormal="80" workbookViewId="0">
      <pane ySplit="22" topLeftCell="A23" activePane="bottomLeft" state="frozen"/>
      <selection activeCell="D386" sqref="D386"/>
      <selection pane="bottomLeft" activeCell="V16" sqref="V16"/>
    </sheetView>
  </sheetViews>
  <sheetFormatPr defaultColWidth="16.25" defaultRowHeight="12.95" customHeight="1" x14ac:dyDescent="0.25"/>
  <cols>
    <col min="1" max="2" width="1.75" style="12" customWidth="1"/>
    <col min="3" max="3" width="19.125" style="13" customWidth="1"/>
    <col min="4" max="4" width="31.875" style="12" customWidth="1"/>
    <col min="5" max="5" width="31.75" style="12" customWidth="1"/>
    <col min="6" max="6" width="56" style="12" customWidth="1"/>
    <col min="7" max="11" width="18.125" style="12" hidden="1" customWidth="1"/>
    <col min="12" max="12" width="15" style="12" customWidth="1"/>
    <col min="13" max="13" width="28.375" style="12" bestFit="1" customWidth="1"/>
    <col min="14" max="19" width="12.125" style="14" customWidth="1"/>
    <col min="20" max="20" width="1.875" style="12" customWidth="1"/>
    <col min="21" max="21" width="2.75" style="12" customWidth="1"/>
    <col min="22" max="22" width="7.625" style="83" customWidth="1"/>
    <col min="23" max="27" width="8.25" style="83" customWidth="1"/>
    <col min="28" max="16384" width="16.25" style="12"/>
  </cols>
  <sheetData>
    <row r="2" spans="3:27" ht="33" customHeight="1" x14ac:dyDescent="0.25">
      <c r="C2" s="15" t="s">
        <v>477</v>
      </c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7"/>
      <c r="P2" s="17"/>
      <c r="Q2" s="17"/>
      <c r="R2" s="17"/>
      <c r="S2" s="17"/>
    </row>
    <row r="3" spans="3:27" s="18" customFormat="1" ht="15.95" customHeight="1" x14ac:dyDescent="0.2"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V3" s="84">
        <v>1</v>
      </c>
      <c r="W3" s="85">
        <f t="shared" ref="W3:AA10" si="0">COUNTIF(W$23:W$331,$V3)</f>
        <v>232</v>
      </c>
      <c r="X3" s="85">
        <f t="shared" si="0"/>
        <v>307</v>
      </c>
      <c r="Y3" s="85">
        <f t="shared" si="0"/>
        <v>267</v>
      </c>
      <c r="Z3" s="85">
        <f t="shared" si="0"/>
        <v>309</v>
      </c>
      <c r="AA3" s="85">
        <f t="shared" si="0"/>
        <v>234</v>
      </c>
    </row>
    <row r="4" spans="3:27" s="18" customFormat="1" ht="27" customHeight="1" x14ac:dyDescent="0.2">
      <c r="C4" s="20" t="s">
        <v>476</v>
      </c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2"/>
      <c r="P4" s="22"/>
      <c r="Q4" s="22"/>
      <c r="R4" s="22"/>
      <c r="S4" s="22"/>
      <c r="V4" s="84">
        <v>2</v>
      </c>
      <c r="W4" s="85">
        <f t="shared" si="0"/>
        <v>50</v>
      </c>
      <c r="X4" s="85">
        <f t="shared" si="0"/>
        <v>2</v>
      </c>
      <c r="Y4" s="85">
        <f t="shared" si="0"/>
        <v>30</v>
      </c>
      <c r="Z4" s="85">
        <f t="shared" si="0"/>
        <v>0</v>
      </c>
      <c r="AA4" s="85">
        <f t="shared" si="0"/>
        <v>48</v>
      </c>
    </row>
    <row r="5" spans="3:27" s="18" customFormat="1" ht="15.95" customHeight="1" x14ac:dyDescent="0.2">
      <c r="C5" s="23"/>
      <c r="V5" s="84">
        <v>3</v>
      </c>
      <c r="W5" s="85">
        <f t="shared" si="0"/>
        <v>27</v>
      </c>
      <c r="X5" s="85">
        <f t="shared" si="0"/>
        <v>0</v>
      </c>
      <c r="Y5" s="85">
        <f t="shared" si="0"/>
        <v>12</v>
      </c>
      <c r="Z5" s="85">
        <f t="shared" si="0"/>
        <v>0</v>
      </c>
      <c r="AA5" s="85">
        <f t="shared" si="0"/>
        <v>27</v>
      </c>
    </row>
    <row r="6" spans="3:27" s="24" customFormat="1" ht="15.95" customHeight="1" x14ac:dyDescent="0.2">
      <c r="E6" s="25"/>
      <c r="F6" s="25"/>
      <c r="G6" s="25"/>
      <c r="H6" s="25"/>
      <c r="I6" s="26">
        <f>COLUMN(I6)-COLUMN($I6)+1</f>
        <v>1</v>
      </c>
      <c r="J6" s="26">
        <f>COLUMN(J6)-COLUMN($I6)+1</f>
        <v>2</v>
      </c>
      <c r="K6" s="26">
        <f>COLUMN(K6)-COLUMN($I6)+1</f>
        <v>3</v>
      </c>
      <c r="L6" s="26">
        <f t="shared" ref="L6:S6" si="1">COLUMN(L6)-COLUMN($I6)+1</f>
        <v>4</v>
      </c>
      <c r="M6" s="26">
        <f t="shared" si="1"/>
        <v>5</v>
      </c>
      <c r="N6" s="26">
        <f t="shared" si="1"/>
        <v>6</v>
      </c>
      <c r="O6" s="26">
        <f t="shared" si="1"/>
        <v>7</v>
      </c>
      <c r="P6" s="26">
        <f t="shared" si="1"/>
        <v>8</v>
      </c>
      <c r="Q6" s="26">
        <f t="shared" si="1"/>
        <v>9</v>
      </c>
      <c r="R6" s="26">
        <f t="shared" si="1"/>
        <v>10</v>
      </c>
      <c r="S6" s="26">
        <f t="shared" si="1"/>
        <v>11</v>
      </c>
      <c r="V6" s="84">
        <v>4</v>
      </c>
      <c r="W6" s="85">
        <f t="shared" si="0"/>
        <v>0</v>
      </c>
      <c r="X6" s="85">
        <f t="shared" si="0"/>
        <v>0</v>
      </c>
      <c r="Y6" s="85">
        <f t="shared" si="0"/>
        <v>0</v>
      </c>
      <c r="Z6" s="85">
        <f t="shared" si="0"/>
        <v>0</v>
      </c>
      <c r="AA6" s="85">
        <f t="shared" si="0"/>
        <v>0</v>
      </c>
    </row>
    <row r="7" spans="3:27" s="24" customFormat="1" ht="15.95" customHeight="1" x14ac:dyDescent="0.2">
      <c r="E7" s="25"/>
      <c r="F7" s="25"/>
      <c r="G7" s="25"/>
      <c r="H7" s="26">
        <f t="shared" ref="H7:S7" si="2">COLUMN(H7)-COLUMN($H7)+1</f>
        <v>1</v>
      </c>
      <c r="I7" s="26">
        <f t="shared" si="2"/>
        <v>2</v>
      </c>
      <c r="J7" s="26">
        <f t="shared" si="2"/>
        <v>3</v>
      </c>
      <c r="K7" s="26">
        <f t="shared" si="2"/>
        <v>4</v>
      </c>
      <c r="L7" s="27">
        <f t="shared" si="2"/>
        <v>5</v>
      </c>
      <c r="M7" s="27">
        <f t="shared" si="2"/>
        <v>6</v>
      </c>
      <c r="N7" s="27">
        <f t="shared" si="2"/>
        <v>7</v>
      </c>
      <c r="O7" s="27">
        <f t="shared" si="2"/>
        <v>8</v>
      </c>
      <c r="P7" s="27">
        <f t="shared" si="2"/>
        <v>9</v>
      </c>
      <c r="Q7" s="27">
        <f t="shared" si="2"/>
        <v>10</v>
      </c>
      <c r="R7" s="27">
        <f t="shared" si="2"/>
        <v>11</v>
      </c>
      <c r="S7" s="27">
        <f t="shared" si="2"/>
        <v>12</v>
      </c>
      <c r="V7" s="84">
        <v>5</v>
      </c>
      <c r="W7" s="85">
        <f t="shared" si="0"/>
        <v>0</v>
      </c>
      <c r="X7" s="85">
        <f t="shared" si="0"/>
        <v>0</v>
      </c>
      <c r="Y7" s="85">
        <f t="shared" si="0"/>
        <v>0</v>
      </c>
      <c r="Z7" s="85">
        <f t="shared" si="0"/>
        <v>0</v>
      </c>
      <c r="AA7" s="85">
        <f t="shared" si="0"/>
        <v>0</v>
      </c>
    </row>
    <row r="8" spans="3:27" s="24" customFormat="1" ht="15.95" customHeight="1" x14ac:dyDescent="0.2">
      <c r="C8" s="28"/>
      <c r="E8" s="25"/>
      <c r="F8" s="27">
        <f t="shared" ref="F8:S8" si="3">COLUMN(F8)-COLUMN($F8)+1</f>
        <v>1</v>
      </c>
      <c r="G8" s="27"/>
      <c r="H8" s="27">
        <f t="shared" si="3"/>
        <v>3</v>
      </c>
      <c r="I8" s="27">
        <f t="shared" si="3"/>
        <v>4</v>
      </c>
      <c r="J8" s="27">
        <f t="shared" si="3"/>
        <v>5</v>
      </c>
      <c r="K8" s="27">
        <f t="shared" si="3"/>
        <v>6</v>
      </c>
      <c r="L8" s="27">
        <f t="shared" si="3"/>
        <v>7</v>
      </c>
      <c r="M8" s="27">
        <f t="shared" si="3"/>
        <v>8</v>
      </c>
      <c r="N8" s="27">
        <f t="shared" si="3"/>
        <v>9</v>
      </c>
      <c r="O8" s="27">
        <f t="shared" si="3"/>
        <v>10</v>
      </c>
      <c r="P8" s="27">
        <f t="shared" si="3"/>
        <v>11</v>
      </c>
      <c r="Q8" s="27">
        <f t="shared" si="3"/>
        <v>12</v>
      </c>
      <c r="R8" s="27">
        <f t="shared" si="3"/>
        <v>13</v>
      </c>
      <c r="S8" s="27">
        <f t="shared" si="3"/>
        <v>14</v>
      </c>
      <c r="V8" s="84">
        <v>6</v>
      </c>
      <c r="W8" s="85">
        <f t="shared" si="0"/>
        <v>0</v>
      </c>
      <c r="X8" s="85">
        <f t="shared" si="0"/>
        <v>0</v>
      </c>
      <c r="Y8" s="85">
        <f t="shared" si="0"/>
        <v>0</v>
      </c>
      <c r="Z8" s="85">
        <f t="shared" si="0"/>
        <v>0</v>
      </c>
      <c r="AA8" s="85">
        <f t="shared" si="0"/>
        <v>0</v>
      </c>
    </row>
    <row r="9" spans="3:27" s="24" customFormat="1" ht="15.95" customHeight="1" x14ac:dyDescent="0.2"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V9" s="84">
        <v>7</v>
      </c>
      <c r="W9" s="85">
        <f t="shared" si="0"/>
        <v>0</v>
      </c>
      <c r="X9" s="85">
        <f t="shared" si="0"/>
        <v>0</v>
      </c>
      <c r="Y9" s="85">
        <f t="shared" si="0"/>
        <v>0</v>
      </c>
      <c r="Z9" s="85">
        <f t="shared" si="0"/>
        <v>0</v>
      </c>
      <c r="AA9" s="85">
        <f t="shared" si="0"/>
        <v>0</v>
      </c>
    </row>
    <row r="10" spans="3:27" s="24" customFormat="1" ht="15.95" customHeight="1" x14ac:dyDescent="0.2">
      <c r="C10" s="30" t="s">
        <v>370</v>
      </c>
      <c r="D10" s="25" t="s">
        <v>393</v>
      </c>
      <c r="E10" s="29"/>
      <c r="F10" s="29"/>
      <c r="G10" s="29"/>
      <c r="H10" s="29"/>
      <c r="I10" s="29"/>
      <c r="J10" s="29"/>
      <c r="K10" s="29"/>
      <c r="L10" s="29"/>
      <c r="V10" s="84">
        <v>8</v>
      </c>
      <c r="W10" s="85">
        <f t="shared" si="0"/>
        <v>0</v>
      </c>
      <c r="X10" s="85">
        <f t="shared" si="0"/>
        <v>0</v>
      </c>
      <c r="Y10" s="85">
        <f t="shared" si="0"/>
        <v>0</v>
      </c>
      <c r="Z10" s="85">
        <f t="shared" si="0"/>
        <v>0</v>
      </c>
      <c r="AA10" s="85">
        <f t="shared" si="0"/>
        <v>0</v>
      </c>
    </row>
    <row r="11" spans="3:27" s="24" customFormat="1" ht="15.95" customHeight="1" x14ac:dyDescent="0.2">
      <c r="C11" s="30" t="s">
        <v>394</v>
      </c>
      <c r="D11" s="25" t="s">
        <v>395</v>
      </c>
      <c r="E11" s="29"/>
      <c r="F11" s="29"/>
      <c r="G11" s="29"/>
      <c r="H11" s="29"/>
      <c r="I11" s="29"/>
      <c r="J11" s="29"/>
      <c r="K11" s="29"/>
      <c r="L11" s="29"/>
      <c r="V11" s="86"/>
      <c r="W11" s="87">
        <f>SUM(W3:W10)</f>
        <v>309</v>
      </c>
      <c r="X11" s="87">
        <f>SUM(X3:X10)</f>
        <v>309</v>
      </c>
      <c r="Y11" s="87">
        <f>SUM(Y3:Y10)</f>
        <v>309</v>
      </c>
      <c r="Z11" s="87">
        <f>SUM(Z3:Z10)</f>
        <v>309</v>
      </c>
      <c r="AA11" s="87">
        <f>SUM(AA3:AA10)</f>
        <v>309</v>
      </c>
    </row>
    <row r="12" spans="3:27" s="24" customFormat="1" ht="15.95" customHeight="1" x14ac:dyDescent="0.2">
      <c r="C12" s="28"/>
      <c r="D12" s="25" t="s">
        <v>461</v>
      </c>
      <c r="E12" s="25"/>
      <c r="F12" s="25"/>
      <c r="G12" s="25"/>
      <c r="H12" s="25"/>
      <c r="I12" s="25"/>
      <c r="J12" s="25"/>
      <c r="K12" s="25"/>
      <c r="L12" s="28"/>
      <c r="M12" s="53" t="s">
        <v>478</v>
      </c>
      <c r="N12" s="54">
        <v>2019</v>
      </c>
      <c r="O12" s="54">
        <v>2020</v>
      </c>
      <c r="P12" s="54">
        <v>2021</v>
      </c>
      <c r="Q12" s="54">
        <v>2022</v>
      </c>
      <c r="R12" s="54">
        <v>2023</v>
      </c>
      <c r="S12" s="54">
        <v>2024</v>
      </c>
      <c r="V12" s="86"/>
      <c r="W12" s="86"/>
      <c r="X12" s="86"/>
      <c r="Y12" s="86"/>
      <c r="Z12" s="86"/>
      <c r="AA12" s="86"/>
    </row>
    <row r="13" spans="3:27" s="24" customFormat="1" ht="15.95" customHeight="1" x14ac:dyDescent="0.25"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55" t="s">
        <v>479</v>
      </c>
      <c r="N13" s="56">
        <v>114.1</v>
      </c>
      <c r="O13" s="56">
        <v>116.2</v>
      </c>
      <c r="P13" s="56"/>
      <c r="Q13" s="56"/>
      <c r="R13" s="56"/>
      <c r="S13" s="56"/>
      <c r="V13" s="86"/>
      <c r="W13" s="86"/>
      <c r="X13" s="86"/>
      <c r="Y13" s="86"/>
      <c r="Z13" s="86"/>
      <c r="AA13" s="86"/>
    </row>
    <row r="14" spans="3:27" s="24" customFormat="1" ht="15.95" customHeight="1" x14ac:dyDescent="0.25">
      <c r="M14" s="55" t="s">
        <v>208</v>
      </c>
      <c r="N14" s="58"/>
      <c r="O14" s="59"/>
      <c r="P14" s="77">
        <f>O13/N13-1</f>
        <v>1.8404907975460238E-2</v>
      </c>
      <c r="Q14" s="78">
        <f>P14</f>
        <v>1.8404907975460238E-2</v>
      </c>
      <c r="R14" s="78">
        <f t="shared" ref="R14:S14" si="4">Q14</f>
        <v>1.8404907975460238E-2</v>
      </c>
      <c r="S14" s="78">
        <f t="shared" si="4"/>
        <v>1.8404907975460238E-2</v>
      </c>
      <c r="V14" s="86"/>
      <c r="W14" s="86"/>
      <c r="X14" s="86"/>
      <c r="Y14" s="86"/>
      <c r="Z14" s="86"/>
      <c r="AA14" s="86"/>
    </row>
    <row r="15" spans="3:27" s="24" customFormat="1" ht="15.95" customHeight="1" x14ac:dyDescent="0.2">
      <c r="M15" s="57" t="s">
        <v>480</v>
      </c>
      <c r="N15" s="58"/>
      <c r="O15" s="59"/>
      <c r="P15" s="79">
        <v>-8.3029999999999996E-3</v>
      </c>
      <c r="Q15" s="79">
        <v>-1.1681E-2</v>
      </c>
      <c r="R15" s="79">
        <v>-1.2324999999999999E-2</v>
      </c>
      <c r="S15" s="79">
        <v>-1.0296E-2</v>
      </c>
      <c r="V15" s="86"/>
      <c r="W15" s="86"/>
      <c r="X15" s="86"/>
      <c r="Y15" s="86"/>
      <c r="Z15" s="86"/>
      <c r="AA15" s="86"/>
    </row>
    <row r="16" spans="3:27" s="24" customFormat="1" ht="15.95" customHeight="1" x14ac:dyDescent="0.25">
      <c r="M16" s="55" t="s">
        <v>481</v>
      </c>
      <c r="N16" s="60"/>
      <c r="O16" s="80">
        <v>0</v>
      </c>
      <c r="P16" s="81">
        <v>0</v>
      </c>
      <c r="Q16" s="82">
        <v>0</v>
      </c>
      <c r="R16" s="82">
        <v>0</v>
      </c>
      <c r="S16" s="82">
        <v>0</v>
      </c>
      <c r="V16" s="86"/>
      <c r="W16" s="86"/>
      <c r="X16" s="86"/>
      <c r="Y16" s="86"/>
      <c r="Z16" s="86"/>
      <c r="AA16" s="86"/>
    </row>
    <row r="17" spans="3:27" s="24" customFormat="1" ht="15.95" customHeight="1" x14ac:dyDescent="0.2">
      <c r="C17" s="28"/>
      <c r="D17" s="25"/>
      <c r="E17" s="25"/>
      <c r="F17" s="25"/>
      <c r="G17" s="25"/>
      <c r="H17" s="25"/>
      <c r="I17" s="25"/>
      <c r="J17" s="25"/>
      <c r="K17" s="25"/>
      <c r="L17" s="28"/>
      <c r="N17" s="44"/>
      <c r="O17" s="44"/>
      <c r="P17" s="44"/>
      <c r="Q17" s="44"/>
      <c r="R17" s="44"/>
      <c r="S17" s="44"/>
      <c r="V17" s="86"/>
      <c r="W17" s="86"/>
      <c r="X17" s="86"/>
      <c r="Y17" s="86"/>
      <c r="Z17" s="86"/>
      <c r="AA17" s="86"/>
    </row>
    <row r="18" spans="3:27" s="24" customFormat="1" ht="15.95" customHeight="1" x14ac:dyDescent="0.2">
      <c r="C18" s="28"/>
      <c r="D18" s="25"/>
      <c r="E18" s="25"/>
      <c r="F18" s="25"/>
      <c r="G18" s="25"/>
      <c r="H18" s="25"/>
      <c r="I18" s="25"/>
      <c r="J18" s="25"/>
      <c r="K18" s="25"/>
      <c r="L18" s="28"/>
      <c r="N18" s="44"/>
      <c r="O18" s="44"/>
      <c r="P18" s="44"/>
      <c r="Q18" s="44"/>
      <c r="R18" s="44"/>
      <c r="S18" s="44"/>
      <c r="V18" s="86"/>
      <c r="W18" s="86"/>
      <c r="X18" s="86"/>
      <c r="Y18" s="86"/>
      <c r="Z18" s="86"/>
      <c r="AA18" s="86"/>
    </row>
    <row r="19" spans="3:27" s="24" customFormat="1" ht="15.95" customHeight="1" x14ac:dyDescent="0.2">
      <c r="C19" s="28"/>
      <c r="D19" s="25"/>
      <c r="E19" s="25"/>
      <c r="F19" s="25"/>
      <c r="G19" s="25"/>
      <c r="H19" s="25"/>
      <c r="I19" s="25"/>
      <c r="J19" s="25"/>
      <c r="K19" s="25"/>
      <c r="L19" s="28"/>
      <c r="M19" s="28"/>
      <c r="N19" s="49"/>
      <c r="O19" s="49"/>
      <c r="P19" s="49"/>
      <c r="Q19" s="49"/>
      <c r="R19" s="49"/>
      <c r="S19" s="49"/>
      <c r="V19" s="86"/>
      <c r="W19" s="86"/>
      <c r="X19" s="86"/>
      <c r="Y19" s="86"/>
      <c r="Z19" s="86"/>
      <c r="AA19" s="86"/>
    </row>
    <row r="20" spans="3:27" ht="15" x14ac:dyDescent="0.25">
      <c r="C20" s="12"/>
      <c r="N20" s="61" t="s">
        <v>396</v>
      </c>
      <c r="O20" s="67" t="s">
        <v>396</v>
      </c>
      <c r="P20" s="50" t="s">
        <v>397</v>
      </c>
      <c r="Q20" s="71" t="s">
        <v>398</v>
      </c>
      <c r="R20" s="71" t="s">
        <v>399</v>
      </c>
      <c r="S20" s="71" t="s">
        <v>400</v>
      </c>
    </row>
    <row r="21" spans="3:27" ht="44.25" hidden="1" customHeight="1" x14ac:dyDescent="0.25">
      <c r="C21" s="31"/>
      <c r="D21" s="31"/>
      <c r="E21" s="31"/>
      <c r="F21" s="31"/>
      <c r="G21" s="31"/>
      <c r="H21" s="31"/>
      <c r="I21" s="31"/>
      <c r="J21" s="31"/>
      <c r="K21" s="31"/>
      <c r="L21" s="32"/>
      <c r="M21" s="32"/>
      <c r="N21" s="62"/>
      <c r="O21" s="66"/>
      <c r="P21" s="51"/>
      <c r="Q21" s="72"/>
      <c r="R21" s="72"/>
      <c r="S21" s="72"/>
    </row>
    <row r="22" spans="3:27" s="33" customFormat="1" ht="48" customHeight="1" x14ac:dyDescent="0.2">
      <c r="C22" s="47" t="s">
        <v>219</v>
      </c>
      <c r="D22" s="47" t="s">
        <v>220</v>
      </c>
      <c r="E22" s="47" t="s">
        <v>221</v>
      </c>
      <c r="F22" s="47" t="s">
        <v>222</v>
      </c>
      <c r="G22" s="48" t="s">
        <v>463</v>
      </c>
      <c r="H22" s="48" t="s">
        <v>371</v>
      </c>
      <c r="I22" s="48" t="s">
        <v>466</v>
      </c>
      <c r="J22" s="48" t="s">
        <v>467</v>
      </c>
      <c r="K22" s="48" t="s">
        <v>468</v>
      </c>
      <c r="L22" s="47" t="s">
        <v>223</v>
      </c>
      <c r="M22" s="47" t="s">
        <v>224</v>
      </c>
      <c r="N22" s="63" t="s">
        <v>401</v>
      </c>
      <c r="O22" s="68" t="s">
        <v>482</v>
      </c>
      <c r="P22" s="52" t="s">
        <v>483</v>
      </c>
      <c r="Q22" s="73" t="s">
        <v>484</v>
      </c>
      <c r="R22" s="73" t="s">
        <v>484</v>
      </c>
      <c r="S22" s="73" t="s">
        <v>484</v>
      </c>
      <c r="V22" s="88"/>
      <c r="W22" s="89" t="s">
        <v>465</v>
      </c>
      <c r="X22" s="89" t="s">
        <v>469</v>
      </c>
      <c r="Y22" s="89" t="s">
        <v>470</v>
      </c>
      <c r="Z22" s="89" t="s">
        <v>471</v>
      </c>
      <c r="AA22" s="89" t="s">
        <v>474</v>
      </c>
    </row>
    <row r="23" spans="3:27" ht="15" x14ac:dyDescent="0.25">
      <c r="C23" s="45" t="s">
        <v>225</v>
      </c>
      <c r="D23" s="45" t="s">
        <v>226</v>
      </c>
      <c r="E23" s="45" t="s">
        <v>111</v>
      </c>
      <c r="F23" s="45" t="s">
        <v>227</v>
      </c>
      <c r="G23" s="45" t="s">
        <v>111</v>
      </c>
      <c r="H23" s="45" t="s">
        <v>227</v>
      </c>
      <c r="I23" s="45" t="str">
        <f t="shared" ref="I23:I86" si="5">G23&amp;H23</f>
        <v>Access PermitsAll Other - Asset Relocation - Per access authorisation (AA) or authority to work (ATW)</v>
      </c>
      <c r="J23" s="45" t="str">
        <f>D23&amp;H23</f>
        <v>Access permits, oversight and facilitationAll Other - Asset Relocation - Per access authorisation (AA) or authority to work (ATW)</v>
      </c>
      <c r="K23" s="45" t="str">
        <f>E23&amp;F23</f>
        <v>Access PermitsAll Other - Asset Relocation - Per access authorisation (AA) or authority to work (ATW)</v>
      </c>
      <c r="L23" s="45" t="s">
        <v>129</v>
      </c>
      <c r="M23" s="45" t="s">
        <v>5</v>
      </c>
      <c r="N23" s="64">
        <v>2338.9743208025538</v>
      </c>
      <c r="O23" s="69">
        <f>ROUND(N23,2)</f>
        <v>2338.9699999999998</v>
      </c>
      <c r="P23" s="46">
        <f>ROUND(O23*(1+P$14)*(1-P$15),2)</f>
        <v>2401.8000000000002</v>
      </c>
      <c r="Q23" s="74">
        <f>ROUND(P23*(1+Q$14)*(1-Q$15),2)</f>
        <v>2474.58</v>
      </c>
      <c r="R23" s="74">
        <f t="shared" ref="P23:S42" si="6">ROUND(Q23*(1+R$14)*(1-R$15),2)</f>
        <v>2551.1799999999998</v>
      </c>
      <c r="S23" s="74">
        <f t="shared" si="6"/>
        <v>2624.88</v>
      </c>
      <c r="U23" s="108"/>
      <c r="W23" s="90">
        <f>COUNTIF($H$23:$H$331,$H23)</f>
        <v>1</v>
      </c>
      <c r="X23" s="90">
        <f>COUNTIF($I$23:$I$331,$I23)</f>
        <v>1</v>
      </c>
      <c r="Y23" s="90">
        <f>COUNTIF($J$23:$J$331,$J23)</f>
        <v>1</v>
      </c>
      <c r="Z23" s="90">
        <f>COUNTIF($K$23:$K$331,$K23)</f>
        <v>1</v>
      </c>
      <c r="AA23" s="90">
        <f>COUNTIF($F$23:$F$331,$F23)</f>
        <v>1</v>
      </c>
    </row>
    <row r="24" spans="3:27" ht="15" x14ac:dyDescent="0.25">
      <c r="C24" s="36" t="s">
        <v>225</v>
      </c>
      <c r="D24" s="36" t="s">
        <v>226</v>
      </c>
      <c r="E24" s="36" t="s">
        <v>111</v>
      </c>
      <c r="F24" s="36" t="s">
        <v>228</v>
      </c>
      <c r="G24" s="36" t="s">
        <v>111</v>
      </c>
      <c r="H24" s="36" t="s">
        <v>228</v>
      </c>
      <c r="I24" s="36" t="str">
        <f t="shared" si="5"/>
        <v>Access PermitsAll Other - Industrial &amp; Commercial - Per access authorisation (AA) or authority to work (ATW)</v>
      </c>
      <c r="J24" s="36" t="str">
        <f t="shared" ref="J24:J87" si="7">D24&amp;H24</f>
        <v>Access permits, oversight and facilitationAll Other - Industrial &amp; Commercial - Per access authorisation (AA) or authority to work (ATW)</v>
      </c>
      <c r="K24" s="36" t="str">
        <f t="shared" ref="K24:K87" si="8">E24&amp;F24</f>
        <v>Access PermitsAll Other - Industrial &amp; Commercial - Per access authorisation (AA) or authority to work (ATW)</v>
      </c>
      <c r="L24" s="36" t="s">
        <v>129</v>
      </c>
      <c r="M24" s="36" t="s">
        <v>5</v>
      </c>
      <c r="N24" s="65">
        <v>2338.9743208025538</v>
      </c>
      <c r="O24" s="70">
        <f t="shared" ref="O24:O87" si="9">ROUND(N24,2)</f>
        <v>2338.9699999999998</v>
      </c>
      <c r="P24" s="38">
        <f t="shared" si="6"/>
        <v>2401.8000000000002</v>
      </c>
      <c r="Q24" s="75">
        <f t="shared" si="6"/>
        <v>2474.58</v>
      </c>
      <c r="R24" s="75">
        <f t="shared" si="6"/>
        <v>2551.1799999999998</v>
      </c>
      <c r="S24" s="75">
        <f t="shared" si="6"/>
        <v>2624.88</v>
      </c>
      <c r="U24" s="108"/>
      <c r="W24" s="90">
        <f t="shared" ref="W24:W87" si="10">COUNTIF($H$23:$H$331,$H24)</f>
        <v>1</v>
      </c>
      <c r="X24" s="90">
        <f t="shared" ref="X24:X87" si="11">COUNTIF($I$23:$I$331,$I24)</f>
        <v>1</v>
      </c>
      <c r="Y24" s="90">
        <f t="shared" ref="Y24:Y87" si="12">COUNTIF($J$23:$J$331,$J24)</f>
        <v>1</v>
      </c>
      <c r="Z24" s="90">
        <f t="shared" ref="Z24:Z87" si="13">COUNTIF($K$23:$K$331,$K24)</f>
        <v>1</v>
      </c>
      <c r="AA24" s="90">
        <f t="shared" ref="AA24:AA87" si="14">COUNTIF($F$23:$F$331,$F24)</f>
        <v>1</v>
      </c>
    </row>
    <row r="25" spans="3:27" ht="15" x14ac:dyDescent="0.25">
      <c r="C25" s="36" t="s">
        <v>225</v>
      </c>
      <c r="D25" s="36" t="s">
        <v>226</v>
      </c>
      <c r="E25" s="36" t="s">
        <v>111</v>
      </c>
      <c r="F25" s="36" t="s">
        <v>229</v>
      </c>
      <c r="G25" s="36" t="s">
        <v>111</v>
      </c>
      <c r="H25" s="36" t="s">
        <v>229</v>
      </c>
      <c r="I25" s="36" t="str">
        <f t="shared" si="5"/>
        <v>Access PermitsAll Other - Non Urban - Per access authorisation (AA) or authority to work (ATW)</v>
      </c>
      <c r="J25" s="36" t="str">
        <f t="shared" si="7"/>
        <v>Access permits, oversight and facilitationAll Other - Non Urban - Per access authorisation (AA) or authority to work (ATW)</v>
      </c>
      <c r="K25" s="36" t="str">
        <f t="shared" si="8"/>
        <v>Access PermitsAll Other - Non Urban - Per access authorisation (AA) or authority to work (ATW)</v>
      </c>
      <c r="L25" s="36" t="s">
        <v>129</v>
      </c>
      <c r="M25" s="36" t="s">
        <v>5</v>
      </c>
      <c r="N25" s="65">
        <v>2338.9743208025538</v>
      </c>
      <c r="O25" s="70">
        <f t="shared" si="9"/>
        <v>2338.9699999999998</v>
      </c>
      <c r="P25" s="38">
        <f t="shared" si="6"/>
        <v>2401.8000000000002</v>
      </c>
      <c r="Q25" s="75">
        <f t="shared" si="6"/>
        <v>2474.58</v>
      </c>
      <c r="R25" s="75">
        <f t="shared" si="6"/>
        <v>2551.1799999999998</v>
      </c>
      <c r="S25" s="75">
        <f t="shared" si="6"/>
        <v>2624.88</v>
      </c>
      <c r="U25" s="108"/>
      <c r="W25" s="90">
        <f t="shared" si="10"/>
        <v>1</v>
      </c>
      <c r="X25" s="90">
        <f t="shared" si="11"/>
        <v>1</v>
      </c>
      <c r="Y25" s="90">
        <f t="shared" si="12"/>
        <v>1</v>
      </c>
      <c r="Z25" s="90">
        <f t="shared" si="13"/>
        <v>1</v>
      </c>
      <c r="AA25" s="90">
        <f t="shared" si="14"/>
        <v>1</v>
      </c>
    </row>
    <row r="26" spans="3:27" ht="15" x14ac:dyDescent="0.25">
      <c r="C26" s="36" t="s">
        <v>225</v>
      </c>
      <c r="D26" s="36" t="s">
        <v>226</v>
      </c>
      <c r="E26" s="36" t="s">
        <v>111</v>
      </c>
      <c r="F26" s="36" t="s">
        <v>230</v>
      </c>
      <c r="G26" s="36" t="s">
        <v>111</v>
      </c>
      <c r="H26" s="36" t="s">
        <v>230</v>
      </c>
      <c r="I26" s="36" t="str">
        <f t="shared" si="5"/>
        <v>Access PermitsAll Other - Public Lighting - Per access authorisation (AA) or authority to work (ATW)</v>
      </c>
      <c r="J26" s="36" t="str">
        <f t="shared" si="7"/>
        <v>Access permits, oversight and facilitationAll Other - Public Lighting - Per access authorisation (AA) or authority to work (ATW)</v>
      </c>
      <c r="K26" s="36" t="str">
        <f t="shared" si="8"/>
        <v>Access PermitsAll Other - Public Lighting - Per access authorisation (AA) or authority to work (ATW)</v>
      </c>
      <c r="L26" s="36" t="s">
        <v>129</v>
      </c>
      <c r="M26" s="36" t="s">
        <v>5</v>
      </c>
      <c r="N26" s="65">
        <v>2338.9743208025538</v>
      </c>
      <c r="O26" s="70">
        <f t="shared" si="9"/>
        <v>2338.9699999999998</v>
      </c>
      <c r="P26" s="38">
        <f t="shared" si="6"/>
        <v>2401.8000000000002</v>
      </c>
      <c r="Q26" s="75">
        <f t="shared" si="6"/>
        <v>2474.58</v>
      </c>
      <c r="R26" s="75">
        <f t="shared" si="6"/>
        <v>2551.1799999999998</v>
      </c>
      <c r="S26" s="75">
        <f t="shared" si="6"/>
        <v>2624.88</v>
      </c>
      <c r="U26" s="108"/>
      <c r="W26" s="90">
        <f t="shared" si="10"/>
        <v>1</v>
      </c>
      <c r="X26" s="90">
        <f t="shared" si="11"/>
        <v>1</v>
      </c>
      <c r="Y26" s="90">
        <f t="shared" si="12"/>
        <v>1</v>
      </c>
      <c r="Z26" s="90">
        <f t="shared" si="13"/>
        <v>1</v>
      </c>
      <c r="AA26" s="90">
        <f t="shared" si="14"/>
        <v>1</v>
      </c>
    </row>
    <row r="27" spans="3:27" ht="15" x14ac:dyDescent="0.25">
      <c r="C27" s="36" t="s">
        <v>225</v>
      </c>
      <c r="D27" s="36" t="s">
        <v>226</v>
      </c>
      <c r="E27" s="36" t="s">
        <v>111</v>
      </c>
      <c r="F27" s="36" t="s">
        <v>231</v>
      </c>
      <c r="G27" s="36" t="s">
        <v>111</v>
      </c>
      <c r="H27" s="36" t="s">
        <v>231</v>
      </c>
      <c r="I27" s="36" t="str">
        <f t="shared" si="5"/>
        <v>Access PermitsAll Other - URD - Per access authorisation (AA) or authority to work (ATW)</v>
      </c>
      <c r="J27" s="36" t="str">
        <f t="shared" si="7"/>
        <v>Access permits, oversight and facilitationAll Other - URD - Per access authorisation (AA) or authority to work (ATW)</v>
      </c>
      <c r="K27" s="36" t="str">
        <f t="shared" si="8"/>
        <v>Access PermitsAll Other - URD - Per access authorisation (AA) or authority to work (ATW)</v>
      </c>
      <c r="L27" s="36" t="s">
        <v>129</v>
      </c>
      <c r="M27" s="36" t="s">
        <v>5</v>
      </c>
      <c r="N27" s="65">
        <v>2338.9743208025538</v>
      </c>
      <c r="O27" s="70">
        <f t="shared" si="9"/>
        <v>2338.9699999999998</v>
      </c>
      <c r="P27" s="38">
        <f t="shared" si="6"/>
        <v>2401.8000000000002</v>
      </c>
      <c r="Q27" s="75">
        <f t="shared" si="6"/>
        <v>2474.58</v>
      </c>
      <c r="R27" s="75">
        <f t="shared" si="6"/>
        <v>2551.1799999999998</v>
      </c>
      <c r="S27" s="75">
        <f t="shared" si="6"/>
        <v>2624.88</v>
      </c>
      <c r="U27" s="108"/>
      <c r="W27" s="90">
        <f t="shared" si="10"/>
        <v>1</v>
      </c>
      <c r="X27" s="90">
        <f t="shared" si="11"/>
        <v>1</v>
      </c>
      <c r="Y27" s="90">
        <f t="shared" si="12"/>
        <v>1</v>
      </c>
      <c r="Z27" s="90">
        <f t="shared" si="13"/>
        <v>1</v>
      </c>
      <c r="AA27" s="90">
        <f t="shared" si="14"/>
        <v>1</v>
      </c>
    </row>
    <row r="28" spans="3:27" ht="15" x14ac:dyDescent="0.25">
      <c r="C28" s="36" t="s">
        <v>225</v>
      </c>
      <c r="D28" s="36" t="s">
        <v>226</v>
      </c>
      <c r="E28" s="36" t="s">
        <v>111</v>
      </c>
      <c r="F28" s="36" t="s">
        <v>127</v>
      </c>
      <c r="G28" s="36" t="s">
        <v>111</v>
      </c>
      <c r="H28" s="36" t="s">
        <v>127</v>
      </c>
      <c r="I28" s="36" t="str">
        <f t="shared" si="5"/>
        <v>Access PermitsSubdivision - URD - Per Lot</v>
      </c>
      <c r="J28" s="36" t="str">
        <f t="shared" si="7"/>
        <v>Access permits, oversight and facilitationSubdivision - URD - Per Lot</v>
      </c>
      <c r="K28" s="36" t="str">
        <f t="shared" si="8"/>
        <v>Access PermitsSubdivision - URD - Per Lot</v>
      </c>
      <c r="L28" s="36" t="s">
        <v>128</v>
      </c>
      <c r="M28" s="36" t="s">
        <v>5</v>
      </c>
      <c r="N28" s="65">
        <v>54.017882697518601</v>
      </c>
      <c r="O28" s="70">
        <f t="shared" si="9"/>
        <v>54.02</v>
      </c>
      <c r="P28" s="38">
        <f t="shared" si="6"/>
        <v>55.47</v>
      </c>
      <c r="Q28" s="75">
        <f t="shared" si="6"/>
        <v>57.15</v>
      </c>
      <c r="R28" s="75">
        <f t="shared" si="6"/>
        <v>58.92</v>
      </c>
      <c r="S28" s="75">
        <f t="shared" si="6"/>
        <v>60.62</v>
      </c>
      <c r="U28" s="108"/>
      <c r="W28" s="90">
        <f t="shared" si="10"/>
        <v>2</v>
      </c>
      <c r="X28" s="90">
        <f t="shared" si="11"/>
        <v>1</v>
      </c>
      <c r="Y28" s="90">
        <f t="shared" si="12"/>
        <v>1</v>
      </c>
      <c r="Z28" s="90">
        <f t="shared" si="13"/>
        <v>1</v>
      </c>
      <c r="AA28" s="90">
        <f t="shared" si="14"/>
        <v>2</v>
      </c>
    </row>
    <row r="29" spans="3:27" ht="15" x14ac:dyDescent="0.25">
      <c r="C29" s="36" t="s">
        <v>225</v>
      </c>
      <c r="D29" s="36" t="s">
        <v>226</v>
      </c>
      <c r="E29" s="36" t="s">
        <v>156</v>
      </c>
      <c r="F29" s="36" t="s">
        <v>156</v>
      </c>
      <c r="G29" s="36" t="s">
        <v>156</v>
      </c>
      <c r="H29" s="36" t="s">
        <v>156</v>
      </c>
      <c r="I29" s="36" t="str">
        <f t="shared" si="5"/>
        <v>Clearance to WorkClearance to Work</v>
      </c>
      <c r="J29" s="36" t="str">
        <f t="shared" si="7"/>
        <v>Access permits, oversight and facilitationClearance to Work</v>
      </c>
      <c r="K29" s="36" t="str">
        <f t="shared" si="8"/>
        <v>Clearance to WorkClearance to Work</v>
      </c>
      <c r="L29" s="36" t="s">
        <v>4</v>
      </c>
      <c r="M29" s="36" t="s">
        <v>5</v>
      </c>
      <c r="N29" s="65">
        <v>2309.0144800409957</v>
      </c>
      <c r="O29" s="70">
        <f t="shared" si="9"/>
        <v>2309.0100000000002</v>
      </c>
      <c r="P29" s="38">
        <f t="shared" si="6"/>
        <v>2371.0300000000002</v>
      </c>
      <c r="Q29" s="75">
        <f t="shared" si="6"/>
        <v>2442.87</v>
      </c>
      <c r="R29" s="75">
        <f t="shared" si="6"/>
        <v>2518.4899999999998</v>
      </c>
      <c r="S29" s="75">
        <f t="shared" si="6"/>
        <v>2591.25</v>
      </c>
      <c r="U29" s="108"/>
      <c r="W29" s="90">
        <f t="shared" si="10"/>
        <v>1</v>
      </c>
      <c r="X29" s="90">
        <f t="shared" si="11"/>
        <v>1</v>
      </c>
      <c r="Y29" s="90">
        <f t="shared" si="12"/>
        <v>1</v>
      </c>
      <c r="Z29" s="90">
        <f t="shared" si="13"/>
        <v>1</v>
      </c>
      <c r="AA29" s="90">
        <f t="shared" si="14"/>
        <v>1</v>
      </c>
    </row>
    <row r="30" spans="3:27" ht="15" x14ac:dyDescent="0.25">
      <c r="C30" s="36" t="s">
        <v>225</v>
      </c>
      <c r="D30" s="36" t="s">
        <v>226</v>
      </c>
      <c r="E30" s="36" t="s">
        <v>149</v>
      </c>
      <c r="F30" s="36" t="s">
        <v>150</v>
      </c>
      <c r="G30" s="36" t="s">
        <v>149</v>
      </c>
      <c r="H30" s="36" t="s">
        <v>150</v>
      </c>
      <c r="I30" s="36" t="str">
        <f t="shared" si="5"/>
        <v>Customer Interface co-ordinationCustomer Interface co-ordination for contestable works</v>
      </c>
      <c r="J30" s="36" t="str">
        <f t="shared" si="7"/>
        <v>Access permits, oversight and facilitationCustomer Interface co-ordination for contestable works</v>
      </c>
      <c r="K30" s="36" t="str">
        <f t="shared" si="8"/>
        <v>Customer Interface co-ordinationCustomer Interface co-ordination for contestable works</v>
      </c>
      <c r="L30" s="36" t="s">
        <v>6</v>
      </c>
      <c r="M30" s="36" t="s">
        <v>7</v>
      </c>
      <c r="N30" s="65">
        <v>196.38945466836657</v>
      </c>
      <c r="O30" s="70">
        <f t="shared" si="9"/>
        <v>196.39</v>
      </c>
      <c r="P30" s="38">
        <f t="shared" si="6"/>
        <v>201.67</v>
      </c>
      <c r="Q30" s="75">
        <f t="shared" si="6"/>
        <v>207.78</v>
      </c>
      <c r="R30" s="75">
        <f t="shared" si="6"/>
        <v>214.21</v>
      </c>
      <c r="S30" s="75">
        <f t="shared" si="6"/>
        <v>220.4</v>
      </c>
      <c r="U30" s="108"/>
      <c r="W30" s="90">
        <f t="shared" si="10"/>
        <v>1</v>
      </c>
      <c r="X30" s="90">
        <f t="shared" si="11"/>
        <v>1</v>
      </c>
      <c r="Y30" s="90">
        <f t="shared" si="12"/>
        <v>1</v>
      </c>
      <c r="Z30" s="90">
        <f t="shared" si="13"/>
        <v>1</v>
      </c>
      <c r="AA30" s="90">
        <f t="shared" si="14"/>
        <v>1</v>
      </c>
    </row>
    <row r="31" spans="3:27" ht="15" x14ac:dyDescent="0.25">
      <c r="C31" s="36" t="s">
        <v>225</v>
      </c>
      <c r="D31" s="36" t="s">
        <v>226</v>
      </c>
      <c r="E31" s="36" t="s">
        <v>226</v>
      </c>
      <c r="F31" s="36" t="s">
        <v>164</v>
      </c>
      <c r="G31" s="36" t="s">
        <v>226</v>
      </c>
      <c r="H31" s="36" t="s">
        <v>164</v>
      </c>
      <c r="I31" s="36" t="str">
        <f t="shared" si="5"/>
        <v>Access permits, oversight and facilitationBreak &amp; remake HV bonds - Each additional set</v>
      </c>
      <c r="J31" s="36" t="str">
        <f t="shared" si="7"/>
        <v>Access permits, oversight and facilitationBreak &amp; remake HV bonds - Each additional set</v>
      </c>
      <c r="K31" s="36" t="str">
        <f t="shared" si="8"/>
        <v>Access permits, oversight and facilitationBreak &amp; remake HV bonds - Each additional set</v>
      </c>
      <c r="L31" s="36" t="s">
        <v>4</v>
      </c>
      <c r="M31" s="36" t="s">
        <v>5</v>
      </c>
      <c r="N31" s="65">
        <v>1880.0633164098317</v>
      </c>
      <c r="O31" s="70">
        <f t="shared" si="9"/>
        <v>1880.06</v>
      </c>
      <c r="P31" s="38">
        <f t="shared" si="6"/>
        <v>1930.56</v>
      </c>
      <c r="Q31" s="75">
        <f t="shared" si="6"/>
        <v>1989.06</v>
      </c>
      <c r="R31" s="75">
        <f t="shared" si="6"/>
        <v>2050.63</v>
      </c>
      <c r="S31" s="75">
        <f t="shared" si="6"/>
        <v>2109.87</v>
      </c>
      <c r="U31" s="108"/>
      <c r="W31" s="90">
        <f t="shared" si="10"/>
        <v>1</v>
      </c>
      <c r="X31" s="90">
        <f t="shared" si="11"/>
        <v>1</v>
      </c>
      <c r="Y31" s="90">
        <f t="shared" si="12"/>
        <v>1</v>
      </c>
      <c r="Z31" s="90">
        <f t="shared" si="13"/>
        <v>1</v>
      </c>
      <c r="AA31" s="90">
        <f t="shared" si="14"/>
        <v>1</v>
      </c>
    </row>
    <row r="32" spans="3:27" ht="15" x14ac:dyDescent="0.25">
      <c r="C32" s="36" t="s">
        <v>225</v>
      </c>
      <c r="D32" s="36" t="s">
        <v>226</v>
      </c>
      <c r="E32" s="36" t="s">
        <v>226</v>
      </c>
      <c r="F32" s="36" t="s">
        <v>163</v>
      </c>
      <c r="G32" s="36" t="s">
        <v>226</v>
      </c>
      <c r="H32" s="36" t="s">
        <v>163</v>
      </c>
      <c r="I32" s="36" t="str">
        <f t="shared" si="5"/>
        <v>Access permits, oversight and facilitationBreak &amp; remake HV bonds - One set</v>
      </c>
      <c r="J32" s="36" t="str">
        <f t="shared" si="7"/>
        <v>Access permits, oversight and facilitationBreak &amp; remake HV bonds - One set</v>
      </c>
      <c r="K32" s="36" t="str">
        <f t="shared" si="8"/>
        <v>Access permits, oversight and facilitationBreak &amp; remake HV bonds - One set</v>
      </c>
      <c r="L32" s="36" t="s">
        <v>4</v>
      </c>
      <c r="M32" s="36" t="s">
        <v>5</v>
      </c>
      <c r="N32" s="65">
        <v>3380.0874398673368</v>
      </c>
      <c r="O32" s="70">
        <f t="shared" si="9"/>
        <v>3380.09</v>
      </c>
      <c r="P32" s="38">
        <f t="shared" si="6"/>
        <v>3470.88</v>
      </c>
      <c r="Q32" s="75">
        <f t="shared" si="6"/>
        <v>3576.05</v>
      </c>
      <c r="R32" s="75">
        <f t="shared" si="6"/>
        <v>3686.75</v>
      </c>
      <c r="S32" s="75">
        <f t="shared" si="6"/>
        <v>3793.26</v>
      </c>
      <c r="U32" s="108"/>
      <c r="W32" s="90">
        <f t="shared" si="10"/>
        <v>1</v>
      </c>
      <c r="X32" s="90">
        <f t="shared" si="11"/>
        <v>1</v>
      </c>
      <c r="Y32" s="90">
        <f t="shared" si="12"/>
        <v>1</v>
      </c>
      <c r="Z32" s="90">
        <f t="shared" si="13"/>
        <v>1</v>
      </c>
      <c r="AA32" s="90">
        <f t="shared" si="14"/>
        <v>1</v>
      </c>
    </row>
    <row r="33" spans="3:27" ht="15" x14ac:dyDescent="0.25">
      <c r="C33" s="36" t="s">
        <v>225</v>
      </c>
      <c r="D33" s="36" t="s">
        <v>226</v>
      </c>
      <c r="E33" s="36" t="s">
        <v>226</v>
      </c>
      <c r="F33" s="36" t="s">
        <v>166</v>
      </c>
      <c r="G33" s="36" t="s">
        <v>226</v>
      </c>
      <c r="H33" s="36" t="s">
        <v>166</v>
      </c>
      <c r="I33" s="36" t="str">
        <f t="shared" si="5"/>
        <v>Access permits, oversight and facilitationBreak &amp; remake LV bonds - Each additional set</v>
      </c>
      <c r="J33" s="36" t="str">
        <f t="shared" si="7"/>
        <v>Access permits, oversight and facilitationBreak &amp; remake LV bonds - Each additional set</v>
      </c>
      <c r="K33" s="36" t="str">
        <f t="shared" si="8"/>
        <v>Access permits, oversight and facilitationBreak &amp; remake LV bonds - Each additional set</v>
      </c>
      <c r="L33" s="36" t="s">
        <v>4</v>
      </c>
      <c r="M33" s="36" t="s">
        <v>5</v>
      </c>
      <c r="N33" s="65">
        <v>992.60416648403327</v>
      </c>
      <c r="O33" s="70">
        <f t="shared" si="9"/>
        <v>992.6</v>
      </c>
      <c r="P33" s="38">
        <f t="shared" si="6"/>
        <v>1019.26</v>
      </c>
      <c r="Q33" s="75">
        <f t="shared" si="6"/>
        <v>1050.1400000000001</v>
      </c>
      <c r="R33" s="75">
        <f t="shared" si="6"/>
        <v>1082.6500000000001</v>
      </c>
      <c r="S33" s="75">
        <f t="shared" si="6"/>
        <v>1113.93</v>
      </c>
      <c r="U33" s="108"/>
      <c r="W33" s="90">
        <f t="shared" si="10"/>
        <v>1</v>
      </c>
      <c r="X33" s="90">
        <f t="shared" si="11"/>
        <v>1</v>
      </c>
      <c r="Y33" s="90">
        <f t="shared" si="12"/>
        <v>1</v>
      </c>
      <c r="Z33" s="90">
        <f t="shared" si="13"/>
        <v>1</v>
      </c>
      <c r="AA33" s="90">
        <f t="shared" si="14"/>
        <v>1</v>
      </c>
    </row>
    <row r="34" spans="3:27" ht="15" x14ac:dyDescent="0.25">
      <c r="C34" s="36" t="s">
        <v>225</v>
      </c>
      <c r="D34" s="36" t="s">
        <v>226</v>
      </c>
      <c r="E34" s="36" t="s">
        <v>226</v>
      </c>
      <c r="F34" s="36" t="s">
        <v>165</v>
      </c>
      <c r="G34" s="36" t="s">
        <v>226</v>
      </c>
      <c r="H34" s="36" t="s">
        <v>165</v>
      </c>
      <c r="I34" s="36" t="str">
        <f t="shared" si="5"/>
        <v>Access permits, oversight and facilitationBreak &amp; remake LV bonds - One set</v>
      </c>
      <c r="J34" s="36" t="str">
        <f t="shared" si="7"/>
        <v>Access permits, oversight and facilitationBreak &amp; remake LV bonds - One set</v>
      </c>
      <c r="K34" s="36" t="str">
        <f t="shared" si="8"/>
        <v>Access permits, oversight and facilitationBreak &amp; remake LV bonds - One set</v>
      </c>
      <c r="L34" s="36" t="s">
        <v>4</v>
      </c>
      <c r="M34" s="36" t="s">
        <v>5</v>
      </c>
      <c r="N34" s="65">
        <v>2095.7764002267973</v>
      </c>
      <c r="O34" s="70">
        <f t="shared" si="9"/>
        <v>2095.7800000000002</v>
      </c>
      <c r="P34" s="38">
        <f t="shared" si="6"/>
        <v>2152.0700000000002</v>
      </c>
      <c r="Q34" s="75">
        <f t="shared" si="6"/>
        <v>2217.2800000000002</v>
      </c>
      <c r="R34" s="75">
        <f t="shared" si="6"/>
        <v>2285.92</v>
      </c>
      <c r="S34" s="75">
        <f t="shared" si="6"/>
        <v>2351.96</v>
      </c>
      <c r="U34" s="108"/>
      <c r="W34" s="90">
        <f t="shared" si="10"/>
        <v>1</v>
      </c>
      <c r="X34" s="90">
        <f t="shared" si="11"/>
        <v>1</v>
      </c>
      <c r="Y34" s="90">
        <f t="shared" si="12"/>
        <v>1</v>
      </c>
      <c r="Z34" s="90">
        <f t="shared" si="13"/>
        <v>1</v>
      </c>
      <c r="AA34" s="90">
        <f t="shared" si="14"/>
        <v>1</v>
      </c>
    </row>
    <row r="35" spans="3:27" ht="15" x14ac:dyDescent="0.25">
      <c r="C35" s="36" t="s">
        <v>225</v>
      </c>
      <c r="D35" s="36" t="s">
        <v>226</v>
      </c>
      <c r="E35" s="36" t="s">
        <v>226</v>
      </c>
      <c r="F35" s="36" t="s">
        <v>172</v>
      </c>
      <c r="G35" s="36" t="s">
        <v>226</v>
      </c>
      <c r="H35" s="36" t="s">
        <v>172</v>
      </c>
      <c r="I35" s="36" t="str">
        <f t="shared" si="5"/>
        <v>Access permits, oversight and facilitationConnect &amp; disconnect generator to a padmount / indoor substation - Each additional gen</v>
      </c>
      <c r="J35" s="36" t="str">
        <f t="shared" si="7"/>
        <v>Access permits, oversight and facilitationConnect &amp; disconnect generator to a padmount / indoor substation - Each additional gen</v>
      </c>
      <c r="K35" s="36" t="str">
        <f t="shared" si="8"/>
        <v>Access permits, oversight and facilitationConnect &amp; disconnect generator to a padmount / indoor substation - Each additional gen</v>
      </c>
      <c r="L35" s="36" t="s">
        <v>4</v>
      </c>
      <c r="M35" s="36" t="s">
        <v>5</v>
      </c>
      <c r="N35" s="65">
        <v>908.48815323744543</v>
      </c>
      <c r="O35" s="70">
        <f t="shared" si="9"/>
        <v>908.49</v>
      </c>
      <c r="P35" s="38">
        <f t="shared" si="6"/>
        <v>932.89</v>
      </c>
      <c r="Q35" s="75">
        <f t="shared" si="6"/>
        <v>961.16</v>
      </c>
      <c r="R35" s="75">
        <f t="shared" si="6"/>
        <v>990.91</v>
      </c>
      <c r="S35" s="75">
        <f t="shared" si="6"/>
        <v>1019.54</v>
      </c>
      <c r="U35" s="108"/>
      <c r="W35" s="90">
        <f t="shared" si="10"/>
        <v>1</v>
      </c>
      <c r="X35" s="90">
        <f t="shared" si="11"/>
        <v>1</v>
      </c>
      <c r="Y35" s="90">
        <f t="shared" si="12"/>
        <v>1</v>
      </c>
      <c r="Z35" s="90">
        <f t="shared" si="13"/>
        <v>1</v>
      </c>
      <c r="AA35" s="90">
        <f t="shared" si="14"/>
        <v>1</v>
      </c>
    </row>
    <row r="36" spans="3:27" ht="15" x14ac:dyDescent="0.25">
      <c r="C36" s="36" t="s">
        <v>225</v>
      </c>
      <c r="D36" s="36" t="s">
        <v>226</v>
      </c>
      <c r="E36" s="36" t="s">
        <v>226</v>
      </c>
      <c r="F36" s="36" t="s">
        <v>171</v>
      </c>
      <c r="G36" s="36" t="s">
        <v>226</v>
      </c>
      <c r="H36" s="36" t="s">
        <v>171</v>
      </c>
      <c r="I36" s="36" t="str">
        <f t="shared" si="5"/>
        <v>Access permits, oversight and facilitationConnect &amp; disconnect generator to a padmount / indoor substation - One generator</v>
      </c>
      <c r="J36" s="36" t="str">
        <f t="shared" si="7"/>
        <v>Access permits, oversight and facilitationConnect &amp; disconnect generator to a padmount / indoor substation - One generator</v>
      </c>
      <c r="K36" s="36" t="str">
        <f t="shared" si="8"/>
        <v>Access permits, oversight and facilitationConnect &amp; disconnect generator to a padmount / indoor substation - One generator</v>
      </c>
      <c r="L36" s="36" t="s">
        <v>4</v>
      </c>
      <c r="M36" s="36" t="s">
        <v>5</v>
      </c>
      <c r="N36" s="65">
        <v>2011.6603869802095</v>
      </c>
      <c r="O36" s="70">
        <f t="shared" si="9"/>
        <v>2011.66</v>
      </c>
      <c r="P36" s="38">
        <f t="shared" si="6"/>
        <v>2065.69</v>
      </c>
      <c r="Q36" s="75">
        <f t="shared" si="6"/>
        <v>2128.2800000000002</v>
      </c>
      <c r="R36" s="75">
        <f t="shared" si="6"/>
        <v>2194.16</v>
      </c>
      <c r="S36" s="75">
        <f t="shared" si="6"/>
        <v>2257.5500000000002</v>
      </c>
      <c r="U36" s="108"/>
      <c r="W36" s="90">
        <f t="shared" si="10"/>
        <v>1</v>
      </c>
      <c r="X36" s="90">
        <f t="shared" si="11"/>
        <v>1</v>
      </c>
      <c r="Y36" s="90">
        <f t="shared" si="12"/>
        <v>1</v>
      </c>
      <c r="Z36" s="90">
        <f t="shared" si="13"/>
        <v>1</v>
      </c>
      <c r="AA36" s="90">
        <f t="shared" si="14"/>
        <v>1</v>
      </c>
    </row>
    <row r="37" spans="3:27" ht="15" x14ac:dyDescent="0.25">
      <c r="C37" s="36" t="s">
        <v>225</v>
      </c>
      <c r="D37" s="36" t="s">
        <v>226</v>
      </c>
      <c r="E37" s="36" t="s">
        <v>226</v>
      </c>
      <c r="F37" s="36" t="s">
        <v>170</v>
      </c>
      <c r="G37" s="36" t="s">
        <v>226</v>
      </c>
      <c r="H37" s="36" t="s">
        <v>170</v>
      </c>
      <c r="I37" s="36" t="str">
        <f t="shared" si="5"/>
        <v>Access permits, oversight and facilitationConnect &amp; disconnect generator to LV OH mains - Each additional generator</v>
      </c>
      <c r="J37" s="36" t="str">
        <f t="shared" si="7"/>
        <v>Access permits, oversight and facilitationConnect &amp; disconnect generator to LV OH mains - Each additional generator</v>
      </c>
      <c r="K37" s="36" t="str">
        <f t="shared" si="8"/>
        <v>Access permits, oversight and facilitationConnect &amp; disconnect generator to LV OH mains - Each additional generator</v>
      </c>
      <c r="L37" s="36" t="s">
        <v>4</v>
      </c>
      <c r="M37" s="36" t="s">
        <v>5</v>
      </c>
      <c r="N37" s="65">
        <v>908.48815323744543</v>
      </c>
      <c r="O37" s="70">
        <f t="shared" si="9"/>
        <v>908.49</v>
      </c>
      <c r="P37" s="38">
        <f t="shared" si="6"/>
        <v>932.89</v>
      </c>
      <c r="Q37" s="75">
        <f t="shared" si="6"/>
        <v>961.16</v>
      </c>
      <c r="R37" s="75">
        <f t="shared" si="6"/>
        <v>990.91</v>
      </c>
      <c r="S37" s="75">
        <f t="shared" si="6"/>
        <v>1019.54</v>
      </c>
      <c r="U37" s="108"/>
      <c r="W37" s="90">
        <f t="shared" si="10"/>
        <v>1</v>
      </c>
      <c r="X37" s="90">
        <f t="shared" si="11"/>
        <v>1</v>
      </c>
      <c r="Y37" s="90">
        <f t="shared" si="12"/>
        <v>1</v>
      </c>
      <c r="Z37" s="90">
        <f t="shared" si="13"/>
        <v>1</v>
      </c>
      <c r="AA37" s="90">
        <f t="shared" si="14"/>
        <v>1</v>
      </c>
    </row>
    <row r="38" spans="3:27" ht="15" x14ac:dyDescent="0.25">
      <c r="C38" s="36" t="s">
        <v>225</v>
      </c>
      <c r="D38" s="36" t="s">
        <v>226</v>
      </c>
      <c r="E38" s="36" t="s">
        <v>226</v>
      </c>
      <c r="F38" s="36" t="s">
        <v>169</v>
      </c>
      <c r="G38" s="36" t="s">
        <v>226</v>
      </c>
      <c r="H38" s="36" t="s">
        <v>169</v>
      </c>
      <c r="I38" s="36" t="str">
        <f t="shared" si="5"/>
        <v>Access permits, oversight and facilitationConnect &amp; disconnect generator to LV OH mains - One generator</v>
      </c>
      <c r="J38" s="36" t="str">
        <f t="shared" si="7"/>
        <v>Access permits, oversight and facilitationConnect &amp; disconnect generator to LV OH mains - One generator</v>
      </c>
      <c r="K38" s="36" t="str">
        <f t="shared" si="8"/>
        <v>Access permits, oversight and facilitationConnect &amp; disconnect generator to LV OH mains - One generator</v>
      </c>
      <c r="L38" s="36" t="s">
        <v>4</v>
      </c>
      <c r="M38" s="36" t="s">
        <v>5</v>
      </c>
      <c r="N38" s="65">
        <v>2011.6603869802095</v>
      </c>
      <c r="O38" s="70">
        <f t="shared" si="9"/>
        <v>2011.66</v>
      </c>
      <c r="P38" s="38">
        <f t="shared" si="6"/>
        <v>2065.69</v>
      </c>
      <c r="Q38" s="75">
        <f t="shared" si="6"/>
        <v>2128.2800000000002</v>
      </c>
      <c r="R38" s="75">
        <f t="shared" si="6"/>
        <v>2194.16</v>
      </c>
      <c r="S38" s="75">
        <f t="shared" si="6"/>
        <v>2257.5500000000002</v>
      </c>
      <c r="U38" s="108"/>
      <c r="W38" s="90">
        <f t="shared" si="10"/>
        <v>1</v>
      </c>
      <c r="X38" s="90">
        <f t="shared" si="11"/>
        <v>1</v>
      </c>
      <c r="Y38" s="90">
        <f t="shared" si="12"/>
        <v>1</v>
      </c>
      <c r="Z38" s="90">
        <f t="shared" si="13"/>
        <v>1</v>
      </c>
      <c r="AA38" s="90">
        <f t="shared" si="14"/>
        <v>1</v>
      </c>
    </row>
    <row r="39" spans="3:27" ht="15" x14ac:dyDescent="0.25">
      <c r="C39" s="36" t="s">
        <v>225</v>
      </c>
      <c r="D39" s="36" t="s">
        <v>226</v>
      </c>
      <c r="E39" s="36" t="s">
        <v>226</v>
      </c>
      <c r="F39" s="36" t="s">
        <v>162</v>
      </c>
      <c r="G39" s="36" t="s">
        <v>226</v>
      </c>
      <c r="H39" s="36" t="s">
        <v>162</v>
      </c>
      <c r="I39" s="36" t="str">
        <f t="shared" si="5"/>
        <v>Access permits, oversight and facilitationInstall &amp; remove HV live line links - Each additional set</v>
      </c>
      <c r="J39" s="36" t="str">
        <f t="shared" si="7"/>
        <v>Access permits, oversight and facilitationInstall &amp; remove HV live line links - Each additional set</v>
      </c>
      <c r="K39" s="36" t="str">
        <f t="shared" si="8"/>
        <v>Access permits, oversight and facilitationInstall &amp; remove HV live line links - Each additional set</v>
      </c>
      <c r="L39" s="36" t="s">
        <v>4</v>
      </c>
      <c r="M39" s="36" t="s">
        <v>5</v>
      </c>
      <c r="N39" s="65">
        <v>2805.467806800646</v>
      </c>
      <c r="O39" s="70">
        <f t="shared" si="9"/>
        <v>2805.47</v>
      </c>
      <c r="P39" s="38">
        <f t="shared" si="6"/>
        <v>2880.83</v>
      </c>
      <c r="Q39" s="75">
        <f t="shared" si="6"/>
        <v>2968.12</v>
      </c>
      <c r="R39" s="75">
        <f t="shared" si="6"/>
        <v>3060</v>
      </c>
      <c r="S39" s="75">
        <f t="shared" si="6"/>
        <v>3148.4</v>
      </c>
      <c r="U39" s="108"/>
      <c r="W39" s="90">
        <f t="shared" si="10"/>
        <v>1</v>
      </c>
      <c r="X39" s="90">
        <f t="shared" si="11"/>
        <v>1</v>
      </c>
      <c r="Y39" s="90">
        <f t="shared" si="12"/>
        <v>1</v>
      </c>
      <c r="Z39" s="90">
        <f t="shared" si="13"/>
        <v>1</v>
      </c>
      <c r="AA39" s="90">
        <f t="shared" si="14"/>
        <v>1</v>
      </c>
    </row>
    <row r="40" spans="3:27" ht="15" x14ac:dyDescent="0.25">
      <c r="C40" s="36" t="s">
        <v>225</v>
      </c>
      <c r="D40" s="36" t="s">
        <v>226</v>
      </c>
      <c r="E40" s="36" t="s">
        <v>226</v>
      </c>
      <c r="F40" s="36" t="s">
        <v>161</v>
      </c>
      <c r="G40" s="36" t="s">
        <v>226</v>
      </c>
      <c r="H40" s="36" t="s">
        <v>161</v>
      </c>
      <c r="I40" s="36" t="str">
        <f t="shared" si="5"/>
        <v>Access permits, oversight and facilitationInstall &amp; remove HV live line links - One set</v>
      </c>
      <c r="J40" s="36" t="str">
        <f t="shared" si="7"/>
        <v>Access permits, oversight and facilitationInstall &amp; remove HV live line links - One set</v>
      </c>
      <c r="K40" s="36" t="str">
        <f t="shared" si="8"/>
        <v>Access permits, oversight and facilitationInstall &amp; remove HV live line links - One set</v>
      </c>
      <c r="L40" s="36" t="s">
        <v>4</v>
      </c>
      <c r="M40" s="36" t="s">
        <v>5</v>
      </c>
      <c r="N40" s="65">
        <v>4368.5789401930915</v>
      </c>
      <c r="O40" s="70">
        <f t="shared" si="9"/>
        <v>4368.58</v>
      </c>
      <c r="P40" s="38">
        <f t="shared" si="6"/>
        <v>4485.92</v>
      </c>
      <c r="Q40" s="75">
        <f t="shared" si="6"/>
        <v>4621.8500000000004</v>
      </c>
      <c r="R40" s="75">
        <f t="shared" si="6"/>
        <v>4764.93</v>
      </c>
      <c r="S40" s="75">
        <f t="shared" si="6"/>
        <v>4902.59</v>
      </c>
      <c r="U40" s="108"/>
      <c r="W40" s="90">
        <f t="shared" si="10"/>
        <v>1</v>
      </c>
      <c r="X40" s="90">
        <f t="shared" si="11"/>
        <v>1</v>
      </c>
      <c r="Y40" s="90">
        <f t="shared" si="12"/>
        <v>1</v>
      </c>
      <c r="Z40" s="90">
        <f t="shared" si="13"/>
        <v>1</v>
      </c>
      <c r="AA40" s="90">
        <f t="shared" si="14"/>
        <v>1</v>
      </c>
    </row>
    <row r="41" spans="3:27" ht="15" x14ac:dyDescent="0.25">
      <c r="C41" s="36" t="s">
        <v>225</v>
      </c>
      <c r="D41" s="36" t="s">
        <v>226</v>
      </c>
      <c r="E41" s="36" t="s">
        <v>226</v>
      </c>
      <c r="F41" s="36" t="s">
        <v>168</v>
      </c>
      <c r="G41" s="36" t="s">
        <v>226</v>
      </c>
      <c r="H41" s="36" t="s">
        <v>168</v>
      </c>
      <c r="I41" s="36" t="str">
        <f t="shared" si="5"/>
        <v>Access permits, oversight and facilitationInstall &amp; remove LV live line links - Each additional set</v>
      </c>
      <c r="J41" s="36" t="str">
        <f t="shared" si="7"/>
        <v>Access permits, oversight and facilitationInstall &amp; remove LV live line links - Each additional set</v>
      </c>
      <c r="K41" s="36" t="str">
        <f t="shared" si="8"/>
        <v>Access permits, oversight and facilitationInstall &amp; remove LV live line links - Each additional set</v>
      </c>
      <c r="L41" s="36" t="s">
        <v>4</v>
      </c>
      <c r="M41" s="36" t="s">
        <v>5</v>
      </c>
      <c r="N41" s="65">
        <v>963.63973977841783</v>
      </c>
      <c r="O41" s="70">
        <f t="shared" si="9"/>
        <v>963.64</v>
      </c>
      <c r="P41" s="38">
        <f t="shared" si="6"/>
        <v>989.52</v>
      </c>
      <c r="Q41" s="75">
        <f t="shared" si="6"/>
        <v>1019.5</v>
      </c>
      <c r="R41" s="75">
        <f t="shared" si="6"/>
        <v>1051.06</v>
      </c>
      <c r="S41" s="75">
        <f t="shared" si="6"/>
        <v>1081.43</v>
      </c>
      <c r="U41" s="108"/>
      <c r="W41" s="90">
        <f t="shared" si="10"/>
        <v>1</v>
      </c>
      <c r="X41" s="90">
        <f t="shared" si="11"/>
        <v>1</v>
      </c>
      <c r="Y41" s="90">
        <f t="shared" si="12"/>
        <v>1</v>
      </c>
      <c r="Z41" s="90">
        <f t="shared" si="13"/>
        <v>1</v>
      </c>
      <c r="AA41" s="90">
        <f t="shared" si="14"/>
        <v>1</v>
      </c>
    </row>
    <row r="42" spans="3:27" ht="15" x14ac:dyDescent="0.25">
      <c r="C42" s="36" t="s">
        <v>225</v>
      </c>
      <c r="D42" s="36" t="s">
        <v>226</v>
      </c>
      <c r="E42" s="36" t="s">
        <v>226</v>
      </c>
      <c r="F42" s="36" t="s">
        <v>167</v>
      </c>
      <c r="G42" s="36" t="s">
        <v>226</v>
      </c>
      <c r="H42" s="36" t="s">
        <v>167</v>
      </c>
      <c r="I42" s="36" t="str">
        <f t="shared" si="5"/>
        <v>Access permits, oversight and facilitationInstall &amp; remove LV live line links - One set</v>
      </c>
      <c r="J42" s="36" t="str">
        <f t="shared" si="7"/>
        <v>Access permits, oversight and facilitationInstall &amp; remove LV live line links - One set</v>
      </c>
      <c r="K42" s="36" t="str">
        <f t="shared" si="8"/>
        <v>Access permits, oversight and facilitationInstall &amp; remove LV live line links - One set</v>
      </c>
      <c r="L42" s="36" t="s">
        <v>4</v>
      </c>
      <c r="M42" s="36" t="s">
        <v>5</v>
      </c>
      <c r="N42" s="65">
        <v>2066.8119735211817</v>
      </c>
      <c r="O42" s="70">
        <f t="shared" si="9"/>
        <v>2066.81</v>
      </c>
      <c r="P42" s="38">
        <f t="shared" si="6"/>
        <v>2122.33</v>
      </c>
      <c r="Q42" s="75">
        <f t="shared" si="6"/>
        <v>2186.64</v>
      </c>
      <c r="R42" s="75">
        <f t="shared" si="6"/>
        <v>2254.33</v>
      </c>
      <c r="S42" s="75">
        <f t="shared" si="6"/>
        <v>2319.46</v>
      </c>
      <c r="U42" s="108"/>
      <c r="W42" s="90">
        <f t="shared" si="10"/>
        <v>1</v>
      </c>
      <c r="X42" s="90">
        <f t="shared" si="11"/>
        <v>1</v>
      </c>
      <c r="Y42" s="90">
        <f t="shared" si="12"/>
        <v>1</v>
      </c>
      <c r="Z42" s="90">
        <f t="shared" si="13"/>
        <v>1</v>
      </c>
      <c r="AA42" s="90">
        <f t="shared" si="14"/>
        <v>1</v>
      </c>
    </row>
    <row r="43" spans="3:27" ht="15" x14ac:dyDescent="0.25">
      <c r="C43" s="36" t="s">
        <v>225</v>
      </c>
      <c r="D43" s="36" t="s">
        <v>226</v>
      </c>
      <c r="E43" s="36" t="s">
        <v>118</v>
      </c>
      <c r="F43" s="36" t="s">
        <v>119</v>
      </c>
      <c r="G43" s="36" t="s">
        <v>118</v>
      </c>
      <c r="H43" s="36" t="s">
        <v>119</v>
      </c>
      <c r="I43" s="36" t="str">
        <f t="shared" si="5"/>
        <v>Provision of Access Fee (Standby)Normal Time - 1 x Visit - Open / Close - 1 hour - Per Job</v>
      </c>
      <c r="J43" s="36" t="str">
        <f t="shared" si="7"/>
        <v>Access permits, oversight and facilitationNormal Time - 1 x Visit - Open / Close - 1 hour - Per Job</v>
      </c>
      <c r="K43" s="36" t="str">
        <f t="shared" si="8"/>
        <v>Provision of Access Fee (Standby)Normal Time - 1 x Visit - Open / Close - 1 hour - Per Job</v>
      </c>
      <c r="L43" s="36" t="s">
        <v>4</v>
      </c>
      <c r="M43" s="36" t="s">
        <v>5</v>
      </c>
      <c r="N43" s="65">
        <v>151.41469220624091</v>
      </c>
      <c r="O43" s="70">
        <f t="shared" si="9"/>
        <v>151.41</v>
      </c>
      <c r="P43" s="38">
        <f t="shared" ref="P43:S62" si="15">ROUND(O43*(1+P$14)*(1-P$15),2)</f>
        <v>155.47999999999999</v>
      </c>
      <c r="Q43" s="75">
        <f t="shared" si="15"/>
        <v>160.19</v>
      </c>
      <c r="R43" s="75">
        <f t="shared" si="15"/>
        <v>165.15</v>
      </c>
      <c r="S43" s="75">
        <f t="shared" si="15"/>
        <v>169.92</v>
      </c>
      <c r="U43" s="108"/>
      <c r="W43" s="90">
        <f t="shared" si="10"/>
        <v>1</v>
      </c>
      <c r="X43" s="90">
        <f t="shared" si="11"/>
        <v>1</v>
      </c>
      <c r="Y43" s="90">
        <f t="shared" si="12"/>
        <v>1</v>
      </c>
      <c r="Z43" s="90">
        <f t="shared" si="13"/>
        <v>1</v>
      </c>
      <c r="AA43" s="90">
        <f t="shared" si="14"/>
        <v>1</v>
      </c>
    </row>
    <row r="44" spans="3:27" ht="15" x14ac:dyDescent="0.25">
      <c r="C44" s="36" t="s">
        <v>225</v>
      </c>
      <c r="D44" s="36" t="s">
        <v>226</v>
      </c>
      <c r="E44" s="36" t="s">
        <v>118</v>
      </c>
      <c r="F44" s="36" t="s">
        <v>120</v>
      </c>
      <c r="G44" s="36" t="s">
        <v>118</v>
      </c>
      <c r="H44" s="36" t="s">
        <v>120</v>
      </c>
      <c r="I44" s="36" t="str">
        <f t="shared" si="5"/>
        <v>Provision of Access Fee (Standby)Normal Time - 1 x Visit - Open / Isolate &amp; CSO to close - 1 hour - Per Job</v>
      </c>
      <c r="J44" s="36" t="str">
        <f t="shared" si="7"/>
        <v>Access permits, oversight and facilitationNormal Time - 1 x Visit - Open / Isolate &amp; CSO to close - 1 hour - Per Job</v>
      </c>
      <c r="K44" s="36" t="str">
        <f t="shared" si="8"/>
        <v>Provision of Access Fee (Standby)Normal Time - 1 x Visit - Open / Isolate &amp; CSO to close - 1 hour - Per Job</v>
      </c>
      <c r="L44" s="36" t="s">
        <v>4</v>
      </c>
      <c r="M44" s="36" t="s">
        <v>5</v>
      </c>
      <c r="N44" s="65">
        <v>308.52420744344101</v>
      </c>
      <c r="O44" s="70">
        <f t="shared" si="9"/>
        <v>308.52</v>
      </c>
      <c r="P44" s="38">
        <f t="shared" si="15"/>
        <v>316.81</v>
      </c>
      <c r="Q44" s="75">
        <f t="shared" si="15"/>
        <v>326.41000000000003</v>
      </c>
      <c r="R44" s="75">
        <f t="shared" si="15"/>
        <v>336.51</v>
      </c>
      <c r="S44" s="75">
        <f t="shared" si="15"/>
        <v>346.23</v>
      </c>
      <c r="U44" s="108"/>
      <c r="W44" s="90">
        <f t="shared" si="10"/>
        <v>1</v>
      </c>
      <c r="X44" s="90">
        <f t="shared" si="11"/>
        <v>1</v>
      </c>
      <c r="Y44" s="90">
        <f t="shared" si="12"/>
        <v>1</v>
      </c>
      <c r="Z44" s="90">
        <f t="shared" si="13"/>
        <v>1</v>
      </c>
      <c r="AA44" s="90">
        <f t="shared" si="14"/>
        <v>1</v>
      </c>
    </row>
    <row r="45" spans="3:27" ht="15" x14ac:dyDescent="0.25">
      <c r="C45" s="36" t="s">
        <v>225</v>
      </c>
      <c r="D45" s="36" t="s">
        <v>226</v>
      </c>
      <c r="E45" s="36" t="s">
        <v>118</v>
      </c>
      <c r="F45" s="36" t="s">
        <v>121</v>
      </c>
      <c r="G45" s="36" t="s">
        <v>118</v>
      </c>
      <c r="H45" s="36" t="s">
        <v>121</v>
      </c>
      <c r="I45" s="36" t="str">
        <f t="shared" si="5"/>
        <v>Provision of Access Fee (Standby)Normal Time - 2 x Visit - Open / Close &amp; no isolation - 2 hours - Per Job</v>
      </c>
      <c r="J45" s="36" t="str">
        <f t="shared" si="7"/>
        <v>Access permits, oversight and facilitationNormal Time - 2 x Visit - Open / Close &amp; no isolation - 2 hours - Per Job</v>
      </c>
      <c r="K45" s="36" t="str">
        <f t="shared" si="8"/>
        <v>Provision of Access Fee (Standby)Normal Time - 2 x Visit - Open / Close &amp; no isolation - 2 hours - Per Job</v>
      </c>
      <c r="L45" s="36" t="s">
        <v>4</v>
      </c>
      <c r="M45" s="36" t="s">
        <v>5</v>
      </c>
      <c r="N45" s="65">
        <v>302.82938441248183</v>
      </c>
      <c r="O45" s="70">
        <f t="shared" si="9"/>
        <v>302.83</v>
      </c>
      <c r="P45" s="38">
        <f t="shared" si="15"/>
        <v>310.95999999999998</v>
      </c>
      <c r="Q45" s="75">
        <f t="shared" si="15"/>
        <v>320.38</v>
      </c>
      <c r="R45" s="75">
        <f t="shared" si="15"/>
        <v>330.3</v>
      </c>
      <c r="S45" s="75">
        <f t="shared" si="15"/>
        <v>339.84</v>
      </c>
      <c r="U45" s="108"/>
      <c r="W45" s="90">
        <f t="shared" si="10"/>
        <v>1</v>
      </c>
      <c r="X45" s="90">
        <f t="shared" si="11"/>
        <v>1</v>
      </c>
      <c r="Y45" s="90">
        <f t="shared" si="12"/>
        <v>1</v>
      </c>
      <c r="Z45" s="90">
        <f t="shared" si="13"/>
        <v>1</v>
      </c>
      <c r="AA45" s="90">
        <f t="shared" si="14"/>
        <v>1</v>
      </c>
    </row>
    <row r="46" spans="3:27" ht="15" x14ac:dyDescent="0.25">
      <c r="C46" s="36" t="s">
        <v>225</v>
      </c>
      <c r="D46" s="36" t="s">
        <v>226</v>
      </c>
      <c r="E46" s="36" t="s">
        <v>118</v>
      </c>
      <c r="F46" s="36" t="s">
        <v>122</v>
      </c>
      <c r="G46" s="36" t="s">
        <v>118</v>
      </c>
      <c r="H46" s="36" t="s">
        <v>122</v>
      </c>
      <c r="I46" s="36" t="str">
        <f t="shared" si="5"/>
        <v>Provision of Access Fee (Standby)Normal Time - 2 x Visit - Open / Isolate / Close - 2 hours - Per Job</v>
      </c>
      <c r="J46" s="36" t="str">
        <f t="shared" si="7"/>
        <v>Access permits, oversight and facilitationNormal Time - 2 x Visit - Open / Isolate / Close - 2 hours - Per Job</v>
      </c>
      <c r="K46" s="36" t="str">
        <f t="shared" si="8"/>
        <v>Provision of Access Fee (Standby)Normal Time - 2 x Visit - Open / Isolate / Close - 2 hours - Per Job</v>
      </c>
      <c r="L46" s="36" t="s">
        <v>4</v>
      </c>
      <c r="M46" s="36" t="s">
        <v>5</v>
      </c>
      <c r="N46" s="65">
        <v>617.04841488688203</v>
      </c>
      <c r="O46" s="70">
        <f t="shared" si="9"/>
        <v>617.04999999999995</v>
      </c>
      <c r="P46" s="38">
        <f t="shared" si="15"/>
        <v>633.62</v>
      </c>
      <c r="Q46" s="75">
        <f t="shared" si="15"/>
        <v>652.82000000000005</v>
      </c>
      <c r="R46" s="75">
        <f t="shared" si="15"/>
        <v>673.03</v>
      </c>
      <c r="S46" s="75">
        <f t="shared" si="15"/>
        <v>692.47</v>
      </c>
      <c r="U46" s="108"/>
      <c r="W46" s="90">
        <f t="shared" si="10"/>
        <v>1</v>
      </c>
      <c r="X46" s="90">
        <f t="shared" si="11"/>
        <v>1</v>
      </c>
      <c r="Y46" s="90">
        <f t="shared" si="12"/>
        <v>1</v>
      </c>
      <c r="Z46" s="90">
        <f t="shared" si="13"/>
        <v>1</v>
      </c>
      <c r="AA46" s="90">
        <f t="shared" si="14"/>
        <v>1</v>
      </c>
    </row>
    <row r="47" spans="3:27" ht="15" x14ac:dyDescent="0.25">
      <c r="C47" s="36" t="s">
        <v>225</v>
      </c>
      <c r="D47" s="36" t="s">
        <v>226</v>
      </c>
      <c r="E47" s="36" t="s">
        <v>118</v>
      </c>
      <c r="F47" s="36" t="s">
        <v>123</v>
      </c>
      <c r="G47" s="36" t="s">
        <v>118</v>
      </c>
      <c r="H47" s="36" t="s">
        <v>123</v>
      </c>
      <c r="I47" s="36" t="str">
        <f t="shared" si="5"/>
        <v>Provision of Access Fee (Standby)Overtime - 1 x Visit - Open / Close - 1 hour - Per Job</v>
      </c>
      <c r="J47" s="36" t="str">
        <f t="shared" si="7"/>
        <v>Access permits, oversight and facilitationOvertime - 1 x Visit - Open / Close - 1 hour - Per Job</v>
      </c>
      <c r="K47" s="36" t="str">
        <f t="shared" si="8"/>
        <v>Provision of Access Fee (Standby)Overtime - 1 x Visit - Open / Close - 1 hour - Per Job</v>
      </c>
      <c r="L47" s="36" t="s">
        <v>4</v>
      </c>
      <c r="M47" s="36" t="s">
        <v>5</v>
      </c>
      <c r="N47" s="65">
        <v>264.97571136092159</v>
      </c>
      <c r="O47" s="70">
        <f t="shared" si="9"/>
        <v>264.98</v>
      </c>
      <c r="P47" s="38">
        <f t="shared" si="15"/>
        <v>272.10000000000002</v>
      </c>
      <c r="Q47" s="75">
        <f t="shared" si="15"/>
        <v>280.33999999999997</v>
      </c>
      <c r="R47" s="75">
        <f t="shared" si="15"/>
        <v>289.02</v>
      </c>
      <c r="S47" s="75">
        <f t="shared" si="15"/>
        <v>297.37</v>
      </c>
      <c r="U47" s="108"/>
      <c r="W47" s="90">
        <f t="shared" si="10"/>
        <v>1</v>
      </c>
      <c r="X47" s="90">
        <f t="shared" si="11"/>
        <v>1</v>
      </c>
      <c r="Y47" s="90">
        <f t="shared" si="12"/>
        <v>1</v>
      </c>
      <c r="Z47" s="90">
        <f t="shared" si="13"/>
        <v>1</v>
      </c>
      <c r="AA47" s="90">
        <f t="shared" si="14"/>
        <v>1</v>
      </c>
    </row>
    <row r="48" spans="3:27" ht="15" x14ac:dyDescent="0.25">
      <c r="C48" s="36" t="s">
        <v>225</v>
      </c>
      <c r="D48" s="36" t="s">
        <v>226</v>
      </c>
      <c r="E48" s="36" t="s">
        <v>118</v>
      </c>
      <c r="F48" s="36" t="s">
        <v>124</v>
      </c>
      <c r="G48" s="36" t="s">
        <v>118</v>
      </c>
      <c r="H48" s="36" t="s">
        <v>124</v>
      </c>
      <c r="I48" s="36" t="str">
        <f t="shared" si="5"/>
        <v>Provision of Access Fee (Standby)Overtime - 1 x Visit - Open / Isolate &amp; CSO to close - 1 hour - Per Job</v>
      </c>
      <c r="J48" s="36" t="str">
        <f t="shared" si="7"/>
        <v>Access permits, oversight and facilitationOvertime - 1 x Visit - Open / Isolate &amp; CSO to close - 1 hour - Per Job</v>
      </c>
      <c r="K48" s="36" t="str">
        <f t="shared" si="8"/>
        <v>Provision of Access Fee (Standby)Overtime - 1 x Visit - Open / Isolate &amp; CSO to close - 1 hour - Per Job</v>
      </c>
      <c r="L48" s="36" t="s">
        <v>4</v>
      </c>
      <c r="M48" s="36" t="s">
        <v>5</v>
      </c>
      <c r="N48" s="65">
        <v>539.9173630260218</v>
      </c>
      <c r="O48" s="70">
        <f t="shared" si="9"/>
        <v>539.91999999999996</v>
      </c>
      <c r="P48" s="38">
        <f t="shared" si="15"/>
        <v>554.41999999999996</v>
      </c>
      <c r="Q48" s="75">
        <f t="shared" si="15"/>
        <v>571.22</v>
      </c>
      <c r="R48" s="75">
        <f t="shared" si="15"/>
        <v>588.9</v>
      </c>
      <c r="S48" s="75">
        <f t="shared" si="15"/>
        <v>605.91</v>
      </c>
      <c r="U48" s="108"/>
      <c r="W48" s="90">
        <f t="shared" si="10"/>
        <v>1</v>
      </c>
      <c r="X48" s="90">
        <f t="shared" si="11"/>
        <v>1</v>
      </c>
      <c r="Y48" s="90">
        <f t="shared" si="12"/>
        <v>1</v>
      </c>
      <c r="Z48" s="90">
        <f t="shared" si="13"/>
        <v>1</v>
      </c>
      <c r="AA48" s="90">
        <f t="shared" si="14"/>
        <v>1</v>
      </c>
    </row>
    <row r="49" spans="3:27" ht="15" x14ac:dyDescent="0.25">
      <c r="C49" s="36" t="s">
        <v>225</v>
      </c>
      <c r="D49" s="36" t="s">
        <v>226</v>
      </c>
      <c r="E49" s="36" t="s">
        <v>118</v>
      </c>
      <c r="F49" s="36" t="s">
        <v>125</v>
      </c>
      <c r="G49" s="36" t="s">
        <v>118</v>
      </c>
      <c r="H49" s="36" t="s">
        <v>125</v>
      </c>
      <c r="I49" s="36" t="str">
        <f t="shared" si="5"/>
        <v>Provision of Access Fee (Standby)Overtime - 2 x Visit - Open / Close &amp; no isolation - 2 hours - Per Job</v>
      </c>
      <c r="J49" s="36" t="str">
        <f t="shared" si="7"/>
        <v>Access permits, oversight and facilitationOvertime - 2 x Visit - Open / Close &amp; no isolation - 2 hours - Per Job</v>
      </c>
      <c r="K49" s="36" t="str">
        <f t="shared" si="8"/>
        <v>Provision of Access Fee (Standby)Overtime - 2 x Visit - Open / Close &amp; no isolation - 2 hours - Per Job</v>
      </c>
      <c r="L49" s="36" t="s">
        <v>4</v>
      </c>
      <c r="M49" s="36" t="s">
        <v>5</v>
      </c>
      <c r="N49" s="65">
        <v>529.95142272184319</v>
      </c>
      <c r="O49" s="70">
        <f t="shared" si="9"/>
        <v>529.95000000000005</v>
      </c>
      <c r="P49" s="38">
        <f t="shared" si="15"/>
        <v>544.17999999999995</v>
      </c>
      <c r="Q49" s="75">
        <f t="shared" si="15"/>
        <v>560.66999999999996</v>
      </c>
      <c r="R49" s="75">
        <f t="shared" si="15"/>
        <v>578.03</v>
      </c>
      <c r="S49" s="75">
        <f t="shared" si="15"/>
        <v>594.73</v>
      </c>
      <c r="U49" s="108"/>
      <c r="W49" s="90">
        <f t="shared" si="10"/>
        <v>1</v>
      </c>
      <c r="X49" s="90">
        <f t="shared" si="11"/>
        <v>1</v>
      </c>
      <c r="Y49" s="90">
        <f t="shared" si="12"/>
        <v>1</v>
      </c>
      <c r="Z49" s="90">
        <f t="shared" si="13"/>
        <v>1</v>
      </c>
      <c r="AA49" s="90">
        <f t="shared" si="14"/>
        <v>1</v>
      </c>
    </row>
    <row r="50" spans="3:27" ht="15" x14ac:dyDescent="0.25">
      <c r="C50" s="36" t="s">
        <v>225</v>
      </c>
      <c r="D50" s="36" t="s">
        <v>226</v>
      </c>
      <c r="E50" s="36" t="s">
        <v>118</v>
      </c>
      <c r="F50" s="36" t="s">
        <v>126</v>
      </c>
      <c r="G50" s="36" t="s">
        <v>118</v>
      </c>
      <c r="H50" s="36" t="s">
        <v>126</v>
      </c>
      <c r="I50" s="36" t="str">
        <f t="shared" si="5"/>
        <v>Provision of Access Fee (Standby)Overtime - 2 x Visit - Open / Isolate / Close - 2 hours - Per Job</v>
      </c>
      <c r="J50" s="36" t="str">
        <f t="shared" si="7"/>
        <v>Access permits, oversight and facilitationOvertime - 2 x Visit - Open / Isolate / Close - 2 hours - Per Job</v>
      </c>
      <c r="K50" s="36" t="str">
        <f t="shared" si="8"/>
        <v>Provision of Access Fee (Standby)Overtime - 2 x Visit - Open / Isolate / Close - 2 hours - Per Job</v>
      </c>
      <c r="L50" s="36" t="s">
        <v>4</v>
      </c>
      <c r="M50" s="36" t="s">
        <v>5</v>
      </c>
      <c r="N50" s="65">
        <v>1079.8347260520436</v>
      </c>
      <c r="O50" s="70">
        <f t="shared" si="9"/>
        <v>1079.83</v>
      </c>
      <c r="P50" s="38">
        <f t="shared" si="15"/>
        <v>1108.8399999999999</v>
      </c>
      <c r="Q50" s="75">
        <f t="shared" si="15"/>
        <v>1142.44</v>
      </c>
      <c r="R50" s="75">
        <f t="shared" si="15"/>
        <v>1177.81</v>
      </c>
      <c r="S50" s="75">
        <f t="shared" si="15"/>
        <v>1211.8399999999999</v>
      </c>
      <c r="U50" s="108"/>
      <c r="W50" s="90">
        <f t="shared" si="10"/>
        <v>1</v>
      </c>
      <c r="X50" s="90">
        <f t="shared" si="11"/>
        <v>1</v>
      </c>
      <c r="Y50" s="90">
        <f t="shared" si="12"/>
        <v>1</v>
      </c>
      <c r="Z50" s="90">
        <f t="shared" si="13"/>
        <v>1</v>
      </c>
      <c r="AA50" s="90">
        <f t="shared" si="14"/>
        <v>1</v>
      </c>
    </row>
    <row r="51" spans="3:27" ht="15" x14ac:dyDescent="0.25">
      <c r="C51" s="36" t="s">
        <v>225</v>
      </c>
      <c r="D51" s="36" t="s">
        <v>232</v>
      </c>
      <c r="E51" s="36" t="s">
        <v>137</v>
      </c>
      <c r="F51" s="36" t="s">
        <v>140</v>
      </c>
      <c r="G51" s="36" t="s">
        <v>137</v>
      </c>
      <c r="H51" s="36" t="s">
        <v>140</v>
      </c>
      <c r="I51" s="36" t="str">
        <f t="shared" si="5"/>
        <v>AuthorisationAuthorisation - New</v>
      </c>
      <c r="J51" s="36" t="str">
        <f t="shared" si="7"/>
        <v>Authorisation of ASPs Authorisation - New</v>
      </c>
      <c r="K51" s="36" t="str">
        <f t="shared" si="8"/>
        <v>AuthorisationAuthorisation - New</v>
      </c>
      <c r="L51" s="36" t="s">
        <v>139</v>
      </c>
      <c r="M51" s="36" t="s">
        <v>5</v>
      </c>
      <c r="N51" s="65">
        <v>448.50412180033493</v>
      </c>
      <c r="O51" s="70">
        <f t="shared" si="9"/>
        <v>448.5</v>
      </c>
      <c r="P51" s="38">
        <f t="shared" si="15"/>
        <v>460.55</v>
      </c>
      <c r="Q51" s="75">
        <f t="shared" si="15"/>
        <v>474.51</v>
      </c>
      <c r="R51" s="75">
        <f t="shared" si="15"/>
        <v>489.2</v>
      </c>
      <c r="S51" s="75">
        <f t="shared" si="15"/>
        <v>503.33</v>
      </c>
      <c r="U51" s="108"/>
      <c r="W51" s="90">
        <f t="shared" si="10"/>
        <v>1</v>
      </c>
      <c r="X51" s="90">
        <f t="shared" si="11"/>
        <v>1</v>
      </c>
      <c r="Y51" s="90">
        <f t="shared" si="12"/>
        <v>1</v>
      </c>
      <c r="Z51" s="90">
        <f t="shared" si="13"/>
        <v>1</v>
      </c>
      <c r="AA51" s="90">
        <f t="shared" si="14"/>
        <v>1</v>
      </c>
    </row>
    <row r="52" spans="3:27" ht="15" x14ac:dyDescent="0.25">
      <c r="C52" s="36" t="s">
        <v>225</v>
      </c>
      <c r="D52" s="36" t="s">
        <v>232</v>
      </c>
      <c r="E52" s="36" t="s">
        <v>137</v>
      </c>
      <c r="F52" s="36" t="s">
        <v>138</v>
      </c>
      <c r="G52" s="36" t="s">
        <v>137</v>
      </c>
      <c r="H52" s="36" t="s">
        <v>138</v>
      </c>
      <c r="I52" s="36" t="str">
        <f t="shared" si="5"/>
        <v>AuthorisationAuthorisation - Renewal</v>
      </c>
      <c r="J52" s="36" t="str">
        <f t="shared" si="7"/>
        <v>Authorisation of ASPs Authorisation - Renewal</v>
      </c>
      <c r="K52" s="36" t="str">
        <f t="shared" si="8"/>
        <v>AuthorisationAuthorisation - Renewal</v>
      </c>
      <c r="L52" s="36" t="s">
        <v>139</v>
      </c>
      <c r="M52" s="36" t="s">
        <v>5</v>
      </c>
      <c r="N52" s="65">
        <v>403.07971413846269</v>
      </c>
      <c r="O52" s="70">
        <f t="shared" si="9"/>
        <v>403.08</v>
      </c>
      <c r="P52" s="38">
        <f t="shared" si="15"/>
        <v>413.91</v>
      </c>
      <c r="Q52" s="75">
        <f t="shared" si="15"/>
        <v>426.45</v>
      </c>
      <c r="R52" s="75">
        <f t="shared" si="15"/>
        <v>439.65</v>
      </c>
      <c r="S52" s="75">
        <f t="shared" si="15"/>
        <v>452.35</v>
      </c>
      <c r="U52" s="108"/>
      <c r="W52" s="90">
        <f t="shared" si="10"/>
        <v>1</v>
      </c>
      <c r="X52" s="90">
        <f t="shared" si="11"/>
        <v>1</v>
      </c>
      <c r="Y52" s="90">
        <f t="shared" si="12"/>
        <v>1</v>
      </c>
      <c r="Z52" s="90">
        <f t="shared" si="13"/>
        <v>1</v>
      </c>
      <c r="AA52" s="90">
        <f t="shared" si="14"/>
        <v>1</v>
      </c>
    </row>
    <row r="53" spans="3:27" ht="15" x14ac:dyDescent="0.25">
      <c r="C53" s="36" t="s">
        <v>225</v>
      </c>
      <c r="D53" s="36" t="s">
        <v>233</v>
      </c>
      <c r="E53" s="36" t="s">
        <v>3</v>
      </c>
      <c r="F53" s="36" t="s">
        <v>30</v>
      </c>
      <c r="G53" s="36" t="s">
        <v>3</v>
      </c>
      <c r="H53" s="36" t="s">
        <v>30</v>
      </c>
      <c r="I53" s="36" t="str">
        <f t="shared" si="5"/>
        <v>Administration FeeConnection of Load - Industrial &amp; Commercial - Per Hour</v>
      </c>
      <c r="J53" s="36" t="str">
        <f t="shared" si="7"/>
        <v>Connection application related servicesConnection of Load - Industrial &amp; Commercial - Per Hour</v>
      </c>
      <c r="K53" s="36" t="str">
        <f t="shared" si="8"/>
        <v>Administration FeeConnection of Load - Industrial &amp; Commercial - Per Hour</v>
      </c>
      <c r="L53" s="36" t="s">
        <v>6</v>
      </c>
      <c r="M53" s="36" t="s">
        <v>7</v>
      </c>
      <c r="N53" s="65">
        <v>103.89765073779566</v>
      </c>
      <c r="O53" s="70">
        <f t="shared" si="9"/>
        <v>103.9</v>
      </c>
      <c r="P53" s="38">
        <f t="shared" si="15"/>
        <v>106.69</v>
      </c>
      <c r="Q53" s="75">
        <f t="shared" si="15"/>
        <v>109.92</v>
      </c>
      <c r="R53" s="75">
        <f t="shared" si="15"/>
        <v>113.32</v>
      </c>
      <c r="S53" s="75">
        <f t="shared" si="15"/>
        <v>116.59</v>
      </c>
      <c r="U53" s="108"/>
      <c r="W53" s="90">
        <f t="shared" si="10"/>
        <v>2</v>
      </c>
      <c r="X53" s="90">
        <f t="shared" si="11"/>
        <v>1</v>
      </c>
      <c r="Y53" s="90">
        <f t="shared" si="12"/>
        <v>1</v>
      </c>
      <c r="Z53" s="90">
        <f t="shared" si="13"/>
        <v>1</v>
      </c>
      <c r="AA53" s="90">
        <f t="shared" si="14"/>
        <v>2</v>
      </c>
    </row>
    <row r="54" spans="3:27" ht="15" x14ac:dyDescent="0.25">
      <c r="C54" s="36" t="s">
        <v>225</v>
      </c>
      <c r="D54" s="36" t="s">
        <v>233</v>
      </c>
      <c r="E54" s="36" t="s">
        <v>3</v>
      </c>
      <c r="F54" s="36" t="s">
        <v>234</v>
      </c>
      <c r="G54" s="36" t="s">
        <v>3</v>
      </c>
      <c r="H54" s="36" t="s">
        <v>234</v>
      </c>
      <c r="I54" s="36" t="str">
        <f t="shared" si="5"/>
        <v>Administration FeeConnection of Load - Non Urban - Overhead - 11+ poles</v>
      </c>
      <c r="J54" s="36" t="str">
        <f t="shared" si="7"/>
        <v>Connection application related servicesConnection of Load - Non Urban - Overhead - 11+ poles</v>
      </c>
      <c r="K54" s="36" t="str">
        <f t="shared" si="8"/>
        <v>Administration FeeConnection of Load - Non Urban - Overhead - 11+ poles</v>
      </c>
      <c r="L54" s="36" t="s">
        <v>4</v>
      </c>
      <c r="M54" s="36" t="s">
        <v>5</v>
      </c>
      <c r="N54" s="65">
        <v>831.18120590236526</v>
      </c>
      <c r="O54" s="70">
        <f t="shared" si="9"/>
        <v>831.18</v>
      </c>
      <c r="P54" s="38">
        <f t="shared" si="15"/>
        <v>853.51</v>
      </c>
      <c r="Q54" s="75">
        <f t="shared" si="15"/>
        <v>879.37</v>
      </c>
      <c r="R54" s="75">
        <f t="shared" si="15"/>
        <v>906.59</v>
      </c>
      <c r="S54" s="75">
        <f t="shared" si="15"/>
        <v>932.78</v>
      </c>
      <c r="U54" s="108"/>
      <c r="W54" s="90">
        <f t="shared" si="10"/>
        <v>2</v>
      </c>
      <c r="X54" s="90">
        <f t="shared" si="11"/>
        <v>1</v>
      </c>
      <c r="Y54" s="90">
        <f t="shared" si="12"/>
        <v>1</v>
      </c>
      <c r="Z54" s="90">
        <f t="shared" si="13"/>
        <v>1</v>
      </c>
      <c r="AA54" s="90">
        <f t="shared" si="14"/>
        <v>2</v>
      </c>
    </row>
    <row r="55" spans="3:27" ht="15" x14ac:dyDescent="0.25">
      <c r="C55" s="36" t="s">
        <v>225</v>
      </c>
      <c r="D55" s="36" t="s">
        <v>233</v>
      </c>
      <c r="E55" s="36" t="s">
        <v>3</v>
      </c>
      <c r="F55" s="36" t="s">
        <v>235</v>
      </c>
      <c r="G55" s="36" t="s">
        <v>3</v>
      </c>
      <c r="H55" s="36" t="s">
        <v>235</v>
      </c>
      <c r="I55" s="36" t="str">
        <f t="shared" si="5"/>
        <v>Administration FeeConnection of Load - Non Urban - Overhead - 1-5 poles</v>
      </c>
      <c r="J55" s="36" t="str">
        <f t="shared" si="7"/>
        <v>Connection application related servicesConnection of Load - Non Urban - Overhead - 1-5 poles</v>
      </c>
      <c r="K55" s="36" t="str">
        <f t="shared" si="8"/>
        <v>Administration FeeConnection of Load - Non Urban - Overhead - 1-5 poles</v>
      </c>
      <c r="L55" s="36" t="s">
        <v>4</v>
      </c>
      <c r="M55" s="36" t="s">
        <v>5</v>
      </c>
      <c r="N55" s="65">
        <v>415.59060295118263</v>
      </c>
      <c r="O55" s="70">
        <f t="shared" si="9"/>
        <v>415.59</v>
      </c>
      <c r="P55" s="38">
        <f t="shared" si="15"/>
        <v>426.75</v>
      </c>
      <c r="Q55" s="75">
        <f t="shared" si="15"/>
        <v>439.68</v>
      </c>
      <c r="R55" s="75">
        <f t="shared" si="15"/>
        <v>453.29</v>
      </c>
      <c r="S55" s="75">
        <f t="shared" si="15"/>
        <v>466.39</v>
      </c>
      <c r="U55" s="108"/>
      <c r="W55" s="90">
        <f t="shared" si="10"/>
        <v>2</v>
      </c>
      <c r="X55" s="90">
        <f t="shared" si="11"/>
        <v>1</v>
      </c>
      <c r="Y55" s="90">
        <f t="shared" si="12"/>
        <v>1</v>
      </c>
      <c r="Z55" s="90">
        <f t="shared" si="13"/>
        <v>1</v>
      </c>
      <c r="AA55" s="90">
        <f t="shared" si="14"/>
        <v>2</v>
      </c>
    </row>
    <row r="56" spans="3:27" ht="15" x14ac:dyDescent="0.25">
      <c r="C56" s="36" t="s">
        <v>225</v>
      </c>
      <c r="D56" s="36" t="s">
        <v>233</v>
      </c>
      <c r="E56" s="36" t="s">
        <v>3</v>
      </c>
      <c r="F56" s="36" t="s">
        <v>236</v>
      </c>
      <c r="G56" s="36" t="s">
        <v>3</v>
      </c>
      <c r="H56" s="36" t="s">
        <v>236</v>
      </c>
      <c r="I56" s="36" t="str">
        <f t="shared" si="5"/>
        <v>Administration FeeConnection of Load - Non Urban - Overhead - 6-10 poles</v>
      </c>
      <c r="J56" s="36" t="str">
        <f t="shared" si="7"/>
        <v>Connection application related servicesConnection of Load - Non Urban - Overhead - 6-10 poles</v>
      </c>
      <c r="K56" s="36" t="str">
        <f t="shared" si="8"/>
        <v>Administration FeeConnection of Load - Non Urban - Overhead - 6-10 poles</v>
      </c>
      <c r="L56" s="36" t="s">
        <v>4</v>
      </c>
      <c r="M56" s="36" t="s">
        <v>5</v>
      </c>
      <c r="N56" s="65">
        <v>623.385904426774</v>
      </c>
      <c r="O56" s="70">
        <f t="shared" si="9"/>
        <v>623.39</v>
      </c>
      <c r="P56" s="38">
        <f t="shared" si="15"/>
        <v>640.13</v>
      </c>
      <c r="Q56" s="75">
        <f t="shared" si="15"/>
        <v>659.53</v>
      </c>
      <c r="R56" s="75">
        <f t="shared" si="15"/>
        <v>679.95</v>
      </c>
      <c r="S56" s="75">
        <f t="shared" si="15"/>
        <v>699.59</v>
      </c>
      <c r="U56" s="108"/>
      <c r="W56" s="90">
        <f t="shared" si="10"/>
        <v>2</v>
      </c>
      <c r="X56" s="90">
        <f t="shared" si="11"/>
        <v>1</v>
      </c>
      <c r="Y56" s="90">
        <f t="shared" si="12"/>
        <v>1</v>
      </c>
      <c r="Z56" s="90">
        <f t="shared" si="13"/>
        <v>1</v>
      </c>
      <c r="AA56" s="90">
        <f t="shared" si="14"/>
        <v>2</v>
      </c>
    </row>
    <row r="57" spans="3:27" ht="15" x14ac:dyDescent="0.25">
      <c r="C57" s="36" t="s">
        <v>225</v>
      </c>
      <c r="D57" s="36" t="s">
        <v>233</v>
      </c>
      <c r="E57" s="36" t="s">
        <v>3</v>
      </c>
      <c r="F57" s="36" t="s">
        <v>9</v>
      </c>
      <c r="G57" s="36" t="s">
        <v>3</v>
      </c>
      <c r="H57" s="36" t="s">
        <v>9</v>
      </c>
      <c r="I57" s="36" t="str">
        <f t="shared" si="5"/>
        <v>Administration FeeConnection of Load - Non Urban - Underground - Per Hour</v>
      </c>
      <c r="J57" s="36" t="str">
        <f t="shared" si="7"/>
        <v>Connection application related servicesConnection of Load - Non Urban - Underground - Per Hour</v>
      </c>
      <c r="K57" s="36" t="str">
        <f t="shared" si="8"/>
        <v>Administration FeeConnection of Load - Non Urban - Underground - Per Hour</v>
      </c>
      <c r="L57" s="36" t="s">
        <v>6</v>
      </c>
      <c r="M57" s="36" t="s">
        <v>7</v>
      </c>
      <c r="N57" s="65">
        <v>103.89765073779566</v>
      </c>
      <c r="O57" s="70">
        <f t="shared" si="9"/>
        <v>103.9</v>
      </c>
      <c r="P57" s="38">
        <f t="shared" si="15"/>
        <v>106.69</v>
      </c>
      <c r="Q57" s="75">
        <f t="shared" si="15"/>
        <v>109.92</v>
      </c>
      <c r="R57" s="75">
        <f t="shared" si="15"/>
        <v>113.32</v>
      </c>
      <c r="S57" s="75">
        <f t="shared" si="15"/>
        <v>116.59</v>
      </c>
      <c r="U57" s="108"/>
      <c r="W57" s="90">
        <f t="shared" si="10"/>
        <v>2</v>
      </c>
      <c r="X57" s="90">
        <f t="shared" si="11"/>
        <v>1</v>
      </c>
      <c r="Y57" s="90">
        <f t="shared" si="12"/>
        <v>1</v>
      </c>
      <c r="Z57" s="90">
        <f t="shared" si="13"/>
        <v>1</v>
      </c>
      <c r="AA57" s="90">
        <f t="shared" si="14"/>
        <v>2</v>
      </c>
    </row>
    <row r="58" spans="3:27" ht="15" x14ac:dyDescent="0.25">
      <c r="C58" s="36" t="s">
        <v>225</v>
      </c>
      <c r="D58" s="36" t="s">
        <v>233</v>
      </c>
      <c r="E58" s="36" t="s">
        <v>3</v>
      </c>
      <c r="F58" s="36" t="s">
        <v>8</v>
      </c>
      <c r="G58" s="36" t="s">
        <v>3</v>
      </c>
      <c r="H58" s="36" t="s">
        <v>8</v>
      </c>
      <c r="I58" s="36" t="str">
        <f t="shared" si="5"/>
        <v>Administration FeeConnection of Load - URD - Per Hour</v>
      </c>
      <c r="J58" s="36" t="str">
        <f t="shared" si="7"/>
        <v>Connection application related servicesConnection of Load - URD - Per Hour</v>
      </c>
      <c r="K58" s="36" t="str">
        <f t="shared" si="8"/>
        <v>Administration FeeConnection of Load - URD - Per Hour</v>
      </c>
      <c r="L58" s="36" t="s">
        <v>6</v>
      </c>
      <c r="M58" s="36" t="s">
        <v>7</v>
      </c>
      <c r="N58" s="65">
        <v>103.89765073779566</v>
      </c>
      <c r="O58" s="70">
        <f t="shared" si="9"/>
        <v>103.9</v>
      </c>
      <c r="P58" s="38">
        <f t="shared" si="15"/>
        <v>106.69</v>
      </c>
      <c r="Q58" s="75">
        <f t="shared" si="15"/>
        <v>109.92</v>
      </c>
      <c r="R58" s="75">
        <f t="shared" si="15"/>
        <v>113.32</v>
      </c>
      <c r="S58" s="75">
        <f t="shared" si="15"/>
        <v>116.59</v>
      </c>
      <c r="U58" s="108"/>
      <c r="W58" s="90">
        <f t="shared" si="10"/>
        <v>2</v>
      </c>
      <c r="X58" s="90">
        <f t="shared" si="11"/>
        <v>1</v>
      </c>
      <c r="Y58" s="90">
        <f t="shared" si="12"/>
        <v>1</v>
      </c>
      <c r="Z58" s="90">
        <f t="shared" si="13"/>
        <v>1</v>
      </c>
      <c r="AA58" s="90">
        <f t="shared" si="14"/>
        <v>2</v>
      </c>
    </row>
    <row r="59" spans="3:27" ht="15" x14ac:dyDescent="0.25">
      <c r="C59" s="36" t="s">
        <v>225</v>
      </c>
      <c r="D59" s="36" t="s">
        <v>233</v>
      </c>
      <c r="E59" s="36" t="s">
        <v>3</v>
      </c>
      <c r="F59" s="36" t="s">
        <v>237</v>
      </c>
      <c r="G59" s="36" t="s">
        <v>3</v>
      </c>
      <c r="H59" s="36" t="s">
        <v>237</v>
      </c>
      <c r="I59" s="36" t="str">
        <f t="shared" si="5"/>
        <v>Administration FeeOther - Asset Relocation - Per Hour</v>
      </c>
      <c r="J59" s="36" t="str">
        <f t="shared" si="7"/>
        <v>Connection application related servicesOther - Asset Relocation - Per Hour</v>
      </c>
      <c r="K59" s="36" t="str">
        <f t="shared" si="8"/>
        <v>Administration FeeOther - Asset Relocation - Per Hour</v>
      </c>
      <c r="L59" s="36" t="s">
        <v>6</v>
      </c>
      <c r="M59" s="36" t="s">
        <v>7</v>
      </c>
      <c r="N59" s="65">
        <v>103.89765073779566</v>
      </c>
      <c r="O59" s="70">
        <f t="shared" si="9"/>
        <v>103.9</v>
      </c>
      <c r="P59" s="38">
        <f t="shared" si="15"/>
        <v>106.69</v>
      </c>
      <c r="Q59" s="75">
        <f t="shared" si="15"/>
        <v>109.92</v>
      </c>
      <c r="R59" s="75">
        <f t="shared" si="15"/>
        <v>113.32</v>
      </c>
      <c r="S59" s="75">
        <f t="shared" si="15"/>
        <v>116.59</v>
      </c>
      <c r="U59" s="108"/>
      <c r="W59" s="90">
        <f t="shared" si="10"/>
        <v>1</v>
      </c>
      <c r="X59" s="90">
        <f t="shared" si="11"/>
        <v>1</v>
      </c>
      <c r="Y59" s="90">
        <f t="shared" si="12"/>
        <v>1</v>
      </c>
      <c r="Z59" s="90">
        <f t="shared" si="13"/>
        <v>1</v>
      </c>
      <c r="AA59" s="90">
        <f t="shared" si="14"/>
        <v>1</v>
      </c>
    </row>
    <row r="60" spans="3:27" ht="15" x14ac:dyDescent="0.25">
      <c r="C60" s="36" t="s">
        <v>225</v>
      </c>
      <c r="D60" s="36" t="s">
        <v>233</v>
      </c>
      <c r="E60" s="36" t="s">
        <v>3</v>
      </c>
      <c r="F60" s="36" t="s">
        <v>238</v>
      </c>
      <c r="G60" s="36" t="s">
        <v>3</v>
      </c>
      <c r="H60" s="36" t="s">
        <v>238</v>
      </c>
      <c r="I60" s="36" t="str">
        <f t="shared" si="5"/>
        <v>Administration FeeOther - Public Lighting - Per Hour</v>
      </c>
      <c r="J60" s="36" t="str">
        <f t="shared" si="7"/>
        <v>Connection application related servicesOther - Public Lighting - Per Hour</v>
      </c>
      <c r="K60" s="36" t="str">
        <f t="shared" si="8"/>
        <v>Administration FeeOther - Public Lighting - Per Hour</v>
      </c>
      <c r="L60" s="36" t="s">
        <v>6</v>
      </c>
      <c r="M60" s="36" t="s">
        <v>7</v>
      </c>
      <c r="N60" s="65">
        <v>103.89765073779566</v>
      </c>
      <c r="O60" s="70">
        <f t="shared" si="9"/>
        <v>103.9</v>
      </c>
      <c r="P60" s="38">
        <f t="shared" si="15"/>
        <v>106.69</v>
      </c>
      <c r="Q60" s="75">
        <f t="shared" si="15"/>
        <v>109.92</v>
      </c>
      <c r="R60" s="75">
        <f t="shared" si="15"/>
        <v>113.32</v>
      </c>
      <c r="S60" s="75">
        <f t="shared" si="15"/>
        <v>116.59</v>
      </c>
      <c r="U60" s="108"/>
      <c r="W60" s="90">
        <f t="shared" si="10"/>
        <v>1</v>
      </c>
      <c r="X60" s="90">
        <f t="shared" si="11"/>
        <v>1</v>
      </c>
      <c r="Y60" s="90">
        <f t="shared" si="12"/>
        <v>1</v>
      </c>
      <c r="Z60" s="90">
        <f t="shared" si="13"/>
        <v>1</v>
      </c>
      <c r="AA60" s="90">
        <f t="shared" si="14"/>
        <v>1</v>
      </c>
    </row>
    <row r="61" spans="3:27" ht="15" x14ac:dyDescent="0.25">
      <c r="C61" s="36" t="s">
        <v>225</v>
      </c>
      <c r="D61" s="36" t="s">
        <v>233</v>
      </c>
      <c r="E61" s="36" t="s">
        <v>3</v>
      </c>
      <c r="F61" s="36" t="s">
        <v>28</v>
      </c>
      <c r="G61" s="36" t="s">
        <v>3</v>
      </c>
      <c r="H61" s="36" t="s">
        <v>28</v>
      </c>
      <c r="I61" s="36" t="str">
        <f t="shared" si="5"/>
        <v>Administration FeeSubdivision - Industrial &amp; Commercial - Per Hour</v>
      </c>
      <c r="J61" s="36" t="str">
        <f t="shared" si="7"/>
        <v>Connection application related servicesSubdivision - Industrial &amp; Commercial - Per Hour</v>
      </c>
      <c r="K61" s="36" t="str">
        <f t="shared" si="8"/>
        <v>Administration FeeSubdivision - Industrial &amp; Commercial - Per Hour</v>
      </c>
      <c r="L61" s="36" t="s">
        <v>6</v>
      </c>
      <c r="M61" s="36" t="s">
        <v>7</v>
      </c>
      <c r="N61" s="65">
        <v>103.89765073779566</v>
      </c>
      <c r="O61" s="70">
        <f t="shared" si="9"/>
        <v>103.9</v>
      </c>
      <c r="P61" s="38">
        <f t="shared" si="15"/>
        <v>106.69</v>
      </c>
      <c r="Q61" s="75">
        <f t="shared" si="15"/>
        <v>109.92</v>
      </c>
      <c r="R61" s="75">
        <f t="shared" si="15"/>
        <v>113.32</v>
      </c>
      <c r="S61" s="75">
        <f t="shared" si="15"/>
        <v>116.59</v>
      </c>
      <c r="U61" s="108"/>
      <c r="W61" s="90">
        <f t="shared" si="10"/>
        <v>3</v>
      </c>
      <c r="X61" s="90">
        <f t="shared" si="11"/>
        <v>1</v>
      </c>
      <c r="Y61" s="90">
        <f t="shared" si="12"/>
        <v>1</v>
      </c>
      <c r="Z61" s="90">
        <f t="shared" si="13"/>
        <v>1</v>
      </c>
      <c r="AA61" s="90">
        <f t="shared" si="14"/>
        <v>3</v>
      </c>
    </row>
    <row r="62" spans="3:27" ht="15" x14ac:dyDescent="0.25">
      <c r="C62" s="36" t="s">
        <v>225</v>
      </c>
      <c r="D62" s="36" t="s">
        <v>233</v>
      </c>
      <c r="E62" s="36" t="s">
        <v>3</v>
      </c>
      <c r="F62" s="36" t="s">
        <v>239</v>
      </c>
      <c r="G62" s="36" t="s">
        <v>3</v>
      </c>
      <c r="H62" s="36" t="s">
        <v>239</v>
      </c>
      <c r="I62" s="36" t="str">
        <f t="shared" si="5"/>
        <v>Administration FeeSubdivision - Non Urban - Overhead - 11+ poles</v>
      </c>
      <c r="J62" s="36" t="str">
        <f t="shared" si="7"/>
        <v>Connection application related servicesSubdivision - Non Urban - Overhead - 11+ poles</v>
      </c>
      <c r="K62" s="36" t="str">
        <f t="shared" si="8"/>
        <v>Administration FeeSubdivision - Non Urban - Overhead - 11+ poles</v>
      </c>
      <c r="L62" s="36" t="s">
        <v>4</v>
      </c>
      <c r="M62" s="36" t="s">
        <v>5</v>
      </c>
      <c r="N62" s="65">
        <v>935.07885664016089</v>
      </c>
      <c r="O62" s="70">
        <f t="shared" si="9"/>
        <v>935.08</v>
      </c>
      <c r="P62" s="38">
        <f t="shared" si="15"/>
        <v>960.2</v>
      </c>
      <c r="Q62" s="75">
        <f t="shared" si="15"/>
        <v>989.29</v>
      </c>
      <c r="R62" s="75">
        <f t="shared" si="15"/>
        <v>1019.92</v>
      </c>
      <c r="S62" s="75">
        <f t="shared" si="15"/>
        <v>1049.3900000000001</v>
      </c>
      <c r="U62" s="108"/>
      <c r="W62" s="90">
        <f t="shared" si="10"/>
        <v>2</v>
      </c>
      <c r="X62" s="90">
        <f t="shared" si="11"/>
        <v>1</v>
      </c>
      <c r="Y62" s="90">
        <f t="shared" si="12"/>
        <v>1</v>
      </c>
      <c r="Z62" s="90">
        <f t="shared" si="13"/>
        <v>1</v>
      </c>
      <c r="AA62" s="90">
        <f t="shared" si="14"/>
        <v>2</v>
      </c>
    </row>
    <row r="63" spans="3:27" ht="15" x14ac:dyDescent="0.25">
      <c r="C63" s="36" t="s">
        <v>225</v>
      </c>
      <c r="D63" s="36" t="s">
        <v>233</v>
      </c>
      <c r="E63" s="36" t="s">
        <v>3</v>
      </c>
      <c r="F63" s="36" t="s">
        <v>240</v>
      </c>
      <c r="G63" s="36" t="s">
        <v>3</v>
      </c>
      <c r="H63" s="36" t="s">
        <v>240</v>
      </c>
      <c r="I63" s="36" t="str">
        <f t="shared" si="5"/>
        <v>Administration FeeSubdivision - Non Urban - Overhead - 1-5 poles</v>
      </c>
      <c r="J63" s="36" t="str">
        <f t="shared" si="7"/>
        <v>Connection application related servicesSubdivision - Non Urban - Overhead - 1-5 poles</v>
      </c>
      <c r="K63" s="36" t="str">
        <f t="shared" si="8"/>
        <v>Administration FeeSubdivision - Non Urban - Overhead - 1-5 poles</v>
      </c>
      <c r="L63" s="36" t="s">
        <v>4</v>
      </c>
      <c r="M63" s="36" t="s">
        <v>5</v>
      </c>
      <c r="N63" s="65">
        <v>415.59060295118263</v>
      </c>
      <c r="O63" s="70">
        <f t="shared" si="9"/>
        <v>415.59</v>
      </c>
      <c r="P63" s="38">
        <f t="shared" ref="P63:S82" si="16">ROUND(O63*(1+P$14)*(1-P$15),2)</f>
        <v>426.75</v>
      </c>
      <c r="Q63" s="75">
        <f t="shared" si="16"/>
        <v>439.68</v>
      </c>
      <c r="R63" s="75">
        <f t="shared" si="16"/>
        <v>453.29</v>
      </c>
      <c r="S63" s="75">
        <f t="shared" si="16"/>
        <v>466.39</v>
      </c>
      <c r="U63" s="108"/>
      <c r="W63" s="90">
        <f t="shared" si="10"/>
        <v>2</v>
      </c>
      <c r="X63" s="90">
        <f t="shared" si="11"/>
        <v>1</v>
      </c>
      <c r="Y63" s="90">
        <f t="shared" si="12"/>
        <v>1</v>
      </c>
      <c r="Z63" s="90">
        <f t="shared" si="13"/>
        <v>1</v>
      </c>
      <c r="AA63" s="90">
        <f t="shared" si="14"/>
        <v>2</v>
      </c>
    </row>
    <row r="64" spans="3:27" ht="15" x14ac:dyDescent="0.25">
      <c r="C64" s="36" t="s">
        <v>225</v>
      </c>
      <c r="D64" s="36" t="s">
        <v>233</v>
      </c>
      <c r="E64" s="36" t="s">
        <v>3</v>
      </c>
      <c r="F64" s="36" t="s">
        <v>241</v>
      </c>
      <c r="G64" s="36" t="s">
        <v>3</v>
      </c>
      <c r="H64" s="36" t="s">
        <v>241</v>
      </c>
      <c r="I64" s="36" t="str">
        <f t="shared" si="5"/>
        <v>Administration FeeSubdivision - Non Urban - Overhead - 6-10 poles</v>
      </c>
      <c r="J64" s="36" t="str">
        <f t="shared" si="7"/>
        <v>Connection application related servicesSubdivision - Non Urban - Overhead - 6-10 poles</v>
      </c>
      <c r="K64" s="36" t="str">
        <f t="shared" si="8"/>
        <v>Administration FeeSubdivision - Non Urban - Overhead - 6-10 poles</v>
      </c>
      <c r="L64" s="36" t="s">
        <v>4</v>
      </c>
      <c r="M64" s="36" t="s">
        <v>5</v>
      </c>
      <c r="N64" s="65">
        <v>519.48825368897826</v>
      </c>
      <c r="O64" s="70">
        <f t="shared" si="9"/>
        <v>519.49</v>
      </c>
      <c r="P64" s="38">
        <f t="shared" si="16"/>
        <v>533.44000000000005</v>
      </c>
      <c r="Q64" s="75">
        <f t="shared" si="16"/>
        <v>549.6</v>
      </c>
      <c r="R64" s="75">
        <f t="shared" si="16"/>
        <v>566.61</v>
      </c>
      <c r="S64" s="75">
        <f t="shared" si="16"/>
        <v>582.98</v>
      </c>
      <c r="U64" s="108"/>
      <c r="W64" s="90">
        <f t="shared" si="10"/>
        <v>2</v>
      </c>
      <c r="X64" s="90">
        <f t="shared" si="11"/>
        <v>1</v>
      </c>
      <c r="Y64" s="90">
        <f t="shared" si="12"/>
        <v>1</v>
      </c>
      <c r="Z64" s="90">
        <f t="shared" si="13"/>
        <v>1</v>
      </c>
      <c r="AA64" s="90">
        <f t="shared" si="14"/>
        <v>2</v>
      </c>
    </row>
    <row r="65" spans="3:27" ht="15" x14ac:dyDescent="0.25">
      <c r="C65" s="36" t="s">
        <v>225</v>
      </c>
      <c r="D65" s="36" t="s">
        <v>233</v>
      </c>
      <c r="E65" s="36" t="s">
        <v>3</v>
      </c>
      <c r="F65" s="36" t="s">
        <v>242</v>
      </c>
      <c r="G65" s="36" t="s">
        <v>3</v>
      </c>
      <c r="H65" s="36" t="s">
        <v>242</v>
      </c>
      <c r="I65" s="36" t="str">
        <f t="shared" si="5"/>
        <v>Administration FeeSubdivision - Non Urban - Underground - 11-40 lots</v>
      </c>
      <c r="J65" s="36" t="str">
        <f t="shared" si="7"/>
        <v>Connection application related servicesSubdivision - Non Urban - Underground - 11-40 lots</v>
      </c>
      <c r="K65" s="36" t="str">
        <f t="shared" si="8"/>
        <v>Administration FeeSubdivision - Non Urban - Underground - 11-40 lots</v>
      </c>
      <c r="L65" s="36" t="s">
        <v>4</v>
      </c>
      <c r="M65" s="36" t="s">
        <v>5</v>
      </c>
      <c r="N65" s="65">
        <v>519.48825368897826</v>
      </c>
      <c r="O65" s="70">
        <f t="shared" si="9"/>
        <v>519.49</v>
      </c>
      <c r="P65" s="38">
        <f t="shared" si="16"/>
        <v>533.44000000000005</v>
      </c>
      <c r="Q65" s="75">
        <f t="shared" si="16"/>
        <v>549.6</v>
      </c>
      <c r="R65" s="75">
        <f t="shared" si="16"/>
        <v>566.61</v>
      </c>
      <c r="S65" s="75">
        <f t="shared" si="16"/>
        <v>582.98</v>
      </c>
      <c r="U65" s="108"/>
      <c r="W65" s="90">
        <f t="shared" si="10"/>
        <v>2</v>
      </c>
      <c r="X65" s="90">
        <f t="shared" si="11"/>
        <v>1</v>
      </c>
      <c r="Y65" s="90">
        <f t="shared" si="12"/>
        <v>1</v>
      </c>
      <c r="Z65" s="90">
        <f t="shared" si="13"/>
        <v>1</v>
      </c>
      <c r="AA65" s="90">
        <f t="shared" si="14"/>
        <v>2</v>
      </c>
    </row>
    <row r="66" spans="3:27" ht="15" x14ac:dyDescent="0.25">
      <c r="C66" s="36" t="s">
        <v>225</v>
      </c>
      <c r="D66" s="36" t="s">
        <v>233</v>
      </c>
      <c r="E66" s="36" t="s">
        <v>3</v>
      </c>
      <c r="F66" s="36" t="s">
        <v>243</v>
      </c>
      <c r="G66" s="36" t="s">
        <v>3</v>
      </c>
      <c r="H66" s="36" t="s">
        <v>243</v>
      </c>
      <c r="I66" s="36" t="str">
        <f t="shared" si="5"/>
        <v>Administration FeeSubdivision - Non Urban - Underground - 1-5 lots</v>
      </c>
      <c r="J66" s="36" t="str">
        <f t="shared" si="7"/>
        <v>Connection application related servicesSubdivision - Non Urban - Underground - 1-5 lots</v>
      </c>
      <c r="K66" s="36" t="str">
        <f t="shared" si="8"/>
        <v>Administration FeeSubdivision - Non Urban - Underground - 1-5 lots</v>
      </c>
      <c r="L66" s="36" t="s">
        <v>4</v>
      </c>
      <c r="M66" s="36" t="s">
        <v>5</v>
      </c>
      <c r="N66" s="65">
        <v>311.692952213387</v>
      </c>
      <c r="O66" s="70">
        <f t="shared" si="9"/>
        <v>311.69</v>
      </c>
      <c r="P66" s="38">
        <f t="shared" si="16"/>
        <v>320.06</v>
      </c>
      <c r="Q66" s="75">
        <f t="shared" si="16"/>
        <v>329.76</v>
      </c>
      <c r="R66" s="75">
        <f t="shared" si="16"/>
        <v>339.97</v>
      </c>
      <c r="S66" s="75">
        <f t="shared" si="16"/>
        <v>349.79</v>
      </c>
      <c r="U66" s="108"/>
      <c r="W66" s="90">
        <f t="shared" si="10"/>
        <v>2</v>
      </c>
      <c r="X66" s="90">
        <f t="shared" si="11"/>
        <v>1</v>
      </c>
      <c r="Y66" s="90">
        <f t="shared" si="12"/>
        <v>1</v>
      </c>
      <c r="Z66" s="90">
        <f t="shared" si="13"/>
        <v>1</v>
      </c>
      <c r="AA66" s="90">
        <f t="shared" si="14"/>
        <v>2</v>
      </c>
    </row>
    <row r="67" spans="3:27" ht="15" x14ac:dyDescent="0.25">
      <c r="C67" s="36" t="s">
        <v>225</v>
      </c>
      <c r="D67" s="36" t="s">
        <v>233</v>
      </c>
      <c r="E67" s="36" t="s">
        <v>3</v>
      </c>
      <c r="F67" s="36" t="s">
        <v>244</v>
      </c>
      <c r="G67" s="36" t="s">
        <v>3</v>
      </c>
      <c r="H67" s="36" t="s">
        <v>244</v>
      </c>
      <c r="I67" s="36" t="str">
        <f t="shared" si="5"/>
        <v>Administration FeeSubdivision - Non Urban - Underground - 41+ lots</v>
      </c>
      <c r="J67" s="36" t="str">
        <f t="shared" si="7"/>
        <v>Connection application related servicesSubdivision - Non Urban - Underground - 41+ lots</v>
      </c>
      <c r="K67" s="36" t="str">
        <f t="shared" si="8"/>
        <v>Administration FeeSubdivision - Non Urban - Underground - 41+ lots</v>
      </c>
      <c r="L67" s="36" t="s">
        <v>4</v>
      </c>
      <c r="M67" s="36" t="s">
        <v>5</v>
      </c>
      <c r="N67" s="65">
        <v>623.385904426774</v>
      </c>
      <c r="O67" s="70">
        <f t="shared" si="9"/>
        <v>623.39</v>
      </c>
      <c r="P67" s="38">
        <f t="shared" si="16"/>
        <v>640.13</v>
      </c>
      <c r="Q67" s="75">
        <f t="shared" si="16"/>
        <v>659.53</v>
      </c>
      <c r="R67" s="75">
        <f t="shared" si="16"/>
        <v>679.95</v>
      </c>
      <c r="S67" s="75">
        <f t="shared" si="16"/>
        <v>699.59</v>
      </c>
      <c r="U67" s="108"/>
      <c r="W67" s="90">
        <f t="shared" si="10"/>
        <v>2</v>
      </c>
      <c r="X67" s="90">
        <f t="shared" si="11"/>
        <v>1</v>
      </c>
      <c r="Y67" s="90">
        <f t="shared" si="12"/>
        <v>1</v>
      </c>
      <c r="Z67" s="90">
        <f t="shared" si="13"/>
        <v>1</v>
      </c>
      <c r="AA67" s="90">
        <f t="shared" si="14"/>
        <v>2</v>
      </c>
    </row>
    <row r="68" spans="3:27" ht="15" x14ac:dyDescent="0.25">
      <c r="C68" s="36" t="s">
        <v>225</v>
      </c>
      <c r="D68" s="36" t="s">
        <v>233</v>
      </c>
      <c r="E68" s="36" t="s">
        <v>3</v>
      </c>
      <c r="F68" s="36" t="s">
        <v>245</v>
      </c>
      <c r="G68" s="36" t="s">
        <v>3</v>
      </c>
      <c r="H68" s="36" t="s">
        <v>245</v>
      </c>
      <c r="I68" s="36" t="str">
        <f t="shared" si="5"/>
        <v>Administration FeeSubdivision - Non Urban - Underground - 6-10 lots</v>
      </c>
      <c r="J68" s="36" t="str">
        <f t="shared" si="7"/>
        <v>Connection application related servicesSubdivision - Non Urban - Underground - 6-10 lots</v>
      </c>
      <c r="K68" s="36" t="str">
        <f t="shared" si="8"/>
        <v>Administration FeeSubdivision - Non Urban - Underground - 6-10 lots</v>
      </c>
      <c r="L68" s="36" t="s">
        <v>4</v>
      </c>
      <c r="M68" s="36" t="s">
        <v>5</v>
      </c>
      <c r="N68" s="65">
        <v>415.59060295118263</v>
      </c>
      <c r="O68" s="70">
        <f t="shared" si="9"/>
        <v>415.59</v>
      </c>
      <c r="P68" s="38">
        <f t="shared" si="16"/>
        <v>426.75</v>
      </c>
      <c r="Q68" s="75">
        <f t="shared" si="16"/>
        <v>439.68</v>
      </c>
      <c r="R68" s="75">
        <f t="shared" si="16"/>
        <v>453.29</v>
      </c>
      <c r="S68" s="75">
        <f t="shared" si="16"/>
        <v>466.39</v>
      </c>
      <c r="U68" s="108"/>
      <c r="W68" s="90">
        <f t="shared" si="10"/>
        <v>2</v>
      </c>
      <c r="X68" s="90">
        <f t="shared" si="11"/>
        <v>1</v>
      </c>
      <c r="Y68" s="90">
        <f t="shared" si="12"/>
        <v>1</v>
      </c>
      <c r="Z68" s="90">
        <f t="shared" si="13"/>
        <v>1</v>
      </c>
      <c r="AA68" s="90">
        <f t="shared" si="14"/>
        <v>2</v>
      </c>
    </row>
    <row r="69" spans="3:27" ht="15" x14ac:dyDescent="0.25">
      <c r="C69" s="36" t="s">
        <v>225</v>
      </c>
      <c r="D69" s="36" t="s">
        <v>233</v>
      </c>
      <c r="E69" s="36" t="s">
        <v>3</v>
      </c>
      <c r="F69" s="36" t="s">
        <v>246</v>
      </c>
      <c r="G69" s="36" t="s">
        <v>3</v>
      </c>
      <c r="H69" s="36" t="s">
        <v>246</v>
      </c>
      <c r="I69" s="36" t="str">
        <f t="shared" si="5"/>
        <v>Administration FeeSubdivision - URD - Underground - 11-40 lots</v>
      </c>
      <c r="J69" s="36" t="str">
        <f t="shared" si="7"/>
        <v>Connection application related servicesSubdivision - URD - Underground - 11-40 lots</v>
      </c>
      <c r="K69" s="36" t="str">
        <f t="shared" si="8"/>
        <v>Administration FeeSubdivision - URD - Underground - 11-40 lots</v>
      </c>
      <c r="L69" s="36" t="s">
        <v>4</v>
      </c>
      <c r="M69" s="36" t="s">
        <v>5</v>
      </c>
      <c r="N69" s="65">
        <v>727.28355516456963</v>
      </c>
      <c r="O69" s="70">
        <f t="shared" si="9"/>
        <v>727.28</v>
      </c>
      <c r="P69" s="38">
        <f t="shared" si="16"/>
        <v>746.82</v>
      </c>
      <c r="Q69" s="75">
        <f t="shared" si="16"/>
        <v>769.45</v>
      </c>
      <c r="R69" s="75">
        <f t="shared" si="16"/>
        <v>793.27</v>
      </c>
      <c r="S69" s="75">
        <f t="shared" si="16"/>
        <v>816.19</v>
      </c>
      <c r="U69" s="108"/>
      <c r="W69" s="90">
        <f t="shared" si="10"/>
        <v>3</v>
      </c>
      <c r="X69" s="90">
        <f t="shared" si="11"/>
        <v>1</v>
      </c>
      <c r="Y69" s="90">
        <f t="shared" si="12"/>
        <v>1</v>
      </c>
      <c r="Z69" s="90">
        <f t="shared" si="13"/>
        <v>1</v>
      </c>
      <c r="AA69" s="90">
        <f t="shared" si="14"/>
        <v>3</v>
      </c>
    </row>
    <row r="70" spans="3:27" ht="15" x14ac:dyDescent="0.25">
      <c r="C70" s="36" t="s">
        <v>225</v>
      </c>
      <c r="D70" s="36" t="s">
        <v>233</v>
      </c>
      <c r="E70" s="36" t="s">
        <v>3</v>
      </c>
      <c r="F70" s="36" t="s">
        <v>247</v>
      </c>
      <c r="G70" s="36" t="s">
        <v>3</v>
      </c>
      <c r="H70" s="36" t="s">
        <v>247</v>
      </c>
      <c r="I70" s="36" t="str">
        <f t="shared" si="5"/>
        <v>Administration FeeSubdivision - URD - Underground - 1-5 lots</v>
      </c>
      <c r="J70" s="36" t="str">
        <f t="shared" si="7"/>
        <v>Connection application related servicesSubdivision - URD - Underground - 1-5 lots</v>
      </c>
      <c r="K70" s="36" t="str">
        <f t="shared" si="8"/>
        <v>Administration FeeSubdivision - URD - Underground - 1-5 lots</v>
      </c>
      <c r="L70" s="36" t="s">
        <v>4</v>
      </c>
      <c r="M70" s="36" t="s">
        <v>5</v>
      </c>
      <c r="N70" s="65">
        <v>415.59060295118263</v>
      </c>
      <c r="O70" s="70">
        <f t="shared" si="9"/>
        <v>415.59</v>
      </c>
      <c r="P70" s="38">
        <f t="shared" si="16"/>
        <v>426.75</v>
      </c>
      <c r="Q70" s="75">
        <f t="shared" si="16"/>
        <v>439.68</v>
      </c>
      <c r="R70" s="75">
        <f t="shared" si="16"/>
        <v>453.29</v>
      </c>
      <c r="S70" s="75">
        <f t="shared" si="16"/>
        <v>466.39</v>
      </c>
      <c r="U70" s="108"/>
      <c r="W70" s="90">
        <f t="shared" si="10"/>
        <v>3</v>
      </c>
      <c r="X70" s="90">
        <f t="shared" si="11"/>
        <v>1</v>
      </c>
      <c r="Y70" s="90">
        <f t="shared" si="12"/>
        <v>1</v>
      </c>
      <c r="Z70" s="90">
        <f t="shared" si="13"/>
        <v>1</v>
      </c>
      <c r="AA70" s="90">
        <f t="shared" si="14"/>
        <v>3</v>
      </c>
    </row>
    <row r="71" spans="3:27" ht="15" x14ac:dyDescent="0.25">
      <c r="C71" s="36" t="s">
        <v>225</v>
      </c>
      <c r="D71" s="36" t="s">
        <v>233</v>
      </c>
      <c r="E71" s="36" t="s">
        <v>3</v>
      </c>
      <c r="F71" s="36" t="s">
        <v>248</v>
      </c>
      <c r="G71" s="36" t="s">
        <v>3</v>
      </c>
      <c r="H71" s="36" t="s">
        <v>248</v>
      </c>
      <c r="I71" s="36" t="str">
        <f t="shared" si="5"/>
        <v>Administration FeeSubdivision - URD - Underground - 41+ lots</v>
      </c>
      <c r="J71" s="36" t="str">
        <f t="shared" si="7"/>
        <v>Connection application related servicesSubdivision - URD - Underground - 41+ lots</v>
      </c>
      <c r="K71" s="36" t="str">
        <f t="shared" si="8"/>
        <v>Administration FeeSubdivision - URD - Underground - 41+ lots</v>
      </c>
      <c r="L71" s="36" t="s">
        <v>4</v>
      </c>
      <c r="M71" s="36" t="s">
        <v>5</v>
      </c>
      <c r="N71" s="65">
        <v>831.18120590236526</v>
      </c>
      <c r="O71" s="70">
        <f t="shared" si="9"/>
        <v>831.18</v>
      </c>
      <c r="P71" s="38">
        <f t="shared" si="16"/>
        <v>853.51</v>
      </c>
      <c r="Q71" s="75">
        <f t="shared" si="16"/>
        <v>879.37</v>
      </c>
      <c r="R71" s="75">
        <f t="shared" si="16"/>
        <v>906.59</v>
      </c>
      <c r="S71" s="75">
        <f t="shared" si="16"/>
        <v>932.78</v>
      </c>
      <c r="U71" s="108"/>
      <c r="W71" s="90">
        <f t="shared" si="10"/>
        <v>3</v>
      </c>
      <c r="X71" s="90">
        <f t="shared" si="11"/>
        <v>1</v>
      </c>
      <c r="Y71" s="90">
        <f t="shared" si="12"/>
        <v>1</v>
      </c>
      <c r="Z71" s="90">
        <f t="shared" si="13"/>
        <v>1</v>
      </c>
      <c r="AA71" s="90">
        <f t="shared" si="14"/>
        <v>3</v>
      </c>
    </row>
    <row r="72" spans="3:27" ht="15" x14ac:dyDescent="0.25">
      <c r="C72" s="36" t="s">
        <v>225</v>
      </c>
      <c r="D72" s="36" t="s">
        <v>233</v>
      </c>
      <c r="E72" s="36" t="s">
        <v>3</v>
      </c>
      <c r="F72" s="36" t="s">
        <v>249</v>
      </c>
      <c r="G72" s="36" t="s">
        <v>3</v>
      </c>
      <c r="H72" s="36" t="s">
        <v>249</v>
      </c>
      <c r="I72" s="36" t="str">
        <f t="shared" si="5"/>
        <v>Administration FeeSubdivision - URD - Underground - 6-10 lots</v>
      </c>
      <c r="J72" s="36" t="str">
        <f t="shared" si="7"/>
        <v>Connection application related servicesSubdivision - URD - Underground - 6-10 lots</v>
      </c>
      <c r="K72" s="36" t="str">
        <f t="shared" si="8"/>
        <v>Administration FeeSubdivision - URD - Underground - 6-10 lots</v>
      </c>
      <c r="L72" s="36" t="s">
        <v>4</v>
      </c>
      <c r="M72" s="36" t="s">
        <v>5</v>
      </c>
      <c r="N72" s="65">
        <v>519.48825368897826</v>
      </c>
      <c r="O72" s="70">
        <f t="shared" si="9"/>
        <v>519.49</v>
      </c>
      <c r="P72" s="38">
        <f t="shared" si="16"/>
        <v>533.44000000000005</v>
      </c>
      <c r="Q72" s="75">
        <f t="shared" si="16"/>
        <v>549.6</v>
      </c>
      <c r="R72" s="75">
        <f t="shared" si="16"/>
        <v>566.61</v>
      </c>
      <c r="S72" s="75">
        <f t="shared" si="16"/>
        <v>582.98</v>
      </c>
      <c r="U72" s="108"/>
      <c r="W72" s="90">
        <f t="shared" si="10"/>
        <v>3</v>
      </c>
      <c r="X72" s="90">
        <f t="shared" si="11"/>
        <v>1</v>
      </c>
      <c r="Y72" s="90">
        <f t="shared" si="12"/>
        <v>1</v>
      </c>
      <c r="Z72" s="90">
        <f t="shared" si="13"/>
        <v>1</v>
      </c>
      <c r="AA72" s="90">
        <f t="shared" si="14"/>
        <v>3</v>
      </c>
    </row>
    <row r="73" spans="3:27" ht="15" x14ac:dyDescent="0.25">
      <c r="C73" s="36" t="s">
        <v>225</v>
      </c>
      <c r="D73" s="36" t="s">
        <v>250</v>
      </c>
      <c r="E73" s="36" t="s">
        <v>130</v>
      </c>
      <c r="F73" s="36" t="s">
        <v>135</v>
      </c>
      <c r="G73" s="36" t="s">
        <v>130</v>
      </c>
      <c r="H73" s="36" t="s">
        <v>135</v>
      </c>
      <c r="I73" s="36" t="str">
        <f t="shared" si="5"/>
        <v>Substation Commission FeeAll Other - Asset Relocation - Per Substation</v>
      </c>
      <c r="J73" s="36" t="str">
        <f t="shared" si="7"/>
        <v>Contestable network commissioning and decommissioningAll Other - Asset Relocation - Per Substation</v>
      </c>
      <c r="K73" s="36" t="str">
        <f t="shared" si="8"/>
        <v>Substation Commission FeeAll Other - Asset Relocation - Per Substation</v>
      </c>
      <c r="L73" s="36" t="s">
        <v>132</v>
      </c>
      <c r="M73" s="36" t="s">
        <v>5</v>
      </c>
      <c r="N73" s="65">
        <v>1911.9047991523739</v>
      </c>
      <c r="O73" s="70">
        <f t="shared" si="9"/>
        <v>1911.9</v>
      </c>
      <c r="P73" s="38">
        <f t="shared" si="16"/>
        <v>1963.26</v>
      </c>
      <c r="Q73" s="75">
        <f t="shared" si="16"/>
        <v>2022.75</v>
      </c>
      <c r="R73" s="75">
        <f t="shared" si="16"/>
        <v>2085.37</v>
      </c>
      <c r="S73" s="75">
        <f t="shared" si="16"/>
        <v>2145.62</v>
      </c>
      <c r="U73" s="108"/>
      <c r="W73" s="90">
        <f t="shared" si="10"/>
        <v>1</v>
      </c>
      <c r="X73" s="90">
        <f t="shared" si="11"/>
        <v>1</v>
      </c>
      <c r="Y73" s="90">
        <f t="shared" si="12"/>
        <v>1</v>
      </c>
      <c r="Z73" s="90">
        <f t="shared" si="13"/>
        <v>1</v>
      </c>
      <c r="AA73" s="90">
        <f t="shared" si="14"/>
        <v>1</v>
      </c>
    </row>
    <row r="74" spans="3:27" ht="15" x14ac:dyDescent="0.25">
      <c r="C74" s="36" t="s">
        <v>225</v>
      </c>
      <c r="D74" s="36" t="s">
        <v>250</v>
      </c>
      <c r="E74" s="36" t="s">
        <v>130</v>
      </c>
      <c r="F74" s="36" t="s">
        <v>131</v>
      </c>
      <c r="G74" s="36" t="s">
        <v>130</v>
      </c>
      <c r="H74" s="36" t="s">
        <v>131</v>
      </c>
      <c r="I74" s="36" t="str">
        <f t="shared" si="5"/>
        <v>Substation Commission FeeAll Other - Industrial &amp; Commercial - Per Substation</v>
      </c>
      <c r="J74" s="36" t="str">
        <f t="shared" si="7"/>
        <v>Contestable network commissioning and decommissioningAll Other - Industrial &amp; Commercial - Per Substation</v>
      </c>
      <c r="K74" s="36" t="str">
        <f t="shared" si="8"/>
        <v>Substation Commission FeeAll Other - Industrial &amp; Commercial - Per Substation</v>
      </c>
      <c r="L74" s="36" t="s">
        <v>132</v>
      </c>
      <c r="M74" s="36" t="s">
        <v>5</v>
      </c>
      <c r="N74" s="65">
        <v>1911.9047991523739</v>
      </c>
      <c r="O74" s="70">
        <f t="shared" si="9"/>
        <v>1911.9</v>
      </c>
      <c r="P74" s="38">
        <f t="shared" si="16"/>
        <v>1963.26</v>
      </c>
      <c r="Q74" s="75">
        <f t="shared" si="16"/>
        <v>2022.75</v>
      </c>
      <c r="R74" s="75">
        <f t="shared" si="16"/>
        <v>2085.37</v>
      </c>
      <c r="S74" s="75">
        <f t="shared" si="16"/>
        <v>2145.62</v>
      </c>
      <c r="U74" s="108"/>
      <c r="W74" s="90">
        <f t="shared" si="10"/>
        <v>1</v>
      </c>
      <c r="X74" s="90">
        <f t="shared" si="11"/>
        <v>1</v>
      </c>
      <c r="Y74" s="90">
        <f t="shared" si="12"/>
        <v>1</v>
      </c>
      <c r="Z74" s="90">
        <f t="shared" si="13"/>
        <v>1</v>
      </c>
      <c r="AA74" s="90">
        <f t="shared" si="14"/>
        <v>1</v>
      </c>
    </row>
    <row r="75" spans="3:27" ht="15" x14ac:dyDescent="0.25">
      <c r="C75" s="36" t="s">
        <v>225</v>
      </c>
      <c r="D75" s="36" t="s">
        <v>250</v>
      </c>
      <c r="E75" s="36" t="s">
        <v>130</v>
      </c>
      <c r="F75" s="36" t="s">
        <v>133</v>
      </c>
      <c r="G75" s="36" t="s">
        <v>130</v>
      </c>
      <c r="H75" s="36" t="s">
        <v>133</v>
      </c>
      <c r="I75" s="36" t="str">
        <f t="shared" si="5"/>
        <v>Substation Commission FeeAll Other - Non Urban - Per Substation</v>
      </c>
      <c r="J75" s="36" t="str">
        <f t="shared" si="7"/>
        <v>Contestable network commissioning and decommissioningAll Other - Non Urban - Per Substation</v>
      </c>
      <c r="K75" s="36" t="str">
        <f t="shared" si="8"/>
        <v>Substation Commission FeeAll Other - Non Urban - Per Substation</v>
      </c>
      <c r="L75" s="36" t="s">
        <v>132</v>
      </c>
      <c r="M75" s="36" t="s">
        <v>5</v>
      </c>
      <c r="N75" s="65">
        <v>1911.9047991523739</v>
      </c>
      <c r="O75" s="70">
        <f t="shared" si="9"/>
        <v>1911.9</v>
      </c>
      <c r="P75" s="38">
        <f t="shared" si="16"/>
        <v>1963.26</v>
      </c>
      <c r="Q75" s="75">
        <f t="shared" si="16"/>
        <v>2022.75</v>
      </c>
      <c r="R75" s="75">
        <f t="shared" si="16"/>
        <v>2085.37</v>
      </c>
      <c r="S75" s="75">
        <f t="shared" si="16"/>
        <v>2145.62</v>
      </c>
      <c r="U75" s="108"/>
      <c r="W75" s="90">
        <f t="shared" si="10"/>
        <v>1</v>
      </c>
      <c r="X75" s="90">
        <f t="shared" si="11"/>
        <v>1</v>
      </c>
      <c r="Y75" s="90">
        <f t="shared" si="12"/>
        <v>1</v>
      </c>
      <c r="Z75" s="90">
        <f t="shared" si="13"/>
        <v>1</v>
      </c>
      <c r="AA75" s="90">
        <f t="shared" si="14"/>
        <v>1</v>
      </c>
    </row>
    <row r="76" spans="3:27" ht="15" x14ac:dyDescent="0.25">
      <c r="C76" s="36" t="s">
        <v>225</v>
      </c>
      <c r="D76" s="36" t="s">
        <v>250</v>
      </c>
      <c r="E76" s="36" t="s">
        <v>130</v>
      </c>
      <c r="F76" s="36" t="s">
        <v>136</v>
      </c>
      <c r="G76" s="36" t="s">
        <v>130</v>
      </c>
      <c r="H76" s="36" t="s">
        <v>136</v>
      </c>
      <c r="I76" s="36" t="str">
        <f t="shared" si="5"/>
        <v>Substation Commission FeeAll Other - Public Lighting - Per Substation</v>
      </c>
      <c r="J76" s="36" t="str">
        <f t="shared" si="7"/>
        <v>Contestable network commissioning and decommissioningAll Other - Public Lighting - Per Substation</v>
      </c>
      <c r="K76" s="36" t="str">
        <f t="shared" si="8"/>
        <v>Substation Commission FeeAll Other - Public Lighting - Per Substation</v>
      </c>
      <c r="L76" s="36" t="s">
        <v>132</v>
      </c>
      <c r="M76" s="36" t="s">
        <v>5</v>
      </c>
      <c r="N76" s="65">
        <v>1911.9047991523739</v>
      </c>
      <c r="O76" s="70">
        <f t="shared" si="9"/>
        <v>1911.9</v>
      </c>
      <c r="P76" s="38">
        <f t="shared" si="16"/>
        <v>1963.26</v>
      </c>
      <c r="Q76" s="75">
        <f t="shared" si="16"/>
        <v>2022.75</v>
      </c>
      <c r="R76" s="75">
        <f t="shared" si="16"/>
        <v>2085.37</v>
      </c>
      <c r="S76" s="75">
        <f t="shared" si="16"/>
        <v>2145.62</v>
      </c>
      <c r="U76" s="108"/>
      <c r="W76" s="90">
        <f t="shared" si="10"/>
        <v>1</v>
      </c>
      <c r="X76" s="90">
        <f t="shared" si="11"/>
        <v>1</v>
      </c>
      <c r="Y76" s="90">
        <f t="shared" si="12"/>
        <v>1</v>
      </c>
      <c r="Z76" s="90">
        <f t="shared" si="13"/>
        <v>1</v>
      </c>
      <c r="AA76" s="90">
        <f t="shared" si="14"/>
        <v>1</v>
      </c>
    </row>
    <row r="77" spans="3:27" ht="15" x14ac:dyDescent="0.25">
      <c r="C77" s="36" t="s">
        <v>225</v>
      </c>
      <c r="D77" s="36" t="s">
        <v>250</v>
      </c>
      <c r="E77" s="36" t="s">
        <v>130</v>
      </c>
      <c r="F77" s="36" t="s">
        <v>134</v>
      </c>
      <c r="G77" s="36" t="s">
        <v>130</v>
      </c>
      <c r="H77" s="36" t="s">
        <v>134</v>
      </c>
      <c r="I77" s="36" t="str">
        <f t="shared" si="5"/>
        <v>Substation Commission FeeAll Other - URD - Per Substation</v>
      </c>
      <c r="J77" s="36" t="str">
        <f t="shared" si="7"/>
        <v>Contestable network commissioning and decommissioningAll Other - URD - Per Substation</v>
      </c>
      <c r="K77" s="36" t="str">
        <f t="shared" si="8"/>
        <v>Substation Commission FeeAll Other - URD - Per Substation</v>
      </c>
      <c r="L77" s="36" t="s">
        <v>132</v>
      </c>
      <c r="M77" s="36" t="s">
        <v>5</v>
      </c>
      <c r="N77" s="65">
        <v>1911.9047991523739</v>
      </c>
      <c r="O77" s="70">
        <f t="shared" si="9"/>
        <v>1911.9</v>
      </c>
      <c r="P77" s="38">
        <f t="shared" si="16"/>
        <v>1963.26</v>
      </c>
      <c r="Q77" s="75">
        <f t="shared" si="16"/>
        <v>2022.75</v>
      </c>
      <c r="R77" s="75">
        <f t="shared" si="16"/>
        <v>2085.37</v>
      </c>
      <c r="S77" s="75">
        <f t="shared" si="16"/>
        <v>2145.62</v>
      </c>
      <c r="U77" s="108"/>
      <c r="W77" s="90">
        <f t="shared" si="10"/>
        <v>1</v>
      </c>
      <c r="X77" s="90">
        <f t="shared" si="11"/>
        <v>1</v>
      </c>
      <c r="Y77" s="90">
        <f t="shared" si="12"/>
        <v>1</v>
      </c>
      <c r="Z77" s="90">
        <f t="shared" si="13"/>
        <v>1</v>
      </c>
      <c r="AA77" s="90">
        <f t="shared" si="14"/>
        <v>1</v>
      </c>
    </row>
    <row r="78" spans="3:27" ht="15" x14ac:dyDescent="0.25">
      <c r="C78" s="36" t="s">
        <v>225</v>
      </c>
      <c r="D78" s="36" t="s">
        <v>250</v>
      </c>
      <c r="E78" s="36" t="s">
        <v>130</v>
      </c>
      <c r="F78" s="36" t="s">
        <v>127</v>
      </c>
      <c r="G78" s="36" t="s">
        <v>130</v>
      </c>
      <c r="H78" s="36" t="s">
        <v>127</v>
      </c>
      <c r="I78" s="36" t="str">
        <f t="shared" si="5"/>
        <v>Substation Commission FeeSubdivision - URD - Per Lot</v>
      </c>
      <c r="J78" s="36" t="str">
        <f t="shared" si="7"/>
        <v>Contestable network commissioning and decommissioningSubdivision - URD - Per Lot</v>
      </c>
      <c r="K78" s="36" t="str">
        <f t="shared" si="8"/>
        <v>Substation Commission FeeSubdivision - URD - Per Lot</v>
      </c>
      <c r="L78" s="36" t="s">
        <v>128</v>
      </c>
      <c r="M78" s="36" t="s">
        <v>5</v>
      </c>
      <c r="N78" s="65">
        <v>65.92775169490946</v>
      </c>
      <c r="O78" s="70">
        <f t="shared" si="9"/>
        <v>65.930000000000007</v>
      </c>
      <c r="P78" s="38">
        <f t="shared" si="16"/>
        <v>67.7</v>
      </c>
      <c r="Q78" s="75">
        <f t="shared" si="16"/>
        <v>69.75</v>
      </c>
      <c r="R78" s="75">
        <f t="shared" si="16"/>
        <v>71.91</v>
      </c>
      <c r="S78" s="75">
        <f t="shared" si="16"/>
        <v>73.989999999999995</v>
      </c>
      <c r="U78" s="108"/>
      <c r="W78" s="90">
        <f t="shared" si="10"/>
        <v>2</v>
      </c>
      <c r="X78" s="90">
        <f t="shared" si="11"/>
        <v>1</v>
      </c>
      <c r="Y78" s="90">
        <f t="shared" si="12"/>
        <v>1</v>
      </c>
      <c r="Z78" s="90">
        <f t="shared" si="13"/>
        <v>1</v>
      </c>
      <c r="AA78" s="90">
        <f t="shared" si="14"/>
        <v>2</v>
      </c>
    </row>
    <row r="79" spans="3:27" ht="15" x14ac:dyDescent="0.25">
      <c r="C79" s="36" t="s">
        <v>225</v>
      </c>
      <c r="D79" s="36" t="s">
        <v>251</v>
      </c>
      <c r="E79" s="36" t="s">
        <v>252</v>
      </c>
      <c r="F79" s="36" t="s">
        <v>252</v>
      </c>
      <c r="G79" s="36" t="s">
        <v>252</v>
      </c>
      <c r="H79" s="36" t="s">
        <v>252</v>
      </c>
      <c r="I79" s="36" t="str">
        <f t="shared" si="5"/>
        <v>Customer initiated Asset Relocations - network safetyCustomer initiated Asset Relocations - network safety</v>
      </c>
      <c r="J79" s="36" t="str">
        <f t="shared" si="7"/>
        <v>Customer initiated asset relocationsCustomer initiated Asset Relocations - network safety</v>
      </c>
      <c r="K79" s="36" t="str">
        <f t="shared" si="8"/>
        <v>Customer initiated Asset Relocations - network safetyCustomer initiated Asset Relocations - network safety</v>
      </c>
      <c r="L79" s="36" t="s">
        <v>6</v>
      </c>
      <c r="M79" s="36" t="s">
        <v>7</v>
      </c>
      <c r="N79" s="65">
        <v>155.34412009760271</v>
      </c>
      <c r="O79" s="70">
        <f t="shared" si="9"/>
        <v>155.34</v>
      </c>
      <c r="P79" s="38">
        <f t="shared" si="16"/>
        <v>159.51</v>
      </c>
      <c r="Q79" s="75">
        <f t="shared" si="16"/>
        <v>164.34</v>
      </c>
      <c r="R79" s="75">
        <f t="shared" si="16"/>
        <v>169.43</v>
      </c>
      <c r="S79" s="75">
        <f t="shared" si="16"/>
        <v>174.32</v>
      </c>
      <c r="U79" s="108"/>
      <c r="W79" s="90">
        <f t="shared" si="10"/>
        <v>1</v>
      </c>
      <c r="X79" s="90">
        <f t="shared" si="11"/>
        <v>1</v>
      </c>
      <c r="Y79" s="90">
        <f t="shared" si="12"/>
        <v>1</v>
      </c>
      <c r="Z79" s="90">
        <f t="shared" si="13"/>
        <v>1</v>
      </c>
      <c r="AA79" s="90">
        <f t="shared" si="14"/>
        <v>1</v>
      </c>
    </row>
    <row r="80" spans="3:27" ht="15" x14ac:dyDescent="0.25">
      <c r="C80" s="36" t="s">
        <v>225</v>
      </c>
      <c r="D80" s="36" t="s">
        <v>253</v>
      </c>
      <c r="E80" s="36" t="s">
        <v>25</v>
      </c>
      <c r="F80" s="36" t="s">
        <v>254</v>
      </c>
      <c r="G80" s="36" t="s">
        <v>25</v>
      </c>
      <c r="H80" s="36" t="s">
        <v>254</v>
      </c>
      <c r="I80" s="36" t="str">
        <f t="shared" si="5"/>
        <v>Design Certification FeeAsset Relocation - Designer</v>
      </c>
      <c r="J80" s="36" t="str">
        <f t="shared" si="7"/>
        <v>Design related servicesAsset Relocation - Designer</v>
      </c>
      <c r="K80" s="36" t="str">
        <f t="shared" si="8"/>
        <v>Design Certification FeeAsset Relocation - Designer</v>
      </c>
      <c r="L80" s="36" t="s">
        <v>6</v>
      </c>
      <c r="M80" s="36" t="s">
        <v>7</v>
      </c>
      <c r="N80" s="65">
        <v>157.10951523720007</v>
      </c>
      <c r="O80" s="70">
        <f t="shared" si="9"/>
        <v>157.11000000000001</v>
      </c>
      <c r="P80" s="38">
        <f t="shared" si="16"/>
        <v>161.33000000000001</v>
      </c>
      <c r="Q80" s="75">
        <f t="shared" si="16"/>
        <v>166.22</v>
      </c>
      <c r="R80" s="75">
        <f t="shared" si="16"/>
        <v>171.37</v>
      </c>
      <c r="S80" s="75">
        <f t="shared" si="16"/>
        <v>176.32</v>
      </c>
      <c r="U80" s="108"/>
      <c r="W80" s="90">
        <f t="shared" si="10"/>
        <v>3</v>
      </c>
      <c r="X80" s="90">
        <f t="shared" si="11"/>
        <v>1</v>
      </c>
      <c r="Y80" s="90">
        <f t="shared" si="12"/>
        <v>3</v>
      </c>
      <c r="Z80" s="90">
        <f t="shared" si="13"/>
        <v>1</v>
      </c>
      <c r="AA80" s="90">
        <f t="shared" si="14"/>
        <v>3</v>
      </c>
    </row>
    <row r="81" spans="3:27" ht="15" x14ac:dyDescent="0.25">
      <c r="C81" s="36" t="s">
        <v>225</v>
      </c>
      <c r="D81" s="36" t="s">
        <v>253</v>
      </c>
      <c r="E81" s="36" t="s">
        <v>25</v>
      </c>
      <c r="F81" s="36" t="s">
        <v>255</v>
      </c>
      <c r="G81" s="36" t="s">
        <v>25</v>
      </c>
      <c r="H81" s="36" t="s">
        <v>255</v>
      </c>
      <c r="I81" s="36" t="str">
        <f t="shared" si="5"/>
        <v>Design Certification FeeAsset Relocation - Engineer</v>
      </c>
      <c r="J81" s="36" t="str">
        <f t="shared" si="7"/>
        <v>Design related servicesAsset Relocation - Engineer</v>
      </c>
      <c r="K81" s="36" t="str">
        <f t="shared" si="8"/>
        <v>Design Certification FeeAsset Relocation - Engineer</v>
      </c>
      <c r="L81" s="36" t="s">
        <v>6</v>
      </c>
      <c r="M81" s="36" t="s">
        <v>7</v>
      </c>
      <c r="N81" s="65">
        <v>157.10951523720007</v>
      </c>
      <c r="O81" s="70">
        <f t="shared" si="9"/>
        <v>157.11000000000001</v>
      </c>
      <c r="P81" s="38">
        <f t="shared" si="16"/>
        <v>161.33000000000001</v>
      </c>
      <c r="Q81" s="75">
        <f t="shared" si="16"/>
        <v>166.22</v>
      </c>
      <c r="R81" s="75">
        <f t="shared" si="16"/>
        <v>171.37</v>
      </c>
      <c r="S81" s="75">
        <f t="shared" si="16"/>
        <v>176.32</v>
      </c>
      <c r="U81" s="108"/>
      <c r="W81" s="90">
        <f t="shared" si="10"/>
        <v>3</v>
      </c>
      <c r="X81" s="90">
        <f t="shared" si="11"/>
        <v>1</v>
      </c>
      <c r="Y81" s="90">
        <f t="shared" si="12"/>
        <v>3</v>
      </c>
      <c r="Z81" s="90">
        <f t="shared" si="13"/>
        <v>1</v>
      </c>
      <c r="AA81" s="90">
        <f t="shared" si="14"/>
        <v>3</v>
      </c>
    </row>
    <row r="82" spans="3:27" ht="15" x14ac:dyDescent="0.25">
      <c r="C82" s="36" t="s">
        <v>225</v>
      </c>
      <c r="D82" s="36" t="s">
        <v>253</v>
      </c>
      <c r="E82" s="36" t="s">
        <v>25</v>
      </c>
      <c r="F82" s="36" t="s">
        <v>26</v>
      </c>
      <c r="G82" s="36" t="s">
        <v>25</v>
      </c>
      <c r="H82" s="36" t="s">
        <v>26</v>
      </c>
      <c r="I82" s="36" t="str">
        <f t="shared" si="5"/>
        <v>Design Certification FeeConnection of Load - Indoor Substation - Per Hour</v>
      </c>
      <c r="J82" s="36" t="str">
        <f t="shared" si="7"/>
        <v>Design related servicesConnection of Load - Indoor Substation - Per Hour</v>
      </c>
      <c r="K82" s="36" t="str">
        <f t="shared" si="8"/>
        <v>Design Certification FeeConnection of Load - Indoor Substation - Per Hour</v>
      </c>
      <c r="L82" s="36" t="s">
        <v>4</v>
      </c>
      <c r="M82" s="36" t="s">
        <v>5</v>
      </c>
      <c r="N82" s="65">
        <v>157.10951523720007</v>
      </c>
      <c r="O82" s="70">
        <f t="shared" si="9"/>
        <v>157.11000000000001</v>
      </c>
      <c r="P82" s="38">
        <f t="shared" si="16"/>
        <v>161.33000000000001</v>
      </c>
      <c r="Q82" s="75">
        <f t="shared" si="16"/>
        <v>166.22</v>
      </c>
      <c r="R82" s="75">
        <f t="shared" si="16"/>
        <v>171.37</v>
      </c>
      <c r="S82" s="75">
        <f t="shared" si="16"/>
        <v>176.32</v>
      </c>
      <c r="U82" s="108"/>
      <c r="W82" s="90">
        <f t="shared" si="10"/>
        <v>1</v>
      </c>
      <c r="X82" s="90">
        <f t="shared" si="11"/>
        <v>1</v>
      </c>
      <c r="Y82" s="90">
        <f t="shared" si="12"/>
        <v>1</v>
      </c>
      <c r="Z82" s="90">
        <f t="shared" si="13"/>
        <v>1</v>
      </c>
      <c r="AA82" s="90">
        <f t="shared" si="14"/>
        <v>1</v>
      </c>
    </row>
    <row r="83" spans="3:27" ht="15" x14ac:dyDescent="0.25">
      <c r="C83" s="36" t="s">
        <v>225</v>
      </c>
      <c r="D83" s="36" t="s">
        <v>253</v>
      </c>
      <c r="E83" s="36" t="s">
        <v>25</v>
      </c>
      <c r="F83" s="36" t="s">
        <v>256</v>
      </c>
      <c r="G83" s="36" t="s">
        <v>25</v>
      </c>
      <c r="H83" s="36" t="s">
        <v>256</v>
      </c>
      <c r="I83" s="36" t="str">
        <f t="shared" si="5"/>
        <v>Design Certification FeeConnection of Load - Industrial &amp; Commercial - &lt;= 200A/Phase (LV)</v>
      </c>
      <c r="J83" s="36" t="str">
        <f t="shared" si="7"/>
        <v>Design related servicesConnection of Load - Industrial &amp; Commercial - &lt;= 200A/Phase (LV)</v>
      </c>
      <c r="K83" s="36" t="str">
        <f t="shared" si="8"/>
        <v>Design Certification FeeConnection of Load - Industrial &amp; Commercial - &lt;= 200A/Phase (LV)</v>
      </c>
      <c r="L83" s="36" t="s">
        <v>6</v>
      </c>
      <c r="M83" s="36" t="s">
        <v>7</v>
      </c>
      <c r="N83" s="65">
        <v>157.10951523720007</v>
      </c>
      <c r="O83" s="70">
        <f t="shared" si="9"/>
        <v>157.11000000000001</v>
      </c>
      <c r="P83" s="38">
        <f t="shared" ref="P83:S102" si="17">ROUND(O83*(1+P$14)*(1-P$15),2)</f>
        <v>161.33000000000001</v>
      </c>
      <c r="Q83" s="75">
        <f t="shared" si="17"/>
        <v>166.22</v>
      </c>
      <c r="R83" s="75">
        <f t="shared" si="17"/>
        <v>171.37</v>
      </c>
      <c r="S83" s="75">
        <f t="shared" si="17"/>
        <v>176.32</v>
      </c>
      <c r="U83" s="108"/>
      <c r="W83" s="90">
        <f t="shared" si="10"/>
        <v>2</v>
      </c>
      <c r="X83" s="90">
        <f t="shared" si="11"/>
        <v>1</v>
      </c>
      <c r="Y83" s="90">
        <f t="shared" si="12"/>
        <v>2</v>
      </c>
      <c r="Z83" s="90">
        <f t="shared" si="13"/>
        <v>1</v>
      </c>
      <c r="AA83" s="90">
        <f t="shared" si="14"/>
        <v>2</v>
      </c>
    </row>
    <row r="84" spans="3:27" ht="15" x14ac:dyDescent="0.25">
      <c r="C84" s="36" t="s">
        <v>225</v>
      </c>
      <c r="D84" s="36" t="s">
        <v>253</v>
      </c>
      <c r="E84" s="36" t="s">
        <v>25</v>
      </c>
      <c r="F84" s="36" t="s">
        <v>257</v>
      </c>
      <c r="G84" s="36" t="s">
        <v>25</v>
      </c>
      <c r="H84" s="36" t="s">
        <v>257</v>
      </c>
      <c r="I84" s="36" t="str">
        <f t="shared" si="5"/>
        <v>Design Certification FeeConnection of Load - Industrial &amp; Commercial - &lt;= 700A/Phase (LV)</v>
      </c>
      <c r="J84" s="36" t="str">
        <f t="shared" si="7"/>
        <v>Design related servicesConnection of Load - Industrial &amp; Commercial - &lt;= 700A/Phase (LV)</v>
      </c>
      <c r="K84" s="36" t="str">
        <f t="shared" si="8"/>
        <v>Design Certification FeeConnection of Load - Industrial &amp; Commercial - &lt;= 700A/Phase (LV)</v>
      </c>
      <c r="L84" s="36" t="s">
        <v>6</v>
      </c>
      <c r="M84" s="36" t="s">
        <v>7</v>
      </c>
      <c r="N84" s="65">
        <v>157.10951523720007</v>
      </c>
      <c r="O84" s="70">
        <f t="shared" si="9"/>
        <v>157.11000000000001</v>
      </c>
      <c r="P84" s="38">
        <f t="shared" si="17"/>
        <v>161.33000000000001</v>
      </c>
      <c r="Q84" s="75">
        <f t="shared" si="17"/>
        <v>166.22</v>
      </c>
      <c r="R84" s="75">
        <f t="shared" si="17"/>
        <v>171.37</v>
      </c>
      <c r="S84" s="75">
        <f t="shared" si="17"/>
        <v>176.32</v>
      </c>
      <c r="U84" s="108"/>
      <c r="W84" s="90">
        <f t="shared" si="10"/>
        <v>2</v>
      </c>
      <c r="X84" s="90">
        <f t="shared" si="11"/>
        <v>1</v>
      </c>
      <c r="Y84" s="90">
        <f t="shared" si="12"/>
        <v>2</v>
      </c>
      <c r="Z84" s="90">
        <f t="shared" si="13"/>
        <v>1</v>
      </c>
      <c r="AA84" s="90">
        <f t="shared" si="14"/>
        <v>2</v>
      </c>
    </row>
    <row r="85" spans="3:27" ht="15" x14ac:dyDescent="0.25">
      <c r="C85" s="36" t="s">
        <v>225</v>
      </c>
      <c r="D85" s="36" t="s">
        <v>253</v>
      </c>
      <c r="E85" s="36" t="s">
        <v>25</v>
      </c>
      <c r="F85" s="36" t="s">
        <v>258</v>
      </c>
      <c r="G85" s="36" t="s">
        <v>25</v>
      </c>
      <c r="H85" s="36" t="s">
        <v>258</v>
      </c>
      <c r="I85" s="36" t="str">
        <f t="shared" si="5"/>
        <v>Design Certification FeeConnection of Load - Industrial &amp; Commercial - &gt; 700A/Phase (LV)</v>
      </c>
      <c r="J85" s="36" t="str">
        <f t="shared" si="7"/>
        <v>Design related servicesConnection of Load - Industrial &amp; Commercial - &gt; 700A/Phase (LV)</v>
      </c>
      <c r="K85" s="36" t="str">
        <f t="shared" si="8"/>
        <v>Design Certification FeeConnection of Load - Industrial &amp; Commercial - &gt; 700A/Phase (LV)</v>
      </c>
      <c r="L85" s="36" t="s">
        <v>6</v>
      </c>
      <c r="M85" s="36" t="s">
        <v>7</v>
      </c>
      <c r="N85" s="65">
        <v>157.10951523720007</v>
      </c>
      <c r="O85" s="70">
        <f t="shared" si="9"/>
        <v>157.11000000000001</v>
      </c>
      <c r="P85" s="38">
        <f t="shared" si="17"/>
        <v>161.33000000000001</v>
      </c>
      <c r="Q85" s="75">
        <f t="shared" si="17"/>
        <v>166.22</v>
      </c>
      <c r="R85" s="75">
        <f t="shared" si="17"/>
        <v>171.37</v>
      </c>
      <c r="S85" s="75">
        <f t="shared" si="17"/>
        <v>176.32</v>
      </c>
      <c r="U85" s="108"/>
      <c r="W85" s="90">
        <f t="shared" si="10"/>
        <v>2</v>
      </c>
      <c r="X85" s="90">
        <f t="shared" si="11"/>
        <v>1</v>
      </c>
      <c r="Y85" s="90">
        <f t="shared" si="12"/>
        <v>2</v>
      </c>
      <c r="Z85" s="90">
        <f t="shared" si="13"/>
        <v>1</v>
      </c>
      <c r="AA85" s="90">
        <f t="shared" si="14"/>
        <v>2</v>
      </c>
    </row>
    <row r="86" spans="3:27" ht="15" x14ac:dyDescent="0.25">
      <c r="C86" s="36" t="s">
        <v>225</v>
      </c>
      <c r="D86" s="36" t="s">
        <v>253</v>
      </c>
      <c r="E86" s="36" t="s">
        <v>25</v>
      </c>
      <c r="F86" s="36" t="s">
        <v>259</v>
      </c>
      <c r="G86" s="36" t="s">
        <v>25</v>
      </c>
      <c r="H86" s="36" t="s">
        <v>259</v>
      </c>
      <c r="I86" s="36" t="str">
        <f t="shared" si="5"/>
        <v>Design Certification FeeConnection of Load - Industrial &amp; Commercial - HV Customer</v>
      </c>
      <c r="J86" s="36" t="str">
        <f t="shared" si="7"/>
        <v>Design related servicesConnection of Load - Industrial &amp; Commercial - HV Customer</v>
      </c>
      <c r="K86" s="36" t="str">
        <f t="shared" si="8"/>
        <v>Design Certification FeeConnection of Load - Industrial &amp; Commercial - HV Customer</v>
      </c>
      <c r="L86" s="36" t="s">
        <v>6</v>
      </c>
      <c r="M86" s="36" t="s">
        <v>7</v>
      </c>
      <c r="N86" s="65">
        <v>157.10951523720007</v>
      </c>
      <c r="O86" s="70">
        <f t="shared" si="9"/>
        <v>157.11000000000001</v>
      </c>
      <c r="P86" s="38">
        <f t="shared" si="17"/>
        <v>161.33000000000001</v>
      </c>
      <c r="Q86" s="75">
        <f t="shared" si="17"/>
        <v>166.22</v>
      </c>
      <c r="R86" s="75">
        <f t="shared" si="17"/>
        <v>171.37</v>
      </c>
      <c r="S86" s="75">
        <f t="shared" si="17"/>
        <v>176.32</v>
      </c>
      <c r="U86" s="108"/>
      <c r="W86" s="90">
        <f t="shared" si="10"/>
        <v>2</v>
      </c>
      <c r="X86" s="90">
        <f t="shared" si="11"/>
        <v>1</v>
      </c>
      <c r="Y86" s="90">
        <f t="shared" si="12"/>
        <v>2</v>
      </c>
      <c r="Z86" s="90">
        <f t="shared" si="13"/>
        <v>1</v>
      </c>
      <c r="AA86" s="90">
        <f t="shared" si="14"/>
        <v>2</v>
      </c>
    </row>
    <row r="87" spans="3:27" ht="15" x14ac:dyDescent="0.25">
      <c r="C87" s="36" t="s">
        <v>225</v>
      </c>
      <c r="D87" s="36" t="s">
        <v>253</v>
      </c>
      <c r="E87" s="36" t="s">
        <v>25</v>
      </c>
      <c r="F87" s="36" t="s">
        <v>260</v>
      </c>
      <c r="G87" s="36" t="s">
        <v>25</v>
      </c>
      <c r="H87" s="36" t="s">
        <v>260</v>
      </c>
      <c r="I87" s="36" t="str">
        <f t="shared" ref="I87:I150" si="18">G87&amp;H87</f>
        <v>Design Certification FeeConnection of Load - Industrial &amp; Commercial - Transmission</v>
      </c>
      <c r="J87" s="36" t="str">
        <f t="shared" si="7"/>
        <v>Design related servicesConnection of Load - Industrial &amp; Commercial - Transmission</v>
      </c>
      <c r="K87" s="36" t="str">
        <f t="shared" si="8"/>
        <v>Design Certification FeeConnection of Load - Industrial &amp; Commercial - Transmission</v>
      </c>
      <c r="L87" s="36" t="s">
        <v>6</v>
      </c>
      <c r="M87" s="36" t="s">
        <v>7</v>
      </c>
      <c r="N87" s="65">
        <v>157.10951523720007</v>
      </c>
      <c r="O87" s="70">
        <f t="shared" si="9"/>
        <v>157.11000000000001</v>
      </c>
      <c r="P87" s="38">
        <f t="shared" si="17"/>
        <v>161.33000000000001</v>
      </c>
      <c r="Q87" s="75">
        <f t="shared" si="17"/>
        <v>166.22</v>
      </c>
      <c r="R87" s="75">
        <f t="shared" si="17"/>
        <v>171.37</v>
      </c>
      <c r="S87" s="75">
        <f t="shared" si="17"/>
        <v>176.32</v>
      </c>
      <c r="U87" s="108"/>
      <c r="W87" s="90">
        <f t="shared" si="10"/>
        <v>2</v>
      </c>
      <c r="X87" s="90">
        <f t="shared" si="11"/>
        <v>1</v>
      </c>
      <c r="Y87" s="90">
        <f t="shared" si="12"/>
        <v>2</v>
      </c>
      <c r="Z87" s="90">
        <f t="shared" si="13"/>
        <v>1</v>
      </c>
      <c r="AA87" s="90">
        <f t="shared" si="14"/>
        <v>2</v>
      </c>
    </row>
    <row r="88" spans="3:27" ht="15" x14ac:dyDescent="0.25">
      <c r="C88" s="36" t="s">
        <v>225</v>
      </c>
      <c r="D88" s="36" t="s">
        <v>253</v>
      </c>
      <c r="E88" s="36" t="s">
        <v>25</v>
      </c>
      <c r="F88" s="36" t="s">
        <v>13</v>
      </c>
      <c r="G88" s="36" t="s">
        <v>25</v>
      </c>
      <c r="H88" s="36" t="s">
        <v>13</v>
      </c>
      <c r="I88" s="36" t="str">
        <f t="shared" si="18"/>
        <v>Design Certification FeeConnection of Load - Multi-Dwelling - &lt;= 20 units</v>
      </c>
      <c r="J88" s="36" t="str">
        <f t="shared" ref="J88:J151" si="19">D88&amp;H88</f>
        <v>Design related servicesConnection of Load - Multi-Dwelling - &lt;= 20 units</v>
      </c>
      <c r="K88" s="36" t="str">
        <f t="shared" ref="K88:K151" si="20">E88&amp;F88</f>
        <v>Design Certification FeeConnection of Load - Multi-Dwelling - &lt;= 20 units</v>
      </c>
      <c r="L88" s="36" t="s">
        <v>6</v>
      </c>
      <c r="M88" s="36" t="s">
        <v>7</v>
      </c>
      <c r="N88" s="65">
        <v>157.10951523720007</v>
      </c>
      <c r="O88" s="70">
        <f t="shared" ref="O88:O151" si="21">ROUND(N88,2)</f>
        <v>157.11000000000001</v>
      </c>
      <c r="P88" s="38">
        <f t="shared" si="17"/>
        <v>161.33000000000001</v>
      </c>
      <c r="Q88" s="75">
        <f t="shared" si="17"/>
        <v>166.22</v>
      </c>
      <c r="R88" s="75">
        <f t="shared" si="17"/>
        <v>171.37</v>
      </c>
      <c r="S88" s="75">
        <f t="shared" si="17"/>
        <v>176.32</v>
      </c>
      <c r="U88" s="108"/>
      <c r="W88" s="90">
        <f t="shared" ref="W88:W151" si="22">COUNTIF($H$23:$H$331,$H88)</f>
        <v>2</v>
      </c>
      <c r="X88" s="90">
        <f t="shared" ref="X88:X151" si="23">COUNTIF($I$23:$I$331,$I88)</f>
        <v>1</v>
      </c>
      <c r="Y88" s="90">
        <f t="shared" ref="Y88:Y151" si="24">COUNTIF($J$23:$J$331,$J88)</f>
        <v>2</v>
      </c>
      <c r="Z88" s="90">
        <f t="shared" ref="Z88:Z151" si="25">COUNTIF($K$23:$K$331,$K88)</f>
        <v>1</v>
      </c>
      <c r="AA88" s="90">
        <f t="shared" ref="AA88:AA151" si="26">COUNTIF($F$23:$F$331,$F88)</f>
        <v>2</v>
      </c>
    </row>
    <row r="89" spans="3:27" ht="15" x14ac:dyDescent="0.25">
      <c r="C89" s="36" t="s">
        <v>225</v>
      </c>
      <c r="D89" s="36" t="s">
        <v>253</v>
      </c>
      <c r="E89" s="36" t="s">
        <v>25</v>
      </c>
      <c r="F89" s="36" t="s">
        <v>14</v>
      </c>
      <c r="G89" s="36" t="s">
        <v>25</v>
      </c>
      <c r="H89" s="36" t="s">
        <v>14</v>
      </c>
      <c r="I89" s="36" t="str">
        <f t="shared" si="18"/>
        <v>Design Certification FeeConnection of Load - Multi-Dwelling - &lt;= 40 units</v>
      </c>
      <c r="J89" s="36" t="str">
        <f t="shared" si="19"/>
        <v>Design related servicesConnection of Load - Multi-Dwelling - &lt;= 40 units</v>
      </c>
      <c r="K89" s="36" t="str">
        <f t="shared" si="20"/>
        <v>Design Certification FeeConnection of Load - Multi-Dwelling - &lt;= 40 units</v>
      </c>
      <c r="L89" s="36" t="s">
        <v>6</v>
      </c>
      <c r="M89" s="36" t="s">
        <v>7</v>
      </c>
      <c r="N89" s="65">
        <v>157.10951523720007</v>
      </c>
      <c r="O89" s="70">
        <f t="shared" si="21"/>
        <v>157.11000000000001</v>
      </c>
      <c r="P89" s="38">
        <f t="shared" si="17"/>
        <v>161.33000000000001</v>
      </c>
      <c r="Q89" s="75">
        <f t="shared" si="17"/>
        <v>166.22</v>
      </c>
      <c r="R89" s="75">
        <f t="shared" si="17"/>
        <v>171.37</v>
      </c>
      <c r="S89" s="75">
        <f t="shared" si="17"/>
        <v>176.32</v>
      </c>
      <c r="U89" s="108"/>
      <c r="W89" s="90">
        <f t="shared" si="22"/>
        <v>2</v>
      </c>
      <c r="X89" s="90">
        <f t="shared" si="23"/>
        <v>1</v>
      </c>
      <c r="Y89" s="90">
        <f t="shared" si="24"/>
        <v>2</v>
      </c>
      <c r="Z89" s="90">
        <f t="shared" si="25"/>
        <v>1</v>
      </c>
      <c r="AA89" s="90">
        <f t="shared" si="26"/>
        <v>2</v>
      </c>
    </row>
    <row r="90" spans="3:27" ht="15" x14ac:dyDescent="0.25">
      <c r="C90" s="36" t="s">
        <v>225</v>
      </c>
      <c r="D90" s="36" t="s">
        <v>253</v>
      </c>
      <c r="E90" s="36" t="s">
        <v>25</v>
      </c>
      <c r="F90" s="36" t="s">
        <v>12</v>
      </c>
      <c r="G90" s="36" t="s">
        <v>25</v>
      </c>
      <c r="H90" s="36" t="s">
        <v>12</v>
      </c>
      <c r="I90" s="36" t="str">
        <f t="shared" si="18"/>
        <v>Design Certification FeeConnection of Load - Multi-Dwelling - &lt;= 5 units</v>
      </c>
      <c r="J90" s="36" t="str">
        <f t="shared" si="19"/>
        <v>Design related servicesConnection of Load - Multi-Dwelling - &lt;= 5 units</v>
      </c>
      <c r="K90" s="36" t="str">
        <f t="shared" si="20"/>
        <v>Design Certification FeeConnection of Load - Multi-Dwelling - &lt;= 5 units</v>
      </c>
      <c r="L90" s="36" t="s">
        <v>6</v>
      </c>
      <c r="M90" s="36" t="s">
        <v>7</v>
      </c>
      <c r="N90" s="65">
        <v>157.10951523720007</v>
      </c>
      <c r="O90" s="70">
        <f t="shared" si="21"/>
        <v>157.11000000000001</v>
      </c>
      <c r="P90" s="38">
        <f t="shared" si="17"/>
        <v>161.33000000000001</v>
      </c>
      <c r="Q90" s="75">
        <f t="shared" si="17"/>
        <v>166.22</v>
      </c>
      <c r="R90" s="75">
        <f t="shared" si="17"/>
        <v>171.37</v>
      </c>
      <c r="S90" s="75">
        <f t="shared" si="17"/>
        <v>176.32</v>
      </c>
      <c r="U90" s="108"/>
      <c r="W90" s="90">
        <f t="shared" si="22"/>
        <v>2</v>
      </c>
      <c r="X90" s="90">
        <f t="shared" si="23"/>
        <v>1</v>
      </c>
      <c r="Y90" s="90">
        <f t="shared" si="24"/>
        <v>2</v>
      </c>
      <c r="Z90" s="90">
        <f t="shared" si="25"/>
        <v>1</v>
      </c>
      <c r="AA90" s="90">
        <f t="shared" si="26"/>
        <v>2</v>
      </c>
    </row>
    <row r="91" spans="3:27" ht="15" x14ac:dyDescent="0.25">
      <c r="C91" s="36" t="s">
        <v>225</v>
      </c>
      <c r="D91" s="36" t="s">
        <v>253</v>
      </c>
      <c r="E91" s="36" t="s">
        <v>25</v>
      </c>
      <c r="F91" s="36" t="s">
        <v>15</v>
      </c>
      <c r="G91" s="36" t="s">
        <v>25</v>
      </c>
      <c r="H91" s="36" t="s">
        <v>15</v>
      </c>
      <c r="I91" s="36" t="str">
        <f t="shared" si="18"/>
        <v>Design Certification FeeConnection of Load - Multi-Dwelling - &gt; 40 units</v>
      </c>
      <c r="J91" s="36" t="str">
        <f t="shared" si="19"/>
        <v>Design related servicesConnection of Load - Multi-Dwelling - &gt; 40 units</v>
      </c>
      <c r="K91" s="36" t="str">
        <f t="shared" si="20"/>
        <v>Design Certification FeeConnection of Load - Multi-Dwelling - &gt; 40 units</v>
      </c>
      <c r="L91" s="36" t="s">
        <v>6</v>
      </c>
      <c r="M91" s="36" t="s">
        <v>7</v>
      </c>
      <c r="N91" s="65">
        <v>157.10951523720007</v>
      </c>
      <c r="O91" s="70">
        <f t="shared" si="21"/>
        <v>157.11000000000001</v>
      </c>
      <c r="P91" s="38">
        <f t="shared" si="17"/>
        <v>161.33000000000001</v>
      </c>
      <c r="Q91" s="75">
        <f t="shared" si="17"/>
        <v>166.22</v>
      </c>
      <c r="R91" s="75">
        <f t="shared" si="17"/>
        <v>171.37</v>
      </c>
      <c r="S91" s="75">
        <f t="shared" si="17"/>
        <v>176.32</v>
      </c>
      <c r="U91" s="108"/>
      <c r="W91" s="90">
        <f t="shared" si="22"/>
        <v>2</v>
      </c>
      <c r="X91" s="90">
        <f t="shared" si="23"/>
        <v>1</v>
      </c>
      <c r="Y91" s="90">
        <f t="shared" si="24"/>
        <v>2</v>
      </c>
      <c r="Z91" s="90">
        <f t="shared" si="25"/>
        <v>1</v>
      </c>
      <c r="AA91" s="90">
        <f t="shared" si="26"/>
        <v>2</v>
      </c>
    </row>
    <row r="92" spans="3:27" ht="15" x14ac:dyDescent="0.25">
      <c r="C92" s="36" t="s">
        <v>225</v>
      </c>
      <c r="D92" s="36" t="s">
        <v>253</v>
      </c>
      <c r="E92" s="36" t="s">
        <v>25</v>
      </c>
      <c r="F92" s="36" t="s">
        <v>234</v>
      </c>
      <c r="G92" s="36" t="s">
        <v>25</v>
      </c>
      <c r="H92" s="36" t="s">
        <v>234</v>
      </c>
      <c r="I92" s="36" t="str">
        <f t="shared" si="18"/>
        <v>Design Certification FeeConnection of Load - Non Urban - Overhead - 11+ poles</v>
      </c>
      <c r="J92" s="36" t="str">
        <f t="shared" si="19"/>
        <v>Design related servicesConnection of Load - Non Urban - Overhead - 11+ poles</v>
      </c>
      <c r="K92" s="36" t="str">
        <f t="shared" si="20"/>
        <v>Design Certification FeeConnection of Load - Non Urban - Overhead - 11+ poles</v>
      </c>
      <c r="L92" s="36" t="s">
        <v>4</v>
      </c>
      <c r="M92" s="36" t="s">
        <v>5</v>
      </c>
      <c r="N92" s="65">
        <v>785.54757618600036</v>
      </c>
      <c r="O92" s="70">
        <f t="shared" si="21"/>
        <v>785.55</v>
      </c>
      <c r="P92" s="38">
        <f t="shared" si="17"/>
        <v>806.65</v>
      </c>
      <c r="Q92" s="75">
        <f t="shared" si="17"/>
        <v>831.09</v>
      </c>
      <c r="R92" s="75">
        <f t="shared" si="17"/>
        <v>856.82</v>
      </c>
      <c r="S92" s="75">
        <f t="shared" si="17"/>
        <v>881.57</v>
      </c>
      <c r="U92" s="108"/>
      <c r="W92" s="90">
        <f t="shared" si="22"/>
        <v>2</v>
      </c>
      <c r="X92" s="90">
        <f t="shared" si="23"/>
        <v>1</v>
      </c>
      <c r="Y92" s="90">
        <f t="shared" si="24"/>
        <v>1</v>
      </c>
      <c r="Z92" s="90">
        <f t="shared" si="25"/>
        <v>1</v>
      </c>
      <c r="AA92" s="90">
        <f t="shared" si="26"/>
        <v>2</v>
      </c>
    </row>
    <row r="93" spans="3:27" ht="15" x14ac:dyDescent="0.25">
      <c r="C93" s="36" t="s">
        <v>225</v>
      </c>
      <c r="D93" s="36" t="s">
        <v>253</v>
      </c>
      <c r="E93" s="36" t="s">
        <v>25</v>
      </c>
      <c r="F93" s="36" t="s">
        <v>235</v>
      </c>
      <c r="G93" s="36" t="s">
        <v>25</v>
      </c>
      <c r="H93" s="36" t="s">
        <v>235</v>
      </c>
      <c r="I93" s="36" t="str">
        <f t="shared" si="18"/>
        <v>Design Certification FeeConnection of Load - Non Urban - Overhead - 1-5 poles</v>
      </c>
      <c r="J93" s="36" t="str">
        <f t="shared" si="19"/>
        <v>Design related servicesConnection of Load - Non Urban - Overhead - 1-5 poles</v>
      </c>
      <c r="K93" s="36" t="str">
        <f t="shared" si="20"/>
        <v>Design Certification FeeConnection of Load - Non Urban - Overhead - 1-5 poles</v>
      </c>
      <c r="L93" s="36" t="s">
        <v>4</v>
      </c>
      <c r="M93" s="36" t="s">
        <v>5</v>
      </c>
      <c r="N93" s="65">
        <v>314.21903047440014</v>
      </c>
      <c r="O93" s="70">
        <f t="shared" si="21"/>
        <v>314.22000000000003</v>
      </c>
      <c r="P93" s="38">
        <f t="shared" si="17"/>
        <v>322.66000000000003</v>
      </c>
      <c r="Q93" s="75">
        <f t="shared" si="17"/>
        <v>332.44</v>
      </c>
      <c r="R93" s="75">
        <f t="shared" si="17"/>
        <v>342.73</v>
      </c>
      <c r="S93" s="75">
        <f t="shared" si="17"/>
        <v>352.63</v>
      </c>
      <c r="U93" s="108"/>
      <c r="W93" s="90">
        <f t="shared" si="22"/>
        <v>2</v>
      </c>
      <c r="X93" s="90">
        <f t="shared" si="23"/>
        <v>1</v>
      </c>
      <c r="Y93" s="90">
        <f t="shared" si="24"/>
        <v>1</v>
      </c>
      <c r="Z93" s="90">
        <f t="shared" si="25"/>
        <v>1</v>
      </c>
      <c r="AA93" s="90">
        <f t="shared" si="26"/>
        <v>2</v>
      </c>
    </row>
    <row r="94" spans="3:27" ht="15" x14ac:dyDescent="0.25">
      <c r="C94" s="36" t="s">
        <v>225</v>
      </c>
      <c r="D94" s="36" t="s">
        <v>253</v>
      </c>
      <c r="E94" s="36" t="s">
        <v>25</v>
      </c>
      <c r="F94" s="36" t="s">
        <v>236</v>
      </c>
      <c r="G94" s="36" t="s">
        <v>25</v>
      </c>
      <c r="H94" s="36" t="s">
        <v>236</v>
      </c>
      <c r="I94" s="36" t="str">
        <f t="shared" si="18"/>
        <v>Design Certification FeeConnection of Load - Non Urban - Overhead - 6-10 poles</v>
      </c>
      <c r="J94" s="36" t="str">
        <f t="shared" si="19"/>
        <v>Design related servicesConnection of Load - Non Urban - Overhead - 6-10 poles</v>
      </c>
      <c r="K94" s="36" t="str">
        <f t="shared" si="20"/>
        <v>Design Certification FeeConnection of Load - Non Urban - Overhead - 6-10 poles</v>
      </c>
      <c r="L94" s="36" t="s">
        <v>4</v>
      </c>
      <c r="M94" s="36" t="s">
        <v>5</v>
      </c>
      <c r="N94" s="65">
        <v>471.32854571160021</v>
      </c>
      <c r="O94" s="70">
        <f t="shared" si="21"/>
        <v>471.33</v>
      </c>
      <c r="P94" s="38">
        <f t="shared" si="17"/>
        <v>483.99</v>
      </c>
      <c r="Q94" s="75">
        <f t="shared" si="17"/>
        <v>498.66</v>
      </c>
      <c r="R94" s="75">
        <f t="shared" si="17"/>
        <v>514.1</v>
      </c>
      <c r="S94" s="75">
        <f t="shared" si="17"/>
        <v>528.95000000000005</v>
      </c>
      <c r="U94" s="108"/>
      <c r="W94" s="90">
        <f t="shared" si="22"/>
        <v>2</v>
      </c>
      <c r="X94" s="90">
        <f t="shared" si="23"/>
        <v>1</v>
      </c>
      <c r="Y94" s="90">
        <f t="shared" si="24"/>
        <v>1</v>
      </c>
      <c r="Z94" s="90">
        <f t="shared" si="25"/>
        <v>1</v>
      </c>
      <c r="AA94" s="90">
        <f t="shared" si="26"/>
        <v>2</v>
      </c>
    </row>
    <row r="95" spans="3:27" ht="15" x14ac:dyDescent="0.25">
      <c r="C95" s="36" t="s">
        <v>225</v>
      </c>
      <c r="D95" s="36" t="s">
        <v>253</v>
      </c>
      <c r="E95" s="36" t="s">
        <v>25</v>
      </c>
      <c r="F95" s="36" t="s">
        <v>9</v>
      </c>
      <c r="G95" s="36" t="s">
        <v>25</v>
      </c>
      <c r="H95" s="36" t="s">
        <v>9</v>
      </c>
      <c r="I95" s="36" t="str">
        <f t="shared" si="18"/>
        <v>Design Certification FeeConnection of Load - Non Urban - Underground - Per Hour</v>
      </c>
      <c r="J95" s="36" t="str">
        <f t="shared" si="19"/>
        <v>Design related servicesConnection of Load - Non Urban - Underground - Per Hour</v>
      </c>
      <c r="K95" s="36" t="str">
        <f t="shared" si="20"/>
        <v>Design Certification FeeConnection of Load - Non Urban - Underground - Per Hour</v>
      </c>
      <c r="L95" s="36" t="s">
        <v>6</v>
      </c>
      <c r="M95" s="36" t="s">
        <v>7</v>
      </c>
      <c r="N95" s="65">
        <v>157.10951523720007</v>
      </c>
      <c r="O95" s="70">
        <f t="shared" si="21"/>
        <v>157.11000000000001</v>
      </c>
      <c r="P95" s="38">
        <f t="shared" si="17"/>
        <v>161.33000000000001</v>
      </c>
      <c r="Q95" s="75">
        <f t="shared" si="17"/>
        <v>166.22</v>
      </c>
      <c r="R95" s="75">
        <f t="shared" si="17"/>
        <v>171.37</v>
      </c>
      <c r="S95" s="75">
        <f t="shared" si="17"/>
        <v>176.32</v>
      </c>
      <c r="U95" s="108"/>
      <c r="W95" s="90">
        <f t="shared" si="22"/>
        <v>2</v>
      </c>
      <c r="X95" s="90">
        <f t="shared" si="23"/>
        <v>1</v>
      </c>
      <c r="Y95" s="90">
        <f t="shared" si="24"/>
        <v>1</v>
      </c>
      <c r="Z95" s="90">
        <f t="shared" si="25"/>
        <v>1</v>
      </c>
      <c r="AA95" s="90">
        <f t="shared" si="26"/>
        <v>2</v>
      </c>
    </row>
    <row r="96" spans="3:27" ht="15" x14ac:dyDescent="0.25">
      <c r="C96" s="36" t="s">
        <v>225</v>
      </c>
      <c r="D96" s="36" t="s">
        <v>253</v>
      </c>
      <c r="E96" s="36" t="s">
        <v>25</v>
      </c>
      <c r="F96" s="36" t="s">
        <v>261</v>
      </c>
      <c r="G96" s="36" t="s">
        <v>25</v>
      </c>
      <c r="H96" s="36" t="s">
        <v>261</v>
      </c>
      <c r="I96" s="36" t="str">
        <f t="shared" si="18"/>
        <v>Design Certification FeePublic Lighting - Designer</v>
      </c>
      <c r="J96" s="36" t="str">
        <f t="shared" si="19"/>
        <v>Design related servicesPublic Lighting - Designer</v>
      </c>
      <c r="K96" s="36" t="str">
        <f t="shared" si="20"/>
        <v>Design Certification FeePublic Lighting - Designer</v>
      </c>
      <c r="L96" s="36" t="s">
        <v>6</v>
      </c>
      <c r="M96" s="36" t="s">
        <v>7</v>
      </c>
      <c r="N96" s="65">
        <v>157.10951523720007</v>
      </c>
      <c r="O96" s="70">
        <f t="shared" si="21"/>
        <v>157.11000000000001</v>
      </c>
      <c r="P96" s="38">
        <f t="shared" si="17"/>
        <v>161.33000000000001</v>
      </c>
      <c r="Q96" s="75">
        <f t="shared" si="17"/>
        <v>166.22</v>
      </c>
      <c r="R96" s="75">
        <f t="shared" si="17"/>
        <v>171.37</v>
      </c>
      <c r="S96" s="75">
        <f t="shared" si="17"/>
        <v>176.32</v>
      </c>
      <c r="U96" s="108"/>
      <c r="W96" s="90">
        <f t="shared" si="22"/>
        <v>3</v>
      </c>
      <c r="X96" s="90">
        <f t="shared" si="23"/>
        <v>1</v>
      </c>
      <c r="Y96" s="90">
        <f t="shared" si="24"/>
        <v>3</v>
      </c>
      <c r="Z96" s="90">
        <f t="shared" si="25"/>
        <v>1</v>
      </c>
      <c r="AA96" s="90">
        <f t="shared" si="26"/>
        <v>3</v>
      </c>
    </row>
    <row r="97" spans="3:27" ht="15" x14ac:dyDescent="0.25">
      <c r="C97" s="36" t="s">
        <v>225</v>
      </c>
      <c r="D97" s="36" t="s">
        <v>253</v>
      </c>
      <c r="E97" s="36" t="s">
        <v>25</v>
      </c>
      <c r="F97" s="36" t="s">
        <v>262</v>
      </c>
      <c r="G97" s="36" t="s">
        <v>25</v>
      </c>
      <c r="H97" s="36" t="s">
        <v>262</v>
      </c>
      <c r="I97" s="36" t="str">
        <f t="shared" si="18"/>
        <v>Design Certification FeePublic Lighting - Engineer</v>
      </c>
      <c r="J97" s="36" t="str">
        <f t="shared" si="19"/>
        <v>Design related servicesPublic Lighting - Engineer</v>
      </c>
      <c r="K97" s="36" t="str">
        <f t="shared" si="20"/>
        <v>Design Certification FeePublic Lighting - Engineer</v>
      </c>
      <c r="L97" s="36" t="s">
        <v>6</v>
      </c>
      <c r="M97" s="36" t="s">
        <v>7</v>
      </c>
      <c r="N97" s="65">
        <v>157.10951523720007</v>
      </c>
      <c r="O97" s="70">
        <f t="shared" si="21"/>
        <v>157.11000000000001</v>
      </c>
      <c r="P97" s="38">
        <f t="shared" si="17"/>
        <v>161.33000000000001</v>
      </c>
      <c r="Q97" s="75">
        <f t="shared" si="17"/>
        <v>166.22</v>
      </c>
      <c r="R97" s="75">
        <f t="shared" si="17"/>
        <v>171.37</v>
      </c>
      <c r="S97" s="75">
        <f t="shared" si="17"/>
        <v>176.32</v>
      </c>
      <c r="U97" s="108"/>
      <c r="W97" s="90">
        <f t="shared" si="22"/>
        <v>3</v>
      </c>
      <c r="X97" s="90">
        <f t="shared" si="23"/>
        <v>1</v>
      </c>
      <c r="Y97" s="90">
        <f t="shared" si="24"/>
        <v>3</v>
      </c>
      <c r="Z97" s="90">
        <f t="shared" si="25"/>
        <v>1</v>
      </c>
      <c r="AA97" s="90">
        <f t="shared" si="26"/>
        <v>3</v>
      </c>
    </row>
    <row r="98" spans="3:27" ht="15" x14ac:dyDescent="0.25">
      <c r="C98" s="36" t="s">
        <v>225</v>
      </c>
      <c r="D98" s="36" t="s">
        <v>253</v>
      </c>
      <c r="E98" s="36" t="s">
        <v>25</v>
      </c>
      <c r="F98" s="36" t="s">
        <v>263</v>
      </c>
      <c r="G98" s="36" t="s">
        <v>25</v>
      </c>
      <c r="H98" s="36" t="s">
        <v>263</v>
      </c>
      <c r="I98" s="36" t="str">
        <f t="shared" si="18"/>
        <v>Design Certification FeeSubdivision - Industrial &amp; Commercial - Overhead - 11+ poles</v>
      </c>
      <c r="J98" s="36" t="str">
        <f t="shared" si="19"/>
        <v>Design related servicesSubdivision - Industrial &amp; Commercial - Overhead - 11+ poles</v>
      </c>
      <c r="K98" s="36" t="str">
        <f t="shared" si="20"/>
        <v>Design Certification FeeSubdivision - Industrial &amp; Commercial - Overhead - 11+ poles</v>
      </c>
      <c r="L98" s="36" t="s">
        <v>4</v>
      </c>
      <c r="M98" s="36" t="s">
        <v>5</v>
      </c>
      <c r="N98" s="65">
        <v>785.54757618600036</v>
      </c>
      <c r="O98" s="70">
        <f t="shared" si="21"/>
        <v>785.55</v>
      </c>
      <c r="P98" s="38">
        <f t="shared" si="17"/>
        <v>806.65</v>
      </c>
      <c r="Q98" s="75">
        <f t="shared" si="17"/>
        <v>831.09</v>
      </c>
      <c r="R98" s="75">
        <f t="shared" si="17"/>
        <v>856.82</v>
      </c>
      <c r="S98" s="75">
        <f t="shared" si="17"/>
        <v>881.57</v>
      </c>
      <c r="U98" s="108"/>
      <c r="W98" s="90">
        <f t="shared" si="22"/>
        <v>1</v>
      </c>
      <c r="X98" s="90">
        <f t="shared" si="23"/>
        <v>1</v>
      </c>
      <c r="Y98" s="90">
        <f t="shared" si="24"/>
        <v>1</v>
      </c>
      <c r="Z98" s="90">
        <f t="shared" si="25"/>
        <v>1</v>
      </c>
      <c r="AA98" s="90">
        <f t="shared" si="26"/>
        <v>1</v>
      </c>
    </row>
    <row r="99" spans="3:27" ht="15" x14ac:dyDescent="0.25">
      <c r="C99" s="36" t="s">
        <v>225</v>
      </c>
      <c r="D99" s="36" t="s">
        <v>253</v>
      </c>
      <c r="E99" s="36" t="s">
        <v>25</v>
      </c>
      <c r="F99" s="36" t="s">
        <v>264</v>
      </c>
      <c r="G99" s="36" t="s">
        <v>25</v>
      </c>
      <c r="H99" s="36" t="s">
        <v>264</v>
      </c>
      <c r="I99" s="36" t="str">
        <f t="shared" si="18"/>
        <v>Design Certification FeeSubdivision - Industrial &amp; Commercial - Overhead - 1-5 poles</v>
      </c>
      <c r="J99" s="36" t="str">
        <f t="shared" si="19"/>
        <v>Design related servicesSubdivision - Industrial &amp; Commercial - Overhead - 1-5 poles</v>
      </c>
      <c r="K99" s="36" t="str">
        <f t="shared" si="20"/>
        <v>Design Certification FeeSubdivision - Industrial &amp; Commercial - Overhead - 1-5 poles</v>
      </c>
      <c r="L99" s="36" t="s">
        <v>4</v>
      </c>
      <c r="M99" s="36" t="s">
        <v>5</v>
      </c>
      <c r="N99" s="65">
        <v>314.21903047440014</v>
      </c>
      <c r="O99" s="70">
        <f t="shared" si="21"/>
        <v>314.22000000000003</v>
      </c>
      <c r="P99" s="38">
        <f t="shared" si="17"/>
        <v>322.66000000000003</v>
      </c>
      <c r="Q99" s="75">
        <f t="shared" si="17"/>
        <v>332.44</v>
      </c>
      <c r="R99" s="75">
        <f t="shared" si="17"/>
        <v>342.73</v>
      </c>
      <c r="S99" s="75">
        <f t="shared" si="17"/>
        <v>352.63</v>
      </c>
      <c r="U99" s="108"/>
      <c r="W99" s="90">
        <f t="shared" si="22"/>
        <v>1</v>
      </c>
      <c r="X99" s="90">
        <f t="shared" si="23"/>
        <v>1</v>
      </c>
      <c r="Y99" s="90">
        <f t="shared" si="24"/>
        <v>1</v>
      </c>
      <c r="Z99" s="90">
        <f t="shared" si="25"/>
        <v>1</v>
      </c>
      <c r="AA99" s="90">
        <f t="shared" si="26"/>
        <v>1</v>
      </c>
    </row>
    <row r="100" spans="3:27" ht="15" x14ac:dyDescent="0.25">
      <c r="C100" s="36" t="s">
        <v>225</v>
      </c>
      <c r="D100" s="36" t="s">
        <v>253</v>
      </c>
      <c r="E100" s="36" t="s">
        <v>25</v>
      </c>
      <c r="F100" s="36" t="s">
        <v>265</v>
      </c>
      <c r="G100" s="36" t="s">
        <v>25</v>
      </c>
      <c r="H100" s="36" t="s">
        <v>265</v>
      </c>
      <c r="I100" s="36" t="str">
        <f t="shared" si="18"/>
        <v>Design Certification FeeSubdivision - Industrial &amp; Commercial - Overhead - 6-10 poles</v>
      </c>
      <c r="J100" s="36" t="str">
        <f t="shared" si="19"/>
        <v>Design related servicesSubdivision - Industrial &amp; Commercial - Overhead - 6-10 poles</v>
      </c>
      <c r="K100" s="36" t="str">
        <f t="shared" si="20"/>
        <v>Design Certification FeeSubdivision - Industrial &amp; Commercial - Overhead - 6-10 poles</v>
      </c>
      <c r="L100" s="36" t="s">
        <v>4</v>
      </c>
      <c r="M100" s="36" t="s">
        <v>5</v>
      </c>
      <c r="N100" s="65">
        <v>471.32854571160021</v>
      </c>
      <c r="O100" s="70">
        <f t="shared" si="21"/>
        <v>471.33</v>
      </c>
      <c r="P100" s="38">
        <f t="shared" si="17"/>
        <v>483.99</v>
      </c>
      <c r="Q100" s="75">
        <f t="shared" si="17"/>
        <v>498.66</v>
      </c>
      <c r="R100" s="75">
        <f t="shared" si="17"/>
        <v>514.1</v>
      </c>
      <c r="S100" s="75">
        <f t="shared" si="17"/>
        <v>528.95000000000005</v>
      </c>
      <c r="U100" s="108"/>
      <c r="W100" s="90">
        <f t="shared" si="22"/>
        <v>1</v>
      </c>
      <c r="X100" s="90">
        <f t="shared" si="23"/>
        <v>1</v>
      </c>
      <c r="Y100" s="90">
        <f t="shared" si="24"/>
        <v>1</v>
      </c>
      <c r="Z100" s="90">
        <f t="shared" si="25"/>
        <v>1</v>
      </c>
      <c r="AA100" s="90">
        <f t="shared" si="26"/>
        <v>1</v>
      </c>
    </row>
    <row r="101" spans="3:27" ht="15" x14ac:dyDescent="0.25">
      <c r="C101" s="36" t="s">
        <v>225</v>
      </c>
      <c r="D101" s="36" t="s">
        <v>253</v>
      </c>
      <c r="E101" s="36" t="s">
        <v>25</v>
      </c>
      <c r="F101" s="36" t="s">
        <v>266</v>
      </c>
      <c r="G101" s="36" t="s">
        <v>25</v>
      </c>
      <c r="H101" s="36" t="s">
        <v>266</v>
      </c>
      <c r="I101" s="36" t="str">
        <f t="shared" si="18"/>
        <v>Design Certification FeeSubdivision - Industrial &amp; Commercial - Underground - 1-10 lots</v>
      </c>
      <c r="J101" s="36" t="str">
        <f t="shared" si="19"/>
        <v>Design related servicesSubdivision - Industrial &amp; Commercial - Underground - 1-10 lots</v>
      </c>
      <c r="K101" s="36" t="str">
        <f t="shared" si="20"/>
        <v>Design Certification FeeSubdivision - Industrial &amp; Commercial - Underground - 1-10 lots</v>
      </c>
      <c r="L101" s="36" t="s">
        <v>4</v>
      </c>
      <c r="M101" s="36" t="s">
        <v>5</v>
      </c>
      <c r="N101" s="65">
        <v>471.32854571160021</v>
      </c>
      <c r="O101" s="70">
        <f t="shared" si="21"/>
        <v>471.33</v>
      </c>
      <c r="P101" s="38">
        <f t="shared" si="17"/>
        <v>483.99</v>
      </c>
      <c r="Q101" s="75">
        <f t="shared" si="17"/>
        <v>498.66</v>
      </c>
      <c r="R101" s="75">
        <f t="shared" si="17"/>
        <v>514.1</v>
      </c>
      <c r="S101" s="75">
        <f t="shared" si="17"/>
        <v>528.95000000000005</v>
      </c>
      <c r="U101" s="108"/>
      <c r="W101" s="90">
        <f t="shared" si="22"/>
        <v>1</v>
      </c>
      <c r="X101" s="90">
        <f t="shared" si="23"/>
        <v>1</v>
      </c>
      <c r="Y101" s="90">
        <f t="shared" si="24"/>
        <v>1</v>
      </c>
      <c r="Z101" s="90">
        <f t="shared" si="25"/>
        <v>1</v>
      </c>
      <c r="AA101" s="90">
        <f t="shared" si="26"/>
        <v>1</v>
      </c>
    </row>
    <row r="102" spans="3:27" ht="15" x14ac:dyDescent="0.25">
      <c r="C102" s="36" t="s">
        <v>225</v>
      </c>
      <c r="D102" s="36" t="s">
        <v>253</v>
      </c>
      <c r="E102" s="36" t="s">
        <v>25</v>
      </c>
      <c r="F102" s="36" t="s">
        <v>267</v>
      </c>
      <c r="G102" s="36" t="s">
        <v>25</v>
      </c>
      <c r="H102" s="36" t="s">
        <v>267</v>
      </c>
      <c r="I102" s="36" t="str">
        <f t="shared" si="18"/>
        <v>Design Certification FeeSubdivision - Industrial &amp; Commercial - Underground - 11-40 lots</v>
      </c>
      <c r="J102" s="36" t="str">
        <f t="shared" si="19"/>
        <v>Design related servicesSubdivision - Industrial &amp; Commercial - Underground - 11-40 lots</v>
      </c>
      <c r="K102" s="36" t="str">
        <f t="shared" si="20"/>
        <v>Design Certification FeeSubdivision - Industrial &amp; Commercial - Underground - 11-40 lots</v>
      </c>
      <c r="L102" s="36" t="s">
        <v>4</v>
      </c>
      <c r="M102" s="36" t="s">
        <v>5</v>
      </c>
      <c r="N102" s="65">
        <v>628.43806094880028</v>
      </c>
      <c r="O102" s="70">
        <f t="shared" si="21"/>
        <v>628.44000000000005</v>
      </c>
      <c r="P102" s="38">
        <f t="shared" si="17"/>
        <v>645.32000000000005</v>
      </c>
      <c r="Q102" s="75">
        <f t="shared" si="17"/>
        <v>664.87</v>
      </c>
      <c r="R102" s="75">
        <f t="shared" si="17"/>
        <v>685.45</v>
      </c>
      <c r="S102" s="75">
        <f t="shared" si="17"/>
        <v>705.25</v>
      </c>
      <c r="U102" s="108"/>
      <c r="W102" s="90">
        <f t="shared" si="22"/>
        <v>1</v>
      </c>
      <c r="X102" s="90">
        <f t="shared" si="23"/>
        <v>1</v>
      </c>
      <c r="Y102" s="90">
        <f t="shared" si="24"/>
        <v>1</v>
      </c>
      <c r="Z102" s="90">
        <f t="shared" si="25"/>
        <v>1</v>
      </c>
      <c r="AA102" s="90">
        <f t="shared" si="26"/>
        <v>1</v>
      </c>
    </row>
    <row r="103" spans="3:27" ht="15" x14ac:dyDescent="0.25">
      <c r="C103" s="36" t="s">
        <v>225</v>
      </c>
      <c r="D103" s="36" t="s">
        <v>253</v>
      </c>
      <c r="E103" s="36" t="s">
        <v>25</v>
      </c>
      <c r="F103" s="36" t="s">
        <v>268</v>
      </c>
      <c r="G103" s="36" t="s">
        <v>25</v>
      </c>
      <c r="H103" s="36" t="s">
        <v>268</v>
      </c>
      <c r="I103" s="36" t="str">
        <f t="shared" si="18"/>
        <v>Design Certification FeeSubdivision - Industrial &amp; Commercial - Underground - 41 + lots</v>
      </c>
      <c r="J103" s="36" t="str">
        <f t="shared" si="19"/>
        <v>Design related servicesSubdivision - Industrial &amp; Commercial - Underground - 41 + lots</v>
      </c>
      <c r="K103" s="36" t="str">
        <f t="shared" si="20"/>
        <v>Design Certification FeeSubdivision - Industrial &amp; Commercial - Underground - 41 + lots</v>
      </c>
      <c r="L103" s="36" t="s">
        <v>4</v>
      </c>
      <c r="M103" s="36" t="s">
        <v>5</v>
      </c>
      <c r="N103" s="65">
        <v>942.65709142320043</v>
      </c>
      <c r="O103" s="70">
        <f t="shared" si="21"/>
        <v>942.66</v>
      </c>
      <c r="P103" s="38">
        <f t="shared" ref="P103:S122" si="27">ROUND(O103*(1+P$14)*(1-P$15),2)</f>
        <v>967.98</v>
      </c>
      <c r="Q103" s="75">
        <f t="shared" si="27"/>
        <v>997.31</v>
      </c>
      <c r="R103" s="75">
        <f t="shared" si="27"/>
        <v>1028.18</v>
      </c>
      <c r="S103" s="75">
        <f t="shared" si="27"/>
        <v>1057.8800000000001</v>
      </c>
      <c r="U103" s="108"/>
      <c r="W103" s="90">
        <f t="shared" si="22"/>
        <v>1</v>
      </c>
      <c r="X103" s="90">
        <f t="shared" si="23"/>
        <v>1</v>
      </c>
      <c r="Y103" s="90">
        <f t="shared" si="24"/>
        <v>1</v>
      </c>
      <c r="Z103" s="90">
        <f t="shared" si="25"/>
        <v>1</v>
      </c>
      <c r="AA103" s="90">
        <f t="shared" si="26"/>
        <v>1</v>
      </c>
    </row>
    <row r="104" spans="3:27" ht="15" x14ac:dyDescent="0.25">
      <c r="C104" s="36" t="s">
        <v>225</v>
      </c>
      <c r="D104" s="36" t="s">
        <v>253</v>
      </c>
      <c r="E104" s="36" t="s">
        <v>25</v>
      </c>
      <c r="F104" s="36" t="s">
        <v>239</v>
      </c>
      <c r="G104" s="36" t="s">
        <v>25</v>
      </c>
      <c r="H104" s="36" t="s">
        <v>239</v>
      </c>
      <c r="I104" s="36" t="str">
        <f t="shared" si="18"/>
        <v>Design Certification FeeSubdivision - Non Urban - Overhead - 11+ poles</v>
      </c>
      <c r="J104" s="36" t="str">
        <f t="shared" si="19"/>
        <v>Design related servicesSubdivision - Non Urban - Overhead - 11+ poles</v>
      </c>
      <c r="K104" s="36" t="str">
        <f t="shared" si="20"/>
        <v>Design Certification FeeSubdivision - Non Urban - Overhead - 11+ poles</v>
      </c>
      <c r="L104" s="36" t="s">
        <v>4</v>
      </c>
      <c r="M104" s="36" t="s">
        <v>5</v>
      </c>
      <c r="N104" s="65">
        <v>785.54757618600036</v>
      </c>
      <c r="O104" s="70">
        <f t="shared" si="21"/>
        <v>785.55</v>
      </c>
      <c r="P104" s="38">
        <f t="shared" si="27"/>
        <v>806.65</v>
      </c>
      <c r="Q104" s="75">
        <f t="shared" si="27"/>
        <v>831.09</v>
      </c>
      <c r="R104" s="75">
        <f t="shared" si="27"/>
        <v>856.82</v>
      </c>
      <c r="S104" s="75">
        <f t="shared" si="27"/>
        <v>881.57</v>
      </c>
      <c r="U104" s="108"/>
      <c r="W104" s="90">
        <f t="shared" si="22"/>
        <v>2</v>
      </c>
      <c r="X104" s="90">
        <f t="shared" si="23"/>
        <v>1</v>
      </c>
      <c r="Y104" s="90">
        <f t="shared" si="24"/>
        <v>1</v>
      </c>
      <c r="Z104" s="90">
        <f t="shared" si="25"/>
        <v>1</v>
      </c>
      <c r="AA104" s="90">
        <f t="shared" si="26"/>
        <v>2</v>
      </c>
    </row>
    <row r="105" spans="3:27" ht="15" x14ac:dyDescent="0.25">
      <c r="C105" s="36" t="s">
        <v>225</v>
      </c>
      <c r="D105" s="36" t="s">
        <v>253</v>
      </c>
      <c r="E105" s="36" t="s">
        <v>25</v>
      </c>
      <c r="F105" s="36" t="s">
        <v>240</v>
      </c>
      <c r="G105" s="36" t="s">
        <v>25</v>
      </c>
      <c r="H105" s="36" t="s">
        <v>240</v>
      </c>
      <c r="I105" s="36" t="str">
        <f t="shared" si="18"/>
        <v>Design Certification FeeSubdivision - Non Urban - Overhead - 1-5 poles</v>
      </c>
      <c r="J105" s="36" t="str">
        <f t="shared" si="19"/>
        <v>Design related servicesSubdivision - Non Urban - Overhead - 1-5 poles</v>
      </c>
      <c r="K105" s="36" t="str">
        <f t="shared" si="20"/>
        <v>Design Certification FeeSubdivision - Non Urban - Overhead - 1-5 poles</v>
      </c>
      <c r="L105" s="36" t="s">
        <v>4</v>
      </c>
      <c r="M105" s="36" t="s">
        <v>5</v>
      </c>
      <c r="N105" s="65">
        <v>314.21903047440014</v>
      </c>
      <c r="O105" s="70">
        <f t="shared" si="21"/>
        <v>314.22000000000003</v>
      </c>
      <c r="P105" s="38">
        <f t="shared" si="27"/>
        <v>322.66000000000003</v>
      </c>
      <c r="Q105" s="75">
        <f t="shared" si="27"/>
        <v>332.44</v>
      </c>
      <c r="R105" s="75">
        <f t="shared" si="27"/>
        <v>342.73</v>
      </c>
      <c r="S105" s="75">
        <f t="shared" si="27"/>
        <v>352.63</v>
      </c>
      <c r="U105" s="108"/>
      <c r="W105" s="90">
        <f t="shared" si="22"/>
        <v>2</v>
      </c>
      <c r="X105" s="90">
        <f t="shared" si="23"/>
        <v>1</v>
      </c>
      <c r="Y105" s="90">
        <f t="shared" si="24"/>
        <v>1</v>
      </c>
      <c r="Z105" s="90">
        <f t="shared" si="25"/>
        <v>1</v>
      </c>
      <c r="AA105" s="90">
        <f t="shared" si="26"/>
        <v>2</v>
      </c>
    </row>
    <row r="106" spans="3:27" ht="15" x14ac:dyDescent="0.25">
      <c r="C106" s="36" t="s">
        <v>225</v>
      </c>
      <c r="D106" s="36" t="s">
        <v>253</v>
      </c>
      <c r="E106" s="36" t="s">
        <v>25</v>
      </c>
      <c r="F106" s="36" t="s">
        <v>241</v>
      </c>
      <c r="G106" s="36" t="s">
        <v>25</v>
      </c>
      <c r="H106" s="36" t="s">
        <v>241</v>
      </c>
      <c r="I106" s="36" t="str">
        <f t="shared" si="18"/>
        <v>Design Certification FeeSubdivision - Non Urban - Overhead - 6-10 poles</v>
      </c>
      <c r="J106" s="36" t="str">
        <f t="shared" si="19"/>
        <v>Design related servicesSubdivision - Non Urban - Overhead - 6-10 poles</v>
      </c>
      <c r="K106" s="36" t="str">
        <f t="shared" si="20"/>
        <v>Design Certification FeeSubdivision - Non Urban - Overhead - 6-10 poles</v>
      </c>
      <c r="L106" s="36" t="s">
        <v>4</v>
      </c>
      <c r="M106" s="36" t="s">
        <v>5</v>
      </c>
      <c r="N106" s="65">
        <v>471.32854571160021</v>
      </c>
      <c r="O106" s="70">
        <f t="shared" si="21"/>
        <v>471.33</v>
      </c>
      <c r="P106" s="38">
        <f t="shared" si="27"/>
        <v>483.99</v>
      </c>
      <c r="Q106" s="75">
        <f t="shared" si="27"/>
        <v>498.66</v>
      </c>
      <c r="R106" s="75">
        <f t="shared" si="27"/>
        <v>514.1</v>
      </c>
      <c r="S106" s="75">
        <f t="shared" si="27"/>
        <v>528.95000000000005</v>
      </c>
      <c r="U106" s="108"/>
      <c r="W106" s="90">
        <f t="shared" si="22"/>
        <v>2</v>
      </c>
      <c r="X106" s="90">
        <f t="shared" si="23"/>
        <v>1</v>
      </c>
      <c r="Y106" s="90">
        <f t="shared" si="24"/>
        <v>1</v>
      </c>
      <c r="Z106" s="90">
        <f t="shared" si="25"/>
        <v>1</v>
      </c>
      <c r="AA106" s="90">
        <f t="shared" si="26"/>
        <v>2</v>
      </c>
    </row>
    <row r="107" spans="3:27" ht="15" x14ac:dyDescent="0.25">
      <c r="C107" s="36" t="s">
        <v>225</v>
      </c>
      <c r="D107" s="36" t="s">
        <v>253</v>
      </c>
      <c r="E107" s="36" t="s">
        <v>25</v>
      </c>
      <c r="F107" s="36" t="s">
        <v>242</v>
      </c>
      <c r="G107" s="36" t="s">
        <v>25</v>
      </c>
      <c r="H107" s="36" t="s">
        <v>242</v>
      </c>
      <c r="I107" s="36" t="str">
        <f t="shared" si="18"/>
        <v>Design Certification FeeSubdivision - Non Urban - Underground - 11-40 lots</v>
      </c>
      <c r="J107" s="36" t="str">
        <f t="shared" si="19"/>
        <v>Design related servicesSubdivision - Non Urban - Underground - 11-40 lots</v>
      </c>
      <c r="K107" s="36" t="str">
        <f t="shared" si="20"/>
        <v>Design Certification FeeSubdivision - Non Urban - Underground - 11-40 lots</v>
      </c>
      <c r="L107" s="36" t="s">
        <v>4</v>
      </c>
      <c r="M107" s="36" t="s">
        <v>5</v>
      </c>
      <c r="N107" s="65">
        <v>628.43806094880028</v>
      </c>
      <c r="O107" s="70">
        <f t="shared" si="21"/>
        <v>628.44000000000005</v>
      </c>
      <c r="P107" s="38">
        <f t="shared" si="27"/>
        <v>645.32000000000005</v>
      </c>
      <c r="Q107" s="75">
        <f t="shared" si="27"/>
        <v>664.87</v>
      </c>
      <c r="R107" s="75">
        <f t="shared" si="27"/>
        <v>685.45</v>
      </c>
      <c r="S107" s="75">
        <f t="shared" si="27"/>
        <v>705.25</v>
      </c>
      <c r="U107" s="108"/>
      <c r="W107" s="90">
        <f t="shared" si="22"/>
        <v>2</v>
      </c>
      <c r="X107" s="90">
        <f t="shared" si="23"/>
        <v>1</v>
      </c>
      <c r="Y107" s="90">
        <f t="shared" si="24"/>
        <v>1</v>
      </c>
      <c r="Z107" s="90">
        <f t="shared" si="25"/>
        <v>1</v>
      </c>
      <c r="AA107" s="90">
        <f t="shared" si="26"/>
        <v>2</v>
      </c>
    </row>
    <row r="108" spans="3:27" ht="15" x14ac:dyDescent="0.25">
      <c r="C108" s="36" t="s">
        <v>225</v>
      </c>
      <c r="D108" s="36" t="s">
        <v>253</v>
      </c>
      <c r="E108" s="36" t="s">
        <v>25</v>
      </c>
      <c r="F108" s="36" t="s">
        <v>243</v>
      </c>
      <c r="G108" s="36" t="s">
        <v>25</v>
      </c>
      <c r="H108" s="36" t="s">
        <v>243</v>
      </c>
      <c r="I108" s="36" t="str">
        <f t="shared" si="18"/>
        <v>Design Certification FeeSubdivision - Non Urban - Underground - 1-5 lots</v>
      </c>
      <c r="J108" s="36" t="str">
        <f t="shared" si="19"/>
        <v>Design related servicesSubdivision - Non Urban - Underground - 1-5 lots</v>
      </c>
      <c r="K108" s="36" t="str">
        <f t="shared" si="20"/>
        <v>Design Certification FeeSubdivision - Non Urban - Underground - 1-5 lots</v>
      </c>
      <c r="L108" s="36" t="s">
        <v>4</v>
      </c>
      <c r="M108" s="36" t="s">
        <v>5</v>
      </c>
      <c r="N108" s="65">
        <v>157.10951523720007</v>
      </c>
      <c r="O108" s="70">
        <f t="shared" si="21"/>
        <v>157.11000000000001</v>
      </c>
      <c r="P108" s="38">
        <f t="shared" si="27"/>
        <v>161.33000000000001</v>
      </c>
      <c r="Q108" s="75">
        <f t="shared" si="27"/>
        <v>166.22</v>
      </c>
      <c r="R108" s="75">
        <f t="shared" si="27"/>
        <v>171.37</v>
      </c>
      <c r="S108" s="75">
        <f t="shared" si="27"/>
        <v>176.32</v>
      </c>
      <c r="U108" s="108"/>
      <c r="W108" s="90">
        <f t="shared" si="22"/>
        <v>2</v>
      </c>
      <c r="X108" s="90">
        <f t="shared" si="23"/>
        <v>1</v>
      </c>
      <c r="Y108" s="90">
        <f t="shared" si="24"/>
        <v>1</v>
      </c>
      <c r="Z108" s="90">
        <f t="shared" si="25"/>
        <v>1</v>
      </c>
      <c r="AA108" s="90">
        <f t="shared" si="26"/>
        <v>2</v>
      </c>
    </row>
    <row r="109" spans="3:27" ht="15" x14ac:dyDescent="0.25">
      <c r="C109" s="36" t="s">
        <v>225</v>
      </c>
      <c r="D109" s="36" t="s">
        <v>253</v>
      </c>
      <c r="E109" s="36" t="s">
        <v>25</v>
      </c>
      <c r="F109" s="36" t="s">
        <v>244</v>
      </c>
      <c r="G109" s="36" t="s">
        <v>25</v>
      </c>
      <c r="H109" s="36" t="s">
        <v>244</v>
      </c>
      <c r="I109" s="36" t="str">
        <f t="shared" si="18"/>
        <v>Design Certification FeeSubdivision - Non Urban - Underground - 41+ lots</v>
      </c>
      <c r="J109" s="36" t="str">
        <f t="shared" si="19"/>
        <v>Design related servicesSubdivision - Non Urban - Underground - 41+ lots</v>
      </c>
      <c r="K109" s="36" t="str">
        <f t="shared" si="20"/>
        <v>Design Certification FeeSubdivision - Non Urban - Underground - 41+ lots</v>
      </c>
      <c r="L109" s="36" t="s">
        <v>4</v>
      </c>
      <c r="M109" s="36" t="s">
        <v>5</v>
      </c>
      <c r="N109" s="65">
        <v>628.43806094880028</v>
      </c>
      <c r="O109" s="70">
        <f t="shared" si="21"/>
        <v>628.44000000000005</v>
      </c>
      <c r="P109" s="38">
        <f t="shared" si="27"/>
        <v>645.32000000000005</v>
      </c>
      <c r="Q109" s="75">
        <f t="shared" si="27"/>
        <v>664.87</v>
      </c>
      <c r="R109" s="75">
        <f t="shared" si="27"/>
        <v>685.45</v>
      </c>
      <c r="S109" s="75">
        <f t="shared" si="27"/>
        <v>705.25</v>
      </c>
      <c r="U109" s="108"/>
      <c r="W109" s="90">
        <f t="shared" si="22"/>
        <v>2</v>
      </c>
      <c r="X109" s="90">
        <f t="shared" si="23"/>
        <v>1</v>
      </c>
      <c r="Y109" s="90">
        <f t="shared" si="24"/>
        <v>1</v>
      </c>
      <c r="Z109" s="90">
        <f t="shared" si="25"/>
        <v>1</v>
      </c>
      <c r="AA109" s="90">
        <f t="shared" si="26"/>
        <v>2</v>
      </c>
    </row>
    <row r="110" spans="3:27" ht="15" x14ac:dyDescent="0.25">
      <c r="C110" s="36" t="s">
        <v>225</v>
      </c>
      <c r="D110" s="36" t="s">
        <v>253</v>
      </c>
      <c r="E110" s="36" t="s">
        <v>25</v>
      </c>
      <c r="F110" s="36" t="s">
        <v>245</v>
      </c>
      <c r="G110" s="36" t="s">
        <v>25</v>
      </c>
      <c r="H110" s="36" t="s">
        <v>245</v>
      </c>
      <c r="I110" s="36" t="str">
        <f t="shared" si="18"/>
        <v>Design Certification FeeSubdivision - Non Urban - Underground - 6-10 lots</v>
      </c>
      <c r="J110" s="36" t="str">
        <f t="shared" si="19"/>
        <v>Design related servicesSubdivision - Non Urban - Underground - 6-10 lots</v>
      </c>
      <c r="K110" s="36" t="str">
        <f t="shared" si="20"/>
        <v>Design Certification FeeSubdivision - Non Urban - Underground - 6-10 lots</v>
      </c>
      <c r="L110" s="36" t="s">
        <v>4</v>
      </c>
      <c r="M110" s="36" t="s">
        <v>5</v>
      </c>
      <c r="N110" s="65">
        <v>471.32854571160021</v>
      </c>
      <c r="O110" s="70">
        <f t="shared" si="21"/>
        <v>471.33</v>
      </c>
      <c r="P110" s="38">
        <f t="shared" si="27"/>
        <v>483.99</v>
      </c>
      <c r="Q110" s="75">
        <f t="shared" si="27"/>
        <v>498.66</v>
      </c>
      <c r="R110" s="75">
        <f t="shared" si="27"/>
        <v>514.1</v>
      </c>
      <c r="S110" s="75">
        <f t="shared" si="27"/>
        <v>528.95000000000005</v>
      </c>
      <c r="U110" s="108"/>
      <c r="W110" s="90">
        <f t="shared" si="22"/>
        <v>2</v>
      </c>
      <c r="X110" s="90">
        <f t="shared" si="23"/>
        <v>1</v>
      </c>
      <c r="Y110" s="90">
        <f t="shared" si="24"/>
        <v>1</v>
      </c>
      <c r="Z110" s="90">
        <f t="shared" si="25"/>
        <v>1</v>
      </c>
      <c r="AA110" s="90">
        <f t="shared" si="26"/>
        <v>2</v>
      </c>
    </row>
    <row r="111" spans="3:27" ht="15" x14ac:dyDescent="0.25">
      <c r="C111" s="36" t="s">
        <v>225</v>
      </c>
      <c r="D111" s="36" t="s">
        <v>253</v>
      </c>
      <c r="E111" s="36" t="s">
        <v>25</v>
      </c>
      <c r="F111" s="36" t="s">
        <v>246</v>
      </c>
      <c r="G111" s="36" t="s">
        <v>25</v>
      </c>
      <c r="H111" s="36" t="s">
        <v>246</v>
      </c>
      <c r="I111" s="36" t="str">
        <f t="shared" si="18"/>
        <v>Design Certification FeeSubdivision - URD - Underground - 11-40 lots</v>
      </c>
      <c r="J111" s="36" t="str">
        <f t="shared" si="19"/>
        <v>Design related servicesSubdivision - URD - Underground - 11-40 lots</v>
      </c>
      <c r="K111" s="36" t="str">
        <f t="shared" si="20"/>
        <v>Design Certification FeeSubdivision - URD - Underground - 11-40 lots</v>
      </c>
      <c r="L111" s="36" t="s">
        <v>4</v>
      </c>
      <c r="M111" s="36" t="s">
        <v>5</v>
      </c>
      <c r="N111" s="65">
        <v>785.54757618600036</v>
      </c>
      <c r="O111" s="70">
        <f t="shared" si="21"/>
        <v>785.55</v>
      </c>
      <c r="P111" s="38">
        <f t="shared" si="27"/>
        <v>806.65</v>
      </c>
      <c r="Q111" s="75">
        <f t="shared" si="27"/>
        <v>831.09</v>
      </c>
      <c r="R111" s="75">
        <f t="shared" si="27"/>
        <v>856.82</v>
      </c>
      <c r="S111" s="75">
        <f t="shared" si="27"/>
        <v>881.57</v>
      </c>
      <c r="U111" s="108"/>
      <c r="W111" s="90">
        <f t="shared" si="22"/>
        <v>3</v>
      </c>
      <c r="X111" s="90">
        <f t="shared" si="23"/>
        <v>1</v>
      </c>
      <c r="Y111" s="90">
        <f t="shared" si="24"/>
        <v>2</v>
      </c>
      <c r="Z111" s="90">
        <f t="shared" si="25"/>
        <v>1</v>
      </c>
      <c r="AA111" s="90">
        <f t="shared" si="26"/>
        <v>3</v>
      </c>
    </row>
    <row r="112" spans="3:27" ht="15" x14ac:dyDescent="0.25">
      <c r="C112" s="36" t="s">
        <v>225</v>
      </c>
      <c r="D112" s="36" t="s">
        <v>253</v>
      </c>
      <c r="E112" s="36" t="s">
        <v>25</v>
      </c>
      <c r="F112" s="36" t="s">
        <v>247</v>
      </c>
      <c r="G112" s="36" t="s">
        <v>25</v>
      </c>
      <c r="H112" s="36" t="s">
        <v>247</v>
      </c>
      <c r="I112" s="36" t="str">
        <f t="shared" si="18"/>
        <v>Design Certification FeeSubdivision - URD - Underground - 1-5 lots</v>
      </c>
      <c r="J112" s="36" t="str">
        <f t="shared" si="19"/>
        <v>Design related servicesSubdivision - URD - Underground - 1-5 lots</v>
      </c>
      <c r="K112" s="36" t="str">
        <f t="shared" si="20"/>
        <v>Design Certification FeeSubdivision - URD - Underground - 1-5 lots</v>
      </c>
      <c r="L112" s="36" t="s">
        <v>4</v>
      </c>
      <c r="M112" s="36" t="s">
        <v>5</v>
      </c>
      <c r="N112" s="65">
        <v>314.21903047440014</v>
      </c>
      <c r="O112" s="70">
        <f t="shared" si="21"/>
        <v>314.22000000000003</v>
      </c>
      <c r="P112" s="38">
        <f t="shared" si="27"/>
        <v>322.66000000000003</v>
      </c>
      <c r="Q112" s="75">
        <f t="shared" si="27"/>
        <v>332.44</v>
      </c>
      <c r="R112" s="75">
        <f t="shared" si="27"/>
        <v>342.73</v>
      </c>
      <c r="S112" s="75">
        <f t="shared" si="27"/>
        <v>352.63</v>
      </c>
      <c r="U112" s="108"/>
      <c r="W112" s="90">
        <f t="shared" si="22"/>
        <v>3</v>
      </c>
      <c r="X112" s="90">
        <f t="shared" si="23"/>
        <v>1</v>
      </c>
      <c r="Y112" s="90">
        <f t="shared" si="24"/>
        <v>2</v>
      </c>
      <c r="Z112" s="90">
        <f t="shared" si="25"/>
        <v>1</v>
      </c>
      <c r="AA112" s="90">
        <f t="shared" si="26"/>
        <v>3</v>
      </c>
    </row>
    <row r="113" spans="3:27" ht="15" x14ac:dyDescent="0.25">
      <c r="C113" s="36" t="s">
        <v>225</v>
      </c>
      <c r="D113" s="36" t="s">
        <v>253</v>
      </c>
      <c r="E113" s="36" t="s">
        <v>25</v>
      </c>
      <c r="F113" s="36" t="s">
        <v>248</v>
      </c>
      <c r="G113" s="36" t="s">
        <v>25</v>
      </c>
      <c r="H113" s="36" t="s">
        <v>248</v>
      </c>
      <c r="I113" s="36" t="str">
        <f t="shared" si="18"/>
        <v>Design Certification FeeSubdivision - URD - Underground - 41+ lots</v>
      </c>
      <c r="J113" s="36" t="str">
        <f t="shared" si="19"/>
        <v>Design related servicesSubdivision - URD - Underground - 41+ lots</v>
      </c>
      <c r="K113" s="36" t="str">
        <f t="shared" si="20"/>
        <v>Design Certification FeeSubdivision - URD - Underground - 41+ lots</v>
      </c>
      <c r="L113" s="36" t="s">
        <v>4</v>
      </c>
      <c r="M113" s="36" t="s">
        <v>5</v>
      </c>
      <c r="N113" s="65">
        <v>942.65709142320043</v>
      </c>
      <c r="O113" s="70">
        <f t="shared" si="21"/>
        <v>942.66</v>
      </c>
      <c r="P113" s="38">
        <f t="shared" si="27"/>
        <v>967.98</v>
      </c>
      <c r="Q113" s="75">
        <f t="shared" si="27"/>
        <v>997.31</v>
      </c>
      <c r="R113" s="75">
        <f t="shared" si="27"/>
        <v>1028.18</v>
      </c>
      <c r="S113" s="75">
        <f t="shared" si="27"/>
        <v>1057.8800000000001</v>
      </c>
      <c r="U113" s="108"/>
      <c r="W113" s="90">
        <f t="shared" si="22"/>
        <v>3</v>
      </c>
      <c r="X113" s="90">
        <f t="shared" si="23"/>
        <v>1</v>
      </c>
      <c r="Y113" s="90">
        <f t="shared" si="24"/>
        <v>2</v>
      </c>
      <c r="Z113" s="90">
        <f t="shared" si="25"/>
        <v>1</v>
      </c>
      <c r="AA113" s="90">
        <f t="shared" si="26"/>
        <v>3</v>
      </c>
    </row>
    <row r="114" spans="3:27" ht="15" x14ac:dyDescent="0.25">
      <c r="C114" s="36" t="s">
        <v>225</v>
      </c>
      <c r="D114" s="36" t="s">
        <v>253</v>
      </c>
      <c r="E114" s="36" t="s">
        <v>25</v>
      </c>
      <c r="F114" s="36" t="s">
        <v>249</v>
      </c>
      <c r="G114" s="36" t="s">
        <v>25</v>
      </c>
      <c r="H114" s="36" t="s">
        <v>249</v>
      </c>
      <c r="I114" s="36" t="str">
        <f t="shared" si="18"/>
        <v>Design Certification FeeSubdivision - URD - Underground - 6-10 lots</v>
      </c>
      <c r="J114" s="36" t="str">
        <f t="shared" si="19"/>
        <v>Design related servicesSubdivision - URD - Underground - 6-10 lots</v>
      </c>
      <c r="K114" s="36" t="str">
        <f t="shared" si="20"/>
        <v>Design Certification FeeSubdivision - URD - Underground - 6-10 lots</v>
      </c>
      <c r="L114" s="36" t="s">
        <v>4</v>
      </c>
      <c r="M114" s="36" t="s">
        <v>5</v>
      </c>
      <c r="N114" s="65">
        <v>471.32854571160021</v>
      </c>
      <c r="O114" s="70">
        <f t="shared" si="21"/>
        <v>471.33</v>
      </c>
      <c r="P114" s="38">
        <f t="shared" si="27"/>
        <v>483.99</v>
      </c>
      <c r="Q114" s="75">
        <f t="shared" si="27"/>
        <v>498.66</v>
      </c>
      <c r="R114" s="75">
        <f t="shared" si="27"/>
        <v>514.1</v>
      </c>
      <c r="S114" s="75">
        <f t="shared" si="27"/>
        <v>528.95000000000005</v>
      </c>
      <c r="U114" s="108"/>
      <c r="W114" s="90">
        <f t="shared" si="22"/>
        <v>3</v>
      </c>
      <c r="X114" s="90">
        <f t="shared" si="23"/>
        <v>1</v>
      </c>
      <c r="Y114" s="90">
        <f t="shared" si="24"/>
        <v>2</v>
      </c>
      <c r="Z114" s="90">
        <f t="shared" si="25"/>
        <v>1</v>
      </c>
      <c r="AA114" s="90">
        <f t="shared" si="26"/>
        <v>3</v>
      </c>
    </row>
    <row r="115" spans="3:27" ht="15" x14ac:dyDescent="0.25">
      <c r="C115" s="36" t="s">
        <v>225</v>
      </c>
      <c r="D115" s="36" t="s">
        <v>253</v>
      </c>
      <c r="E115" s="36" t="s">
        <v>10</v>
      </c>
      <c r="F115" s="36" t="s">
        <v>254</v>
      </c>
      <c r="G115" s="36" t="s">
        <v>10</v>
      </c>
      <c r="H115" s="36" t="s">
        <v>254</v>
      </c>
      <c r="I115" s="36" t="str">
        <f t="shared" si="18"/>
        <v>Design Information FeeAsset Relocation - Designer</v>
      </c>
      <c r="J115" s="36" t="str">
        <f t="shared" si="19"/>
        <v>Design related servicesAsset Relocation - Designer</v>
      </c>
      <c r="K115" s="36" t="str">
        <f t="shared" si="20"/>
        <v>Design Information FeeAsset Relocation - Designer</v>
      </c>
      <c r="L115" s="36" t="s">
        <v>6</v>
      </c>
      <c r="M115" s="36" t="s">
        <v>7</v>
      </c>
      <c r="N115" s="65">
        <v>157.10951523720007</v>
      </c>
      <c r="O115" s="70">
        <f t="shared" si="21"/>
        <v>157.11000000000001</v>
      </c>
      <c r="P115" s="38">
        <f t="shared" si="27"/>
        <v>161.33000000000001</v>
      </c>
      <c r="Q115" s="75">
        <f t="shared" si="27"/>
        <v>166.22</v>
      </c>
      <c r="R115" s="75">
        <f t="shared" si="27"/>
        <v>171.37</v>
      </c>
      <c r="S115" s="75">
        <f t="shared" si="27"/>
        <v>176.32</v>
      </c>
      <c r="U115" s="108"/>
      <c r="W115" s="90">
        <f t="shared" si="22"/>
        <v>3</v>
      </c>
      <c r="X115" s="90">
        <f t="shared" si="23"/>
        <v>1</v>
      </c>
      <c r="Y115" s="90">
        <f t="shared" si="24"/>
        <v>3</v>
      </c>
      <c r="Z115" s="90">
        <f t="shared" si="25"/>
        <v>1</v>
      </c>
      <c r="AA115" s="90">
        <f t="shared" si="26"/>
        <v>3</v>
      </c>
    </row>
    <row r="116" spans="3:27" ht="15" x14ac:dyDescent="0.25">
      <c r="C116" s="36" t="s">
        <v>225</v>
      </c>
      <c r="D116" s="36" t="s">
        <v>253</v>
      </c>
      <c r="E116" s="36" t="s">
        <v>10</v>
      </c>
      <c r="F116" s="36" t="s">
        <v>255</v>
      </c>
      <c r="G116" s="36" t="s">
        <v>10</v>
      </c>
      <c r="H116" s="36" t="s">
        <v>255</v>
      </c>
      <c r="I116" s="36" t="str">
        <f t="shared" si="18"/>
        <v>Design Information FeeAsset Relocation - Engineer</v>
      </c>
      <c r="J116" s="36" t="str">
        <f t="shared" si="19"/>
        <v>Design related servicesAsset Relocation - Engineer</v>
      </c>
      <c r="K116" s="36" t="str">
        <f t="shared" si="20"/>
        <v>Design Information FeeAsset Relocation - Engineer</v>
      </c>
      <c r="L116" s="36" t="s">
        <v>6</v>
      </c>
      <c r="M116" s="36" t="s">
        <v>7</v>
      </c>
      <c r="N116" s="65">
        <v>157.10951523720007</v>
      </c>
      <c r="O116" s="70">
        <f t="shared" si="21"/>
        <v>157.11000000000001</v>
      </c>
      <c r="P116" s="38">
        <f t="shared" si="27"/>
        <v>161.33000000000001</v>
      </c>
      <c r="Q116" s="75">
        <f t="shared" si="27"/>
        <v>166.22</v>
      </c>
      <c r="R116" s="75">
        <f t="shared" si="27"/>
        <v>171.37</v>
      </c>
      <c r="S116" s="75">
        <f t="shared" si="27"/>
        <v>176.32</v>
      </c>
      <c r="U116" s="108"/>
      <c r="W116" s="90">
        <f t="shared" si="22"/>
        <v>3</v>
      </c>
      <c r="X116" s="90">
        <f t="shared" si="23"/>
        <v>1</v>
      </c>
      <c r="Y116" s="90">
        <f t="shared" si="24"/>
        <v>3</v>
      </c>
      <c r="Z116" s="90">
        <f t="shared" si="25"/>
        <v>1</v>
      </c>
      <c r="AA116" s="90">
        <f t="shared" si="26"/>
        <v>3</v>
      </c>
    </row>
    <row r="117" spans="3:27" ht="15" x14ac:dyDescent="0.25">
      <c r="C117" s="36" t="s">
        <v>225</v>
      </c>
      <c r="D117" s="36" t="s">
        <v>253</v>
      </c>
      <c r="E117" s="36" t="s">
        <v>10</v>
      </c>
      <c r="F117" s="36" t="s">
        <v>256</v>
      </c>
      <c r="G117" s="36" t="s">
        <v>10</v>
      </c>
      <c r="H117" s="36" t="s">
        <v>256</v>
      </c>
      <c r="I117" s="36" t="str">
        <f t="shared" si="18"/>
        <v>Design Information FeeConnection of Load - Industrial &amp; Commercial - &lt;= 200A/Phase (LV)</v>
      </c>
      <c r="J117" s="36" t="str">
        <f t="shared" si="19"/>
        <v>Design related servicesConnection of Load - Industrial &amp; Commercial - &lt;= 200A/Phase (LV)</v>
      </c>
      <c r="K117" s="36" t="str">
        <f t="shared" si="20"/>
        <v>Design Information FeeConnection of Load - Industrial &amp; Commercial - &lt;= 200A/Phase (LV)</v>
      </c>
      <c r="L117" s="36" t="s">
        <v>6</v>
      </c>
      <c r="M117" s="36" t="s">
        <v>7</v>
      </c>
      <c r="N117" s="65">
        <v>157.10951523720007</v>
      </c>
      <c r="O117" s="70">
        <f t="shared" si="21"/>
        <v>157.11000000000001</v>
      </c>
      <c r="P117" s="38">
        <f t="shared" si="27"/>
        <v>161.33000000000001</v>
      </c>
      <c r="Q117" s="75">
        <f t="shared" si="27"/>
        <v>166.22</v>
      </c>
      <c r="R117" s="75">
        <f t="shared" si="27"/>
        <v>171.37</v>
      </c>
      <c r="S117" s="75">
        <f t="shared" si="27"/>
        <v>176.32</v>
      </c>
      <c r="U117" s="108"/>
      <c r="W117" s="90">
        <f t="shared" si="22"/>
        <v>2</v>
      </c>
      <c r="X117" s="90">
        <f t="shared" si="23"/>
        <v>1</v>
      </c>
      <c r="Y117" s="90">
        <f t="shared" si="24"/>
        <v>2</v>
      </c>
      <c r="Z117" s="90">
        <f t="shared" si="25"/>
        <v>1</v>
      </c>
      <c r="AA117" s="90">
        <f t="shared" si="26"/>
        <v>2</v>
      </c>
    </row>
    <row r="118" spans="3:27" ht="15" x14ac:dyDescent="0.25">
      <c r="C118" s="36" t="s">
        <v>225</v>
      </c>
      <c r="D118" s="36" t="s">
        <v>253</v>
      </c>
      <c r="E118" s="36" t="s">
        <v>10</v>
      </c>
      <c r="F118" s="36" t="s">
        <v>257</v>
      </c>
      <c r="G118" s="36" t="s">
        <v>10</v>
      </c>
      <c r="H118" s="36" t="s">
        <v>257</v>
      </c>
      <c r="I118" s="36" t="str">
        <f t="shared" si="18"/>
        <v>Design Information FeeConnection of Load - Industrial &amp; Commercial - &lt;= 700A/Phase (LV)</v>
      </c>
      <c r="J118" s="36" t="str">
        <f t="shared" si="19"/>
        <v>Design related servicesConnection of Load - Industrial &amp; Commercial - &lt;= 700A/Phase (LV)</v>
      </c>
      <c r="K118" s="36" t="str">
        <f t="shared" si="20"/>
        <v>Design Information FeeConnection of Load - Industrial &amp; Commercial - &lt;= 700A/Phase (LV)</v>
      </c>
      <c r="L118" s="36" t="s">
        <v>6</v>
      </c>
      <c r="M118" s="36" t="s">
        <v>7</v>
      </c>
      <c r="N118" s="65">
        <v>157.10951523720007</v>
      </c>
      <c r="O118" s="70">
        <f t="shared" si="21"/>
        <v>157.11000000000001</v>
      </c>
      <c r="P118" s="38">
        <f t="shared" si="27"/>
        <v>161.33000000000001</v>
      </c>
      <c r="Q118" s="75">
        <f t="shared" si="27"/>
        <v>166.22</v>
      </c>
      <c r="R118" s="75">
        <f t="shared" si="27"/>
        <v>171.37</v>
      </c>
      <c r="S118" s="75">
        <f t="shared" si="27"/>
        <v>176.32</v>
      </c>
      <c r="U118" s="108"/>
      <c r="W118" s="90">
        <f t="shared" si="22"/>
        <v>2</v>
      </c>
      <c r="X118" s="90">
        <f t="shared" si="23"/>
        <v>1</v>
      </c>
      <c r="Y118" s="90">
        <f t="shared" si="24"/>
        <v>2</v>
      </c>
      <c r="Z118" s="90">
        <f t="shared" si="25"/>
        <v>1</v>
      </c>
      <c r="AA118" s="90">
        <f t="shared" si="26"/>
        <v>2</v>
      </c>
    </row>
    <row r="119" spans="3:27" ht="15" x14ac:dyDescent="0.25">
      <c r="C119" s="36" t="s">
        <v>225</v>
      </c>
      <c r="D119" s="36" t="s">
        <v>253</v>
      </c>
      <c r="E119" s="36" t="s">
        <v>10</v>
      </c>
      <c r="F119" s="36" t="s">
        <v>258</v>
      </c>
      <c r="G119" s="36" t="s">
        <v>10</v>
      </c>
      <c r="H119" s="36" t="s">
        <v>258</v>
      </c>
      <c r="I119" s="36" t="str">
        <f t="shared" si="18"/>
        <v>Design Information FeeConnection of Load - Industrial &amp; Commercial - &gt; 700A/Phase (LV)</v>
      </c>
      <c r="J119" s="36" t="str">
        <f t="shared" si="19"/>
        <v>Design related servicesConnection of Load - Industrial &amp; Commercial - &gt; 700A/Phase (LV)</v>
      </c>
      <c r="K119" s="36" t="str">
        <f t="shared" si="20"/>
        <v>Design Information FeeConnection of Load - Industrial &amp; Commercial - &gt; 700A/Phase (LV)</v>
      </c>
      <c r="L119" s="36" t="s">
        <v>6</v>
      </c>
      <c r="M119" s="36" t="s">
        <v>7</v>
      </c>
      <c r="N119" s="65">
        <v>157.10951523720007</v>
      </c>
      <c r="O119" s="70">
        <f t="shared" si="21"/>
        <v>157.11000000000001</v>
      </c>
      <c r="P119" s="38">
        <f t="shared" si="27"/>
        <v>161.33000000000001</v>
      </c>
      <c r="Q119" s="75">
        <f t="shared" si="27"/>
        <v>166.22</v>
      </c>
      <c r="R119" s="75">
        <f t="shared" si="27"/>
        <v>171.37</v>
      </c>
      <c r="S119" s="75">
        <f t="shared" si="27"/>
        <v>176.32</v>
      </c>
      <c r="U119" s="108"/>
      <c r="W119" s="90">
        <f t="shared" si="22"/>
        <v>2</v>
      </c>
      <c r="X119" s="90">
        <f t="shared" si="23"/>
        <v>1</v>
      </c>
      <c r="Y119" s="90">
        <f t="shared" si="24"/>
        <v>2</v>
      </c>
      <c r="Z119" s="90">
        <f t="shared" si="25"/>
        <v>1</v>
      </c>
      <c r="AA119" s="90">
        <f t="shared" si="26"/>
        <v>2</v>
      </c>
    </row>
    <row r="120" spans="3:27" ht="15" x14ac:dyDescent="0.25">
      <c r="C120" s="36" t="s">
        <v>225</v>
      </c>
      <c r="D120" s="36" t="s">
        <v>253</v>
      </c>
      <c r="E120" s="36" t="s">
        <v>10</v>
      </c>
      <c r="F120" s="36" t="s">
        <v>259</v>
      </c>
      <c r="G120" s="36" t="s">
        <v>10</v>
      </c>
      <c r="H120" s="36" t="s">
        <v>259</v>
      </c>
      <c r="I120" s="36" t="str">
        <f t="shared" si="18"/>
        <v>Design Information FeeConnection of Load - Industrial &amp; Commercial - HV Customer</v>
      </c>
      <c r="J120" s="36" t="str">
        <f t="shared" si="19"/>
        <v>Design related servicesConnection of Load - Industrial &amp; Commercial - HV Customer</v>
      </c>
      <c r="K120" s="36" t="str">
        <f t="shared" si="20"/>
        <v>Design Information FeeConnection of Load - Industrial &amp; Commercial - HV Customer</v>
      </c>
      <c r="L120" s="36" t="s">
        <v>6</v>
      </c>
      <c r="M120" s="36" t="s">
        <v>7</v>
      </c>
      <c r="N120" s="65">
        <v>157.10951523720007</v>
      </c>
      <c r="O120" s="70">
        <f t="shared" si="21"/>
        <v>157.11000000000001</v>
      </c>
      <c r="P120" s="38">
        <f t="shared" si="27"/>
        <v>161.33000000000001</v>
      </c>
      <c r="Q120" s="75">
        <f t="shared" si="27"/>
        <v>166.22</v>
      </c>
      <c r="R120" s="75">
        <f t="shared" si="27"/>
        <v>171.37</v>
      </c>
      <c r="S120" s="75">
        <f t="shared" si="27"/>
        <v>176.32</v>
      </c>
      <c r="U120" s="108"/>
      <c r="W120" s="90">
        <f t="shared" si="22"/>
        <v>2</v>
      </c>
      <c r="X120" s="90">
        <f t="shared" si="23"/>
        <v>1</v>
      </c>
      <c r="Y120" s="90">
        <f t="shared" si="24"/>
        <v>2</v>
      </c>
      <c r="Z120" s="90">
        <f t="shared" si="25"/>
        <v>1</v>
      </c>
      <c r="AA120" s="90">
        <f t="shared" si="26"/>
        <v>2</v>
      </c>
    </row>
    <row r="121" spans="3:27" ht="15" x14ac:dyDescent="0.25">
      <c r="C121" s="36" t="s">
        <v>225</v>
      </c>
      <c r="D121" s="36" t="s">
        <v>253</v>
      </c>
      <c r="E121" s="36" t="s">
        <v>10</v>
      </c>
      <c r="F121" s="36" t="s">
        <v>260</v>
      </c>
      <c r="G121" s="36" t="s">
        <v>10</v>
      </c>
      <c r="H121" s="36" t="s">
        <v>260</v>
      </c>
      <c r="I121" s="36" t="str">
        <f t="shared" si="18"/>
        <v>Design Information FeeConnection of Load - Industrial &amp; Commercial - Transmission</v>
      </c>
      <c r="J121" s="36" t="str">
        <f t="shared" si="19"/>
        <v>Design related servicesConnection of Load - Industrial &amp; Commercial - Transmission</v>
      </c>
      <c r="K121" s="36" t="str">
        <f t="shared" si="20"/>
        <v>Design Information FeeConnection of Load - Industrial &amp; Commercial - Transmission</v>
      </c>
      <c r="L121" s="36" t="s">
        <v>6</v>
      </c>
      <c r="M121" s="36" t="s">
        <v>7</v>
      </c>
      <c r="N121" s="65">
        <v>157.10951523720007</v>
      </c>
      <c r="O121" s="70">
        <f t="shared" si="21"/>
        <v>157.11000000000001</v>
      </c>
      <c r="P121" s="38">
        <f t="shared" si="27"/>
        <v>161.33000000000001</v>
      </c>
      <c r="Q121" s="75">
        <f t="shared" si="27"/>
        <v>166.22</v>
      </c>
      <c r="R121" s="75">
        <f t="shared" si="27"/>
        <v>171.37</v>
      </c>
      <c r="S121" s="75">
        <f t="shared" si="27"/>
        <v>176.32</v>
      </c>
      <c r="U121" s="108"/>
      <c r="W121" s="90">
        <f t="shared" si="22"/>
        <v>2</v>
      </c>
      <c r="X121" s="90">
        <f t="shared" si="23"/>
        <v>1</v>
      </c>
      <c r="Y121" s="90">
        <f t="shared" si="24"/>
        <v>2</v>
      </c>
      <c r="Z121" s="90">
        <f t="shared" si="25"/>
        <v>1</v>
      </c>
      <c r="AA121" s="90">
        <f t="shared" si="26"/>
        <v>2</v>
      </c>
    </row>
    <row r="122" spans="3:27" ht="15" x14ac:dyDescent="0.25">
      <c r="C122" s="36" t="s">
        <v>225</v>
      </c>
      <c r="D122" s="36" t="s">
        <v>253</v>
      </c>
      <c r="E122" s="36" t="s">
        <v>10</v>
      </c>
      <c r="F122" s="36" t="s">
        <v>13</v>
      </c>
      <c r="G122" s="36" t="s">
        <v>10</v>
      </c>
      <c r="H122" s="36" t="s">
        <v>13</v>
      </c>
      <c r="I122" s="36" t="str">
        <f t="shared" si="18"/>
        <v>Design Information FeeConnection of Load - Multi-Dwelling - &lt;= 20 units</v>
      </c>
      <c r="J122" s="36" t="str">
        <f t="shared" si="19"/>
        <v>Design related servicesConnection of Load - Multi-Dwelling - &lt;= 20 units</v>
      </c>
      <c r="K122" s="36" t="str">
        <f t="shared" si="20"/>
        <v>Design Information FeeConnection of Load - Multi-Dwelling - &lt;= 20 units</v>
      </c>
      <c r="L122" s="36" t="s">
        <v>6</v>
      </c>
      <c r="M122" s="36" t="s">
        <v>7</v>
      </c>
      <c r="N122" s="65">
        <v>157.10951523720007</v>
      </c>
      <c r="O122" s="70">
        <f t="shared" si="21"/>
        <v>157.11000000000001</v>
      </c>
      <c r="P122" s="38">
        <f t="shared" si="27"/>
        <v>161.33000000000001</v>
      </c>
      <c r="Q122" s="75">
        <f t="shared" si="27"/>
        <v>166.22</v>
      </c>
      <c r="R122" s="75">
        <f t="shared" si="27"/>
        <v>171.37</v>
      </c>
      <c r="S122" s="75">
        <f t="shared" si="27"/>
        <v>176.32</v>
      </c>
      <c r="U122" s="108"/>
      <c r="W122" s="90">
        <f t="shared" si="22"/>
        <v>2</v>
      </c>
      <c r="X122" s="90">
        <f t="shared" si="23"/>
        <v>1</v>
      </c>
      <c r="Y122" s="90">
        <f t="shared" si="24"/>
        <v>2</v>
      </c>
      <c r="Z122" s="90">
        <f t="shared" si="25"/>
        <v>1</v>
      </c>
      <c r="AA122" s="90">
        <f t="shared" si="26"/>
        <v>2</v>
      </c>
    </row>
    <row r="123" spans="3:27" ht="15" x14ac:dyDescent="0.25">
      <c r="C123" s="36" t="s">
        <v>225</v>
      </c>
      <c r="D123" s="36" t="s">
        <v>253</v>
      </c>
      <c r="E123" s="36" t="s">
        <v>10</v>
      </c>
      <c r="F123" s="36" t="s">
        <v>14</v>
      </c>
      <c r="G123" s="36" t="s">
        <v>10</v>
      </c>
      <c r="H123" s="36" t="s">
        <v>14</v>
      </c>
      <c r="I123" s="36" t="str">
        <f t="shared" si="18"/>
        <v>Design Information FeeConnection of Load - Multi-Dwelling - &lt;= 40 units</v>
      </c>
      <c r="J123" s="36" t="str">
        <f t="shared" si="19"/>
        <v>Design related servicesConnection of Load - Multi-Dwelling - &lt;= 40 units</v>
      </c>
      <c r="K123" s="36" t="str">
        <f t="shared" si="20"/>
        <v>Design Information FeeConnection of Load - Multi-Dwelling - &lt;= 40 units</v>
      </c>
      <c r="L123" s="36" t="s">
        <v>6</v>
      </c>
      <c r="M123" s="36" t="s">
        <v>7</v>
      </c>
      <c r="N123" s="65">
        <v>157.10951523720007</v>
      </c>
      <c r="O123" s="70">
        <f t="shared" si="21"/>
        <v>157.11000000000001</v>
      </c>
      <c r="P123" s="38">
        <f t="shared" ref="P123:S142" si="28">ROUND(O123*(1+P$14)*(1-P$15),2)</f>
        <v>161.33000000000001</v>
      </c>
      <c r="Q123" s="75">
        <f t="shared" si="28"/>
        <v>166.22</v>
      </c>
      <c r="R123" s="75">
        <f t="shared" si="28"/>
        <v>171.37</v>
      </c>
      <c r="S123" s="75">
        <f t="shared" si="28"/>
        <v>176.32</v>
      </c>
      <c r="U123" s="108"/>
      <c r="W123" s="90">
        <f t="shared" si="22"/>
        <v>2</v>
      </c>
      <c r="X123" s="90">
        <f t="shared" si="23"/>
        <v>1</v>
      </c>
      <c r="Y123" s="90">
        <f t="shared" si="24"/>
        <v>2</v>
      </c>
      <c r="Z123" s="90">
        <f t="shared" si="25"/>
        <v>1</v>
      </c>
      <c r="AA123" s="90">
        <f t="shared" si="26"/>
        <v>2</v>
      </c>
    </row>
    <row r="124" spans="3:27" ht="15" x14ac:dyDescent="0.25">
      <c r="C124" s="36" t="s">
        <v>225</v>
      </c>
      <c r="D124" s="36" t="s">
        <v>253</v>
      </c>
      <c r="E124" s="36" t="s">
        <v>10</v>
      </c>
      <c r="F124" s="36" t="s">
        <v>12</v>
      </c>
      <c r="G124" s="36" t="s">
        <v>10</v>
      </c>
      <c r="H124" s="36" t="s">
        <v>12</v>
      </c>
      <c r="I124" s="36" t="str">
        <f t="shared" si="18"/>
        <v>Design Information FeeConnection of Load - Multi-Dwelling - &lt;= 5 units</v>
      </c>
      <c r="J124" s="36" t="str">
        <f t="shared" si="19"/>
        <v>Design related servicesConnection of Load - Multi-Dwelling - &lt;= 5 units</v>
      </c>
      <c r="K124" s="36" t="str">
        <f t="shared" si="20"/>
        <v>Design Information FeeConnection of Load - Multi-Dwelling - &lt;= 5 units</v>
      </c>
      <c r="L124" s="36" t="s">
        <v>6</v>
      </c>
      <c r="M124" s="36" t="s">
        <v>7</v>
      </c>
      <c r="N124" s="65">
        <v>157.10951523720007</v>
      </c>
      <c r="O124" s="70">
        <f t="shared" si="21"/>
        <v>157.11000000000001</v>
      </c>
      <c r="P124" s="38">
        <f t="shared" si="28"/>
        <v>161.33000000000001</v>
      </c>
      <c r="Q124" s="75">
        <f t="shared" si="28"/>
        <v>166.22</v>
      </c>
      <c r="R124" s="75">
        <f t="shared" si="28"/>
        <v>171.37</v>
      </c>
      <c r="S124" s="75">
        <f t="shared" si="28"/>
        <v>176.32</v>
      </c>
      <c r="U124" s="108"/>
      <c r="W124" s="90">
        <f t="shared" si="22"/>
        <v>2</v>
      </c>
      <c r="X124" s="90">
        <f t="shared" si="23"/>
        <v>1</v>
      </c>
      <c r="Y124" s="90">
        <f t="shared" si="24"/>
        <v>2</v>
      </c>
      <c r="Z124" s="90">
        <f t="shared" si="25"/>
        <v>1</v>
      </c>
      <c r="AA124" s="90">
        <f t="shared" si="26"/>
        <v>2</v>
      </c>
    </row>
    <row r="125" spans="3:27" ht="15" x14ac:dyDescent="0.25">
      <c r="C125" s="36" t="s">
        <v>225</v>
      </c>
      <c r="D125" s="36" t="s">
        <v>253</v>
      </c>
      <c r="E125" s="36" t="s">
        <v>10</v>
      </c>
      <c r="F125" s="36" t="s">
        <v>15</v>
      </c>
      <c r="G125" s="36" t="s">
        <v>10</v>
      </c>
      <c r="H125" s="36" t="s">
        <v>15</v>
      </c>
      <c r="I125" s="36" t="str">
        <f t="shared" si="18"/>
        <v>Design Information FeeConnection of Load - Multi-Dwelling - &gt; 40 units</v>
      </c>
      <c r="J125" s="36" t="str">
        <f t="shared" si="19"/>
        <v>Design related servicesConnection of Load - Multi-Dwelling - &gt; 40 units</v>
      </c>
      <c r="K125" s="36" t="str">
        <f t="shared" si="20"/>
        <v>Design Information FeeConnection of Load - Multi-Dwelling - &gt; 40 units</v>
      </c>
      <c r="L125" s="36" t="s">
        <v>6</v>
      </c>
      <c r="M125" s="36" t="s">
        <v>7</v>
      </c>
      <c r="N125" s="65">
        <v>157.10951523720007</v>
      </c>
      <c r="O125" s="70">
        <f t="shared" si="21"/>
        <v>157.11000000000001</v>
      </c>
      <c r="P125" s="38">
        <f t="shared" si="28"/>
        <v>161.33000000000001</v>
      </c>
      <c r="Q125" s="75">
        <f t="shared" si="28"/>
        <v>166.22</v>
      </c>
      <c r="R125" s="75">
        <f t="shared" si="28"/>
        <v>171.37</v>
      </c>
      <c r="S125" s="75">
        <f t="shared" si="28"/>
        <v>176.32</v>
      </c>
      <c r="U125" s="108"/>
      <c r="W125" s="90">
        <f t="shared" si="22"/>
        <v>2</v>
      </c>
      <c r="X125" s="90">
        <f t="shared" si="23"/>
        <v>1</v>
      </c>
      <c r="Y125" s="90">
        <f t="shared" si="24"/>
        <v>2</v>
      </c>
      <c r="Z125" s="90">
        <f t="shared" si="25"/>
        <v>1</v>
      </c>
      <c r="AA125" s="90">
        <f t="shared" si="26"/>
        <v>2</v>
      </c>
    </row>
    <row r="126" spans="3:27" ht="15" x14ac:dyDescent="0.25">
      <c r="C126" s="36" t="s">
        <v>225</v>
      </c>
      <c r="D126" s="36" t="s">
        <v>253</v>
      </c>
      <c r="E126" s="36" t="s">
        <v>10</v>
      </c>
      <c r="F126" s="36" t="s">
        <v>16</v>
      </c>
      <c r="G126" s="36" t="s">
        <v>10</v>
      </c>
      <c r="H126" s="36" t="s">
        <v>16</v>
      </c>
      <c r="I126" s="36" t="str">
        <f t="shared" si="18"/>
        <v>Design Information FeeConnection of Load - Non Urban - I&amp;C - &lt;= 200A/Phase (LV)</v>
      </c>
      <c r="J126" s="36" t="str">
        <f t="shared" si="19"/>
        <v>Design related servicesConnection of Load - Non Urban - I&amp;C - &lt;= 200A/Phase (LV)</v>
      </c>
      <c r="K126" s="36" t="str">
        <f t="shared" si="20"/>
        <v>Design Information FeeConnection of Load - Non Urban - I&amp;C - &lt;= 200A/Phase (LV)</v>
      </c>
      <c r="L126" s="36" t="s">
        <v>6</v>
      </c>
      <c r="M126" s="36" t="s">
        <v>7</v>
      </c>
      <c r="N126" s="65">
        <v>157.10951523720007</v>
      </c>
      <c r="O126" s="70">
        <f t="shared" si="21"/>
        <v>157.11000000000001</v>
      </c>
      <c r="P126" s="38">
        <f t="shared" si="28"/>
        <v>161.33000000000001</v>
      </c>
      <c r="Q126" s="75">
        <f t="shared" si="28"/>
        <v>166.22</v>
      </c>
      <c r="R126" s="75">
        <f t="shared" si="28"/>
        <v>171.37</v>
      </c>
      <c r="S126" s="75">
        <f t="shared" si="28"/>
        <v>176.32</v>
      </c>
      <c r="U126" s="108"/>
      <c r="W126" s="90">
        <f t="shared" si="22"/>
        <v>1</v>
      </c>
      <c r="X126" s="90">
        <f t="shared" si="23"/>
        <v>1</v>
      </c>
      <c r="Y126" s="90">
        <f t="shared" si="24"/>
        <v>1</v>
      </c>
      <c r="Z126" s="90">
        <f t="shared" si="25"/>
        <v>1</v>
      </c>
      <c r="AA126" s="90">
        <f t="shared" si="26"/>
        <v>1</v>
      </c>
    </row>
    <row r="127" spans="3:27" ht="15" x14ac:dyDescent="0.25">
      <c r="C127" s="36" t="s">
        <v>225</v>
      </c>
      <c r="D127" s="36" t="s">
        <v>253</v>
      </c>
      <c r="E127" s="36" t="s">
        <v>10</v>
      </c>
      <c r="F127" s="36" t="s">
        <v>17</v>
      </c>
      <c r="G127" s="36" t="s">
        <v>10</v>
      </c>
      <c r="H127" s="36" t="s">
        <v>17</v>
      </c>
      <c r="I127" s="36" t="str">
        <f t="shared" si="18"/>
        <v>Design Information FeeConnection of Load - Non Urban - I&amp;C - &lt;= 700A/Phase (LV)</v>
      </c>
      <c r="J127" s="36" t="str">
        <f t="shared" si="19"/>
        <v>Design related servicesConnection of Load - Non Urban - I&amp;C - &lt;= 700A/Phase (LV)</v>
      </c>
      <c r="K127" s="36" t="str">
        <f t="shared" si="20"/>
        <v>Design Information FeeConnection of Load - Non Urban - I&amp;C - &lt;= 700A/Phase (LV)</v>
      </c>
      <c r="L127" s="36" t="s">
        <v>6</v>
      </c>
      <c r="M127" s="36" t="s">
        <v>7</v>
      </c>
      <c r="N127" s="65">
        <v>157.10951523720007</v>
      </c>
      <c r="O127" s="70">
        <f t="shared" si="21"/>
        <v>157.11000000000001</v>
      </c>
      <c r="P127" s="38">
        <f t="shared" si="28"/>
        <v>161.33000000000001</v>
      </c>
      <c r="Q127" s="75">
        <f t="shared" si="28"/>
        <v>166.22</v>
      </c>
      <c r="R127" s="75">
        <f t="shared" si="28"/>
        <v>171.37</v>
      </c>
      <c r="S127" s="75">
        <f t="shared" si="28"/>
        <v>176.32</v>
      </c>
      <c r="U127" s="108"/>
      <c r="W127" s="90">
        <f t="shared" si="22"/>
        <v>1</v>
      </c>
      <c r="X127" s="90">
        <f t="shared" si="23"/>
        <v>1</v>
      </c>
      <c r="Y127" s="90">
        <f t="shared" si="24"/>
        <v>1</v>
      </c>
      <c r="Z127" s="90">
        <f t="shared" si="25"/>
        <v>1</v>
      </c>
      <c r="AA127" s="90">
        <f t="shared" si="26"/>
        <v>1</v>
      </c>
    </row>
    <row r="128" spans="3:27" ht="15" x14ac:dyDescent="0.25">
      <c r="C128" s="36" t="s">
        <v>225</v>
      </c>
      <c r="D128" s="36" t="s">
        <v>253</v>
      </c>
      <c r="E128" s="36" t="s">
        <v>10</v>
      </c>
      <c r="F128" s="36" t="s">
        <v>269</v>
      </c>
      <c r="G128" s="36" t="s">
        <v>10</v>
      </c>
      <c r="H128" s="36" t="s">
        <v>269</v>
      </c>
      <c r="I128" s="36" t="str">
        <f t="shared" si="18"/>
        <v>Design Information FeeConnection of Load - Non Urban - I&amp;C - &gt;  700A/Phase (LV)</v>
      </c>
      <c r="J128" s="36" t="str">
        <f t="shared" si="19"/>
        <v>Design related servicesConnection of Load - Non Urban - I&amp;C - &gt;  700A/Phase (LV)</v>
      </c>
      <c r="K128" s="36" t="str">
        <f t="shared" si="20"/>
        <v>Design Information FeeConnection of Load - Non Urban - I&amp;C - &gt;  700A/Phase (LV)</v>
      </c>
      <c r="L128" s="36" t="s">
        <v>6</v>
      </c>
      <c r="M128" s="36" t="s">
        <v>7</v>
      </c>
      <c r="N128" s="65">
        <v>157.10951523720007</v>
      </c>
      <c r="O128" s="70">
        <f t="shared" si="21"/>
        <v>157.11000000000001</v>
      </c>
      <c r="P128" s="38">
        <f t="shared" si="28"/>
        <v>161.33000000000001</v>
      </c>
      <c r="Q128" s="75">
        <f t="shared" si="28"/>
        <v>166.22</v>
      </c>
      <c r="R128" s="75">
        <f t="shared" si="28"/>
        <v>171.37</v>
      </c>
      <c r="S128" s="75">
        <f t="shared" si="28"/>
        <v>176.32</v>
      </c>
      <c r="U128" s="108"/>
      <c r="W128" s="90">
        <f t="shared" si="22"/>
        <v>1</v>
      </c>
      <c r="X128" s="90">
        <f t="shared" si="23"/>
        <v>1</v>
      </c>
      <c r="Y128" s="90">
        <f t="shared" si="24"/>
        <v>1</v>
      </c>
      <c r="Z128" s="90">
        <f t="shared" si="25"/>
        <v>1</v>
      </c>
      <c r="AA128" s="90">
        <f t="shared" si="26"/>
        <v>1</v>
      </c>
    </row>
    <row r="129" spans="3:27" ht="15" x14ac:dyDescent="0.25">
      <c r="C129" s="36" t="s">
        <v>225</v>
      </c>
      <c r="D129" s="36" t="s">
        <v>253</v>
      </c>
      <c r="E129" s="36" t="s">
        <v>10</v>
      </c>
      <c r="F129" s="36" t="s">
        <v>18</v>
      </c>
      <c r="G129" s="36" t="s">
        <v>10</v>
      </c>
      <c r="H129" s="36" t="s">
        <v>18</v>
      </c>
      <c r="I129" s="36" t="str">
        <f t="shared" si="18"/>
        <v>Design Information FeeConnection of Load - Non Urban - I&amp;C - HV Customer</v>
      </c>
      <c r="J129" s="36" t="str">
        <f t="shared" si="19"/>
        <v>Design related servicesConnection of Load - Non Urban - I&amp;C - HV Customer</v>
      </c>
      <c r="K129" s="36" t="str">
        <f t="shared" si="20"/>
        <v>Design Information FeeConnection of Load - Non Urban - I&amp;C - HV Customer</v>
      </c>
      <c r="L129" s="36" t="s">
        <v>6</v>
      </c>
      <c r="M129" s="36" t="s">
        <v>7</v>
      </c>
      <c r="N129" s="65">
        <v>157.10951523720007</v>
      </c>
      <c r="O129" s="70">
        <f t="shared" si="21"/>
        <v>157.11000000000001</v>
      </c>
      <c r="P129" s="38">
        <f t="shared" si="28"/>
        <v>161.33000000000001</v>
      </c>
      <c r="Q129" s="75">
        <f t="shared" si="28"/>
        <v>166.22</v>
      </c>
      <c r="R129" s="75">
        <f t="shared" si="28"/>
        <v>171.37</v>
      </c>
      <c r="S129" s="75">
        <f t="shared" si="28"/>
        <v>176.32</v>
      </c>
      <c r="U129" s="108"/>
      <c r="W129" s="90">
        <f t="shared" si="22"/>
        <v>1</v>
      </c>
      <c r="X129" s="90">
        <f t="shared" si="23"/>
        <v>1</v>
      </c>
      <c r="Y129" s="90">
        <f t="shared" si="24"/>
        <v>1</v>
      </c>
      <c r="Z129" s="90">
        <f t="shared" si="25"/>
        <v>1</v>
      </c>
      <c r="AA129" s="90">
        <f t="shared" si="26"/>
        <v>1</v>
      </c>
    </row>
    <row r="130" spans="3:27" ht="15" x14ac:dyDescent="0.25">
      <c r="C130" s="36" t="s">
        <v>225</v>
      </c>
      <c r="D130" s="36" t="s">
        <v>253</v>
      </c>
      <c r="E130" s="36" t="s">
        <v>10</v>
      </c>
      <c r="F130" s="36" t="s">
        <v>19</v>
      </c>
      <c r="G130" s="36" t="s">
        <v>10</v>
      </c>
      <c r="H130" s="36" t="s">
        <v>19</v>
      </c>
      <c r="I130" s="36" t="str">
        <f t="shared" si="18"/>
        <v>Design Information FeeConnection of Load - Non Urban - I&amp;C - Transmission</v>
      </c>
      <c r="J130" s="36" t="str">
        <f t="shared" si="19"/>
        <v>Design related servicesConnection of Load - Non Urban - I&amp;C - Transmission</v>
      </c>
      <c r="K130" s="36" t="str">
        <f t="shared" si="20"/>
        <v>Design Information FeeConnection of Load - Non Urban - I&amp;C - Transmission</v>
      </c>
      <c r="L130" s="36" t="s">
        <v>6</v>
      </c>
      <c r="M130" s="36" t="s">
        <v>7</v>
      </c>
      <c r="N130" s="65">
        <v>157.10951523720007</v>
      </c>
      <c r="O130" s="70">
        <f t="shared" si="21"/>
        <v>157.11000000000001</v>
      </c>
      <c r="P130" s="38">
        <f t="shared" si="28"/>
        <v>161.33000000000001</v>
      </c>
      <c r="Q130" s="75">
        <f t="shared" si="28"/>
        <v>166.22</v>
      </c>
      <c r="R130" s="75">
        <f t="shared" si="28"/>
        <v>171.37</v>
      </c>
      <c r="S130" s="75">
        <f t="shared" si="28"/>
        <v>176.32</v>
      </c>
      <c r="U130" s="108"/>
      <c r="W130" s="90">
        <f t="shared" si="22"/>
        <v>1</v>
      </c>
      <c r="X130" s="90">
        <f t="shared" si="23"/>
        <v>1</v>
      </c>
      <c r="Y130" s="90">
        <f t="shared" si="24"/>
        <v>1</v>
      </c>
      <c r="Z130" s="90">
        <f t="shared" si="25"/>
        <v>1</v>
      </c>
      <c r="AA130" s="90">
        <f t="shared" si="26"/>
        <v>1</v>
      </c>
    </row>
    <row r="131" spans="3:27" ht="15" x14ac:dyDescent="0.25">
      <c r="C131" s="36" t="s">
        <v>225</v>
      </c>
      <c r="D131" s="36" t="s">
        <v>253</v>
      </c>
      <c r="E131" s="36" t="s">
        <v>10</v>
      </c>
      <c r="F131" s="36" t="s">
        <v>21</v>
      </c>
      <c r="G131" s="36" t="s">
        <v>10</v>
      </c>
      <c r="H131" s="36" t="s">
        <v>21</v>
      </c>
      <c r="I131" s="36" t="str">
        <f t="shared" si="18"/>
        <v>Design Information FeeConnection of Load - Non Urban - Multi-Dwelling - &lt;= 20 units</v>
      </c>
      <c r="J131" s="36" t="str">
        <f t="shared" si="19"/>
        <v>Design related servicesConnection of Load - Non Urban - Multi-Dwelling - &lt;= 20 units</v>
      </c>
      <c r="K131" s="36" t="str">
        <f t="shared" si="20"/>
        <v>Design Information FeeConnection of Load - Non Urban - Multi-Dwelling - &lt;= 20 units</v>
      </c>
      <c r="L131" s="36" t="s">
        <v>6</v>
      </c>
      <c r="M131" s="36" t="s">
        <v>7</v>
      </c>
      <c r="N131" s="65">
        <v>157.10951523720007</v>
      </c>
      <c r="O131" s="70">
        <f t="shared" si="21"/>
        <v>157.11000000000001</v>
      </c>
      <c r="P131" s="38">
        <f t="shared" si="28"/>
        <v>161.33000000000001</v>
      </c>
      <c r="Q131" s="75">
        <f t="shared" si="28"/>
        <v>166.22</v>
      </c>
      <c r="R131" s="75">
        <f t="shared" si="28"/>
        <v>171.37</v>
      </c>
      <c r="S131" s="75">
        <f t="shared" si="28"/>
        <v>176.32</v>
      </c>
      <c r="U131" s="108"/>
      <c r="W131" s="90">
        <f t="shared" si="22"/>
        <v>1</v>
      </c>
      <c r="X131" s="90">
        <f t="shared" si="23"/>
        <v>1</v>
      </c>
      <c r="Y131" s="90">
        <f t="shared" si="24"/>
        <v>1</v>
      </c>
      <c r="Z131" s="90">
        <f t="shared" si="25"/>
        <v>1</v>
      </c>
      <c r="AA131" s="90">
        <f t="shared" si="26"/>
        <v>1</v>
      </c>
    </row>
    <row r="132" spans="3:27" ht="15" x14ac:dyDescent="0.25">
      <c r="C132" s="36" t="s">
        <v>225</v>
      </c>
      <c r="D132" s="36" t="s">
        <v>253</v>
      </c>
      <c r="E132" s="36" t="s">
        <v>10</v>
      </c>
      <c r="F132" s="36" t="s">
        <v>22</v>
      </c>
      <c r="G132" s="36" t="s">
        <v>10</v>
      </c>
      <c r="H132" s="36" t="s">
        <v>22</v>
      </c>
      <c r="I132" s="36" t="str">
        <f t="shared" si="18"/>
        <v>Design Information FeeConnection of Load - Non Urban - Multi-Dwelling - &lt;= 40 units</v>
      </c>
      <c r="J132" s="36" t="str">
        <f t="shared" si="19"/>
        <v>Design related servicesConnection of Load - Non Urban - Multi-Dwelling - &lt;= 40 units</v>
      </c>
      <c r="K132" s="36" t="str">
        <f t="shared" si="20"/>
        <v>Design Information FeeConnection of Load - Non Urban - Multi-Dwelling - &lt;= 40 units</v>
      </c>
      <c r="L132" s="36" t="s">
        <v>6</v>
      </c>
      <c r="M132" s="36" t="s">
        <v>7</v>
      </c>
      <c r="N132" s="65">
        <v>157.10951523720007</v>
      </c>
      <c r="O132" s="70">
        <f t="shared" si="21"/>
        <v>157.11000000000001</v>
      </c>
      <c r="P132" s="38">
        <f t="shared" si="28"/>
        <v>161.33000000000001</v>
      </c>
      <c r="Q132" s="75">
        <f t="shared" si="28"/>
        <v>166.22</v>
      </c>
      <c r="R132" s="75">
        <f t="shared" si="28"/>
        <v>171.37</v>
      </c>
      <c r="S132" s="75">
        <f t="shared" si="28"/>
        <v>176.32</v>
      </c>
      <c r="U132" s="108"/>
      <c r="W132" s="90">
        <f t="shared" si="22"/>
        <v>1</v>
      </c>
      <c r="X132" s="90">
        <f t="shared" si="23"/>
        <v>1</v>
      </c>
      <c r="Y132" s="90">
        <f t="shared" si="24"/>
        <v>1</v>
      </c>
      <c r="Z132" s="90">
        <f t="shared" si="25"/>
        <v>1</v>
      </c>
      <c r="AA132" s="90">
        <f t="shared" si="26"/>
        <v>1</v>
      </c>
    </row>
    <row r="133" spans="3:27" ht="15" x14ac:dyDescent="0.25">
      <c r="C133" s="36" t="s">
        <v>225</v>
      </c>
      <c r="D133" s="36" t="s">
        <v>253</v>
      </c>
      <c r="E133" s="36" t="s">
        <v>10</v>
      </c>
      <c r="F133" s="36" t="s">
        <v>20</v>
      </c>
      <c r="G133" s="36" t="s">
        <v>10</v>
      </c>
      <c r="H133" s="36" t="s">
        <v>20</v>
      </c>
      <c r="I133" s="36" t="str">
        <f t="shared" si="18"/>
        <v>Design Information FeeConnection of Load - Non Urban - Multi-Dwelling - &lt;= 5 units</v>
      </c>
      <c r="J133" s="36" t="str">
        <f t="shared" si="19"/>
        <v>Design related servicesConnection of Load - Non Urban - Multi-Dwelling - &lt;= 5 units</v>
      </c>
      <c r="K133" s="36" t="str">
        <f t="shared" si="20"/>
        <v>Design Information FeeConnection of Load - Non Urban - Multi-Dwelling - &lt;= 5 units</v>
      </c>
      <c r="L133" s="36" t="s">
        <v>6</v>
      </c>
      <c r="M133" s="36" t="s">
        <v>7</v>
      </c>
      <c r="N133" s="65">
        <v>157.10951523720007</v>
      </c>
      <c r="O133" s="70">
        <f t="shared" si="21"/>
        <v>157.11000000000001</v>
      </c>
      <c r="P133" s="38">
        <f t="shared" si="28"/>
        <v>161.33000000000001</v>
      </c>
      <c r="Q133" s="75">
        <f t="shared" si="28"/>
        <v>166.22</v>
      </c>
      <c r="R133" s="75">
        <f t="shared" si="28"/>
        <v>171.37</v>
      </c>
      <c r="S133" s="75">
        <f t="shared" si="28"/>
        <v>176.32</v>
      </c>
      <c r="U133" s="108"/>
      <c r="W133" s="90">
        <f t="shared" si="22"/>
        <v>1</v>
      </c>
      <c r="X133" s="90">
        <f t="shared" si="23"/>
        <v>1</v>
      </c>
      <c r="Y133" s="90">
        <f t="shared" si="24"/>
        <v>1</v>
      </c>
      <c r="Z133" s="90">
        <f t="shared" si="25"/>
        <v>1</v>
      </c>
      <c r="AA133" s="90">
        <f t="shared" si="26"/>
        <v>1</v>
      </c>
    </row>
    <row r="134" spans="3:27" ht="15" x14ac:dyDescent="0.25">
      <c r="C134" s="36" t="s">
        <v>225</v>
      </c>
      <c r="D134" s="36" t="s">
        <v>253</v>
      </c>
      <c r="E134" s="36" t="s">
        <v>10</v>
      </c>
      <c r="F134" s="36" t="s">
        <v>23</v>
      </c>
      <c r="G134" s="36" t="s">
        <v>10</v>
      </c>
      <c r="H134" s="36" t="s">
        <v>23</v>
      </c>
      <c r="I134" s="36" t="str">
        <f t="shared" si="18"/>
        <v>Design Information FeeConnection of Load - Non Urban - Multi-Dwelling - &gt; 40 units</v>
      </c>
      <c r="J134" s="36" t="str">
        <f t="shared" si="19"/>
        <v>Design related servicesConnection of Load - Non Urban - Multi-Dwelling - &gt; 40 units</v>
      </c>
      <c r="K134" s="36" t="str">
        <f t="shared" si="20"/>
        <v>Design Information FeeConnection of Load - Non Urban - Multi-Dwelling - &gt; 40 units</v>
      </c>
      <c r="L134" s="36" t="s">
        <v>6</v>
      </c>
      <c r="M134" s="36" t="s">
        <v>7</v>
      </c>
      <c r="N134" s="65">
        <v>157.10951523720007</v>
      </c>
      <c r="O134" s="70">
        <f t="shared" si="21"/>
        <v>157.11000000000001</v>
      </c>
      <c r="P134" s="38">
        <f t="shared" si="28"/>
        <v>161.33000000000001</v>
      </c>
      <c r="Q134" s="75">
        <f t="shared" si="28"/>
        <v>166.22</v>
      </c>
      <c r="R134" s="75">
        <f t="shared" si="28"/>
        <v>171.37</v>
      </c>
      <c r="S134" s="75">
        <f t="shared" si="28"/>
        <v>176.32</v>
      </c>
      <c r="U134" s="108"/>
      <c r="W134" s="90">
        <f t="shared" si="22"/>
        <v>1</v>
      </c>
      <c r="X134" s="90">
        <f t="shared" si="23"/>
        <v>1</v>
      </c>
      <c r="Y134" s="90">
        <f t="shared" si="24"/>
        <v>1</v>
      </c>
      <c r="Z134" s="90">
        <f t="shared" si="25"/>
        <v>1</v>
      </c>
      <c r="AA134" s="90">
        <f t="shared" si="26"/>
        <v>1</v>
      </c>
    </row>
    <row r="135" spans="3:27" ht="15" x14ac:dyDescent="0.25">
      <c r="C135" s="36" t="s">
        <v>225</v>
      </c>
      <c r="D135" s="36" t="s">
        <v>253</v>
      </c>
      <c r="E135" s="36" t="s">
        <v>10</v>
      </c>
      <c r="F135" s="36" t="s">
        <v>24</v>
      </c>
      <c r="G135" s="36" t="s">
        <v>10</v>
      </c>
      <c r="H135" s="36" t="s">
        <v>24</v>
      </c>
      <c r="I135" s="36" t="str">
        <f t="shared" si="18"/>
        <v>Design Information FeeConnection of Load - Non Urban - Single Residential - Per Hour</v>
      </c>
      <c r="J135" s="36" t="str">
        <f t="shared" si="19"/>
        <v>Design related servicesConnection of Load - Non Urban - Single Residential - Per Hour</v>
      </c>
      <c r="K135" s="36" t="str">
        <f t="shared" si="20"/>
        <v>Design Information FeeConnection of Load - Non Urban - Single Residential - Per Hour</v>
      </c>
      <c r="L135" s="36" t="s">
        <v>6</v>
      </c>
      <c r="M135" s="36" t="s">
        <v>7</v>
      </c>
      <c r="N135" s="65">
        <v>157.10951523720007</v>
      </c>
      <c r="O135" s="70">
        <f t="shared" si="21"/>
        <v>157.11000000000001</v>
      </c>
      <c r="P135" s="38">
        <f t="shared" si="28"/>
        <v>161.33000000000001</v>
      </c>
      <c r="Q135" s="75">
        <f t="shared" si="28"/>
        <v>166.22</v>
      </c>
      <c r="R135" s="75">
        <f t="shared" si="28"/>
        <v>171.37</v>
      </c>
      <c r="S135" s="75">
        <f t="shared" si="28"/>
        <v>176.32</v>
      </c>
      <c r="U135" s="108"/>
      <c r="W135" s="90">
        <f t="shared" si="22"/>
        <v>1</v>
      </c>
      <c r="X135" s="90">
        <f t="shared" si="23"/>
        <v>1</v>
      </c>
      <c r="Y135" s="90">
        <f t="shared" si="24"/>
        <v>1</v>
      </c>
      <c r="Z135" s="90">
        <f t="shared" si="25"/>
        <v>1</v>
      </c>
      <c r="AA135" s="90">
        <f t="shared" si="26"/>
        <v>1</v>
      </c>
    </row>
    <row r="136" spans="3:27" ht="15" x14ac:dyDescent="0.25">
      <c r="C136" s="36" t="s">
        <v>225</v>
      </c>
      <c r="D136" s="36" t="s">
        <v>253</v>
      </c>
      <c r="E136" s="36" t="s">
        <v>10</v>
      </c>
      <c r="F136" s="36" t="s">
        <v>261</v>
      </c>
      <c r="G136" s="36" t="s">
        <v>10</v>
      </c>
      <c r="H136" s="36" t="s">
        <v>261</v>
      </c>
      <c r="I136" s="36" t="str">
        <f t="shared" si="18"/>
        <v>Design Information FeePublic Lighting - Designer</v>
      </c>
      <c r="J136" s="36" t="str">
        <f t="shared" si="19"/>
        <v>Design related servicesPublic Lighting - Designer</v>
      </c>
      <c r="K136" s="36" t="str">
        <f t="shared" si="20"/>
        <v>Design Information FeePublic Lighting - Designer</v>
      </c>
      <c r="L136" s="36" t="s">
        <v>6</v>
      </c>
      <c r="M136" s="36" t="s">
        <v>7</v>
      </c>
      <c r="N136" s="65">
        <v>157.10951523720007</v>
      </c>
      <c r="O136" s="70">
        <f t="shared" si="21"/>
        <v>157.11000000000001</v>
      </c>
      <c r="P136" s="38">
        <f t="shared" si="28"/>
        <v>161.33000000000001</v>
      </c>
      <c r="Q136" s="75">
        <f t="shared" si="28"/>
        <v>166.22</v>
      </c>
      <c r="R136" s="75">
        <f t="shared" si="28"/>
        <v>171.37</v>
      </c>
      <c r="S136" s="75">
        <f t="shared" si="28"/>
        <v>176.32</v>
      </c>
      <c r="U136" s="108"/>
      <c r="W136" s="90">
        <f t="shared" si="22"/>
        <v>3</v>
      </c>
      <c r="X136" s="90">
        <f t="shared" si="23"/>
        <v>1</v>
      </c>
      <c r="Y136" s="90">
        <f t="shared" si="24"/>
        <v>3</v>
      </c>
      <c r="Z136" s="90">
        <f t="shared" si="25"/>
        <v>1</v>
      </c>
      <c r="AA136" s="90">
        <f t="shared" si="26"/>
        <v>3</v>
      </c>
    </row>
    <row r="137" spans="3:27" ht="15" x14ac:dyDescent="0.25">
      <c r="C137" s="36" t="s">
        <v>225</v>
      </c>
      <c r="D137" s="36" t="s">
        <v>253</v>
      </c>
      <c r="E137" s="36" t="s">
        <v>10</v>
      </c>
      <c r="F137" s="36" t="s">
        <v>262</v>
      </c>
      <c r="G137" s="36" t="s">
        <v>10</v>
      </c>
      <c r="H137" s="36" t="s">
        <v>262</v>
      </c>
      <c r="I137" s="36" t="str">
        <f t="shared" si="18"/>
        <v>Design Information FeePublic Lighting - Engineer</v>
      </c>
      <c r="J137" s="36" t="str">
        <f t="shared" si="19"/>
        <v>Design related servicesPublic Lighting - Engineer</v>
      </c>
      <c r="K137" s="36" t="str">
        <f t="shared" si="20"/>
        <v>Design Information FeePublic Lighting - Engineer</v>
      </c>
      <c r="L137" s="36" t="s">
        <v>6</v>
      </c>
      <c r="M137" s="36" t="s">
        <v>7</v>
      </c>
      <c r="N137" s="65">
        <v>157.10951523720007</v>
      </c>
      <c r="O137" s="70">
        <f t="shared" si="21"/>
        <v>157.11000000000001</v>
      </c>
      <c r="P137" s="38">
        <f t="shared" si="28"/>
        <v>161.33000000000001</v>
      </c>
      <c r="Q137" s="75">
        <f t="shared" si="28"/>
        <v>166.22</v>
      </c>
      <c r="R137" s="75">
        <f t="shared" si="28"/>
        <v>171.37</v>
      </c>
      <c r="S137" s="75">
        <f t="shared" si="28"/>
        <v>176.32</v>
      </c>
      <c r="U137" s="108"/>
      <c r="W137" s="90">
        <f t="shared" si="22"/>
        <v>3</v>
      </c>
      <c r="X137" s="90">
        <f t="shared" si="23"/>
        <v>1</v>
      </c>
      <c r="Y137" s="90">
        <f t="shared" si="24"/>
        <v>3</v>
      </c>
      <c r="Z137" s="90">
        <f t="shared" si="25"/>
        <v>1</v>
      </c>
      <c r="AA137" s="90">
        <f t="shared" si="26"/>
        <v>3</v>
      </c>
    </row>
    <row r="138" spans="3:27" ht="15" x14ac:dyDescent="0.25">
      <c r="C138" s="36" t="s">
        <v>225</v>
      </c>
      <c r="D138" s="36" t="s">
        <v>253</v>
      </c>
      <c r="E138" s="36" t="s">
        <v>10</v>
      </c>
      <c r="F138" s="36" t="s">
        <v>28</v>
      </c>
      <c r="G138" s="36" t="s">
        <v>10</v>
      </c>
      <c r="H138" s="36" t="s">
        <v>28</v>
      </c>
      <c r="I138" s="36" t="str">
        <f t="shared" si="18"/>
        <v>Design Information FeeSubdivision - Industrial &amp; Commercial - Per Hour</v>
      </c>
      <c r="J138" s="36" t="str">
        <f t="shared" si="19"/>
        <v>Design related servicesSubdivision - Industrial &amp; Commercial - Per Hour</v>
      </c>
      <c r="K138" s="36" t="str">
        <f t="shared" si="20"/>
        <v>Design Information FeeSubdivision - Industrial &amp; Commercial - Per Hour</v>
      </c>
      <c r="L138" s="36" t="s">
        <v>6</v>
      </c>
      <c r="M138" s="36" t="s">
        <v>7</v>
      </c>
      <c r="N138" s="65">
        <v>157.10951523720007</v>
      </c>
      <c r="O138" s="70">
        <f t="shared" si="21"/>
        <v>157.11000000000001</v>
      </c>
      <c r="P138" s="38">
        <f t="shared" si="28"/>
        <v>161.33000000000001</v>
      </c>
      <c r="Q138" s="75">
        <f t="shared" si="28"/>
        <v>166.22</v>
      </c>
      <c r="R138" s="75">
        <f t="shared" si="28"/>
        <v>171.37</v>
      </c>
      <c r="S138" s="75">
        <f t="shared" si="28"/>
        <v>176.32</v>
      </c>
      <c r="U138" s="108"/>
      <c r="W138" s="90">
        <f t="shared" si="22"/>
        <v>3</v>
      </c>
      <c r="X138" s="90">
        <f t="shared" si="23"/>
        <v>1</v>
      </c>
      <c r="Y138" s="90">
        <f t="shared" si="24"/>
        <v>2</v>
      </c>
      <c r="Z138" s="90">
        <f t="shared" si="25"/>
        <v>1</v>
      </c>
      <c r="AA138" s="90">
        <f t="shared" si="26"/>
        <v>3</v>
      </c>
    </row>
    <row r="139" spans="3:27" ht="15" x14ac:dyDescent="0.25">
      <c r="C139" s="36" t="s">
        <v>225</v>
      </c>
      <c r="D139" s="36" t="s">
        <v>253</v>
      </c>
      <c r="E139" s="36" t="s">
        <v>10</v>
      </c>
      <c r="F139" s="36" t="s">
        <v>11</v>
      </c>
      <c r="G139" s="36" t="s">
        <v>10</v>
      </c>
      <c r="H139" s="36" t="s">
        <v>11</v>
      </c>
      <c r="I139" s="36" t="str">
        <f t="shared" si="18"/>
        <v>Design Information FeeSubdivision - Non Urban - Per Hour</v>
      </c>
      <c r="J139" s="36" t="str">
        <f t="shared" si="19"/>
        <v>Design related servicesSubdivision - Non Urban - Per Hour</v>
      </c>
      <c r="K139" s="36" t="str">
        <f t="shared" si="20"/>
        <v>Design Information FeeSubdivision - Non Urban - Per Hour</v>
      </c>
      <c r="L139" s="36" t="s">
        <v>6</v>
      </c>
      <c r="M139" s="36" t="s">
        <v>7</v>
      </c>
      <c r="N139" s="65">
        <v>157.10951523720007</v>
      </c>
      <c r="O139" s="70">
        <f t="shared" si="21"/>
        <v>157.11000000000001</v>
      </c>
      <c r="P139" s="38">
        <f t="shared" si="28"/>
        <v>161.33000000000001</v>
      </c>
      <c r="Q139" s="75">
        <f t="shared" si="28"/>
        <v>166.22</v>
      </c>
      <c r="R139" s="75">
        <f t="shared" si="28"/>
        <v>171.37</v>
      </c>
      <c r="S139" s="75">
        <f t="shared" si="28"/>
        <v>176.32</v>
      </c>
      <c r="U139" s="108"/>
      <c r="W139" s="90">
        <f t="shared" si="22"/>
        <v>2</v>
      </c>
      <c r="X139" s="90">
        <f t="shared" si="23"/>
        <v>1</v>
      </c>
      <c r="Y139" s="90">
        <f t="shared" si="24"/>
        <v>2</v>
      </c>
      <c r="Z139" s="90">
        <f t="shared" si="25"/>
        <v>1</v>
      </c>
      <c r="AA139" s="90">
        <f t="shared" si="26"/>
        <v>2</v>
      </c>
    </row>
    <row r="140" spans="3:27" ht="15" x14ac:dyDescent="0.25">
      <c r="C140" s="36" t="s">
        <v>225</v>
      </c>
      <c r="D140" s="36" t="s">
        <v>253</v>
      </c>
      <c r="E140" s="36" t="s">
        <v>10</v>
      </c>
      <c r="F140" s="36" t="s">
        <v>246</v>
      </c>
      <c r="G140" s="36" t="s">
        <v>10</v>
      </c>
      <c r="H140" s="36" t="s">
        <v>246</v>
      </c>
      <c r="I140" s="36" t="str">
        <f t="shared" si="18"/>
        <v>Design Information FeeSubdivision - URD - Underground - 11-40 lots</v>
      </c>
      <c r="J140" s="36" t="str">
        <f t="shared" si="19"/>
        <v>Design related servicesSubdivision - URD - Underground - 11-40 lots</v>
      </c>
      <c r="K140" s="36" t="str">
        <f t="shared" si="20"/>
        <v>Design Information FeeSubdivision - URD - Underground - 11-40 lots</v>
      </c>
      <c r="L140" s="36" t="s">
        <v>4</v>
      </c>
      <c r="M140" s="36" t="s">
        <v>5</v>
      </c>
      <c r="N140" s="65">
        <v>1099.7666066604006</v>
      </c>
      <c r="O140" s="70">
        <f t="shared" si="21"/>
        <v>1099.77</v>
      </c>
      <c r="P140" s="38">
        <f t="shared" si="28"/>
        <v>1129.31</v>
      </c>
      <c r="Q140" s="75">
        <f t="shared" si="28"/>
        <v>1163.53</v>
      </c>
      <c r="R140" s="75">
        <f t="shared" si="28"/>
        <v>1199.55</v>
      </c>
      <c r="S140" s="75">
        <f t="shared" si="28"/>
        <v>1234.21</v>
      </c>
      <c r="U140" s="108"/>
      <c r="W140" s="90">
        <f t="shared" si="22"/>
        <v>3</v>
      </c>
      <c r="X140" s="90">
        <f t="shared" si="23"/>
        <v>1</v>
      </c>
      <c r="Y140" s="90">
        <f t="shared" si="24"/>
        <v>2</v>
      </c>
      <c r="Z140" s="90">
        <f t="shared" si="25"/>
        <v>1</v>
      </c>
      <c r="AA140" s="90">
        <f t="shared" si="26"/>
        <v>3</v>
      </c>
    </row>
    <row r="141" spans="3:27" ht="15" x14ac:dyDescent="0.25">
      <c r="C141" s="36" t="s">
        <v>225</v>
      </c>
      <c r="D141" s="36" t="s">
        <v>253</v>
      </c>
      <c r="E141" s="36" t="s">
        <v>10</v>
      </c>
      <c r="F141" s="36" t="s">
        <v>247</v>
      </c>
      <c r="G141" s="36" t="s">
        <v>10</v>
      </c>
      <c r="H141" s="36" t="s">
        <v>247</v>
      </c>
      <c r="I141" s="36" t="str">
        <f t="shared" si="18"/>
        <v>Design Information FeeSubdivision - URD - Underground - 1-5 lots</v>
      </c>
      <c r="J141" s="36" t="str">
        <f t="shared" si="19"/>
        <v>Design related servicesSubdivision - URD - Underground - 1-5 lots</v>
      </c>
      <c r="K141" s="36" t="str">
        <f t="shared" si="20"/>
        <v>Design Information FeeSubdivision - URD - Underground - 1-5 lots</v>
      </c>
      <c r="L141" s="36" t="s">
        <v>4</v>
      </c>
      <c r="M141" s="36" t="s">
        <v>5</v>
      </c>
      <c r="N141" s="65">
        <v>471.32854571160021</v>
      </c>
      <c r="O141" s="70">
        <f t="shared" si="21"/>
        <v>471.33</v>
      </c>
      <c r="P141" s="38">
        <f t="shared" si="28"/>
        <v>483.99</v>
      </c>
      <c r="Q141" s="75">
        <f t="shared" si="28"/>
        <v>498.66</v>
      </c>
      <c r="R141" s="75">
        <f t="shared" si="28"/>
        <v>514.1</v>
      </c>
      <c r="S141" s="75">
        <f t="shared" si="28"/>
        <v>528.95000000000005</v>
      </c>
      <c r="U141" s="108"/>
      <c r="W141" s="90">
        <f t="shared" si="22"/>
        <v>3</v>
      </c>
      <c r="X141" s="90">
        <f t="shared" si="23"/>
        <v>1</v>
      </c>
      <c r="Y141" s="90">
        <f t="shared" si="24"/>
        <v>2</v>
      </c>
      <c r="Z141" s="90">
        <f t="shared" si="25"/>
        <v>1</v>
      </c>
      <c r="AA141" s="90">
        <f t="shared" si="26"/>
        <v>3</v>
      </c>
    </row>
    <row r="142" spans="3:27" ht="15" x14ac:dyDescent="0.25">
      <c r="C142" s="36" t="s">
        <v>225</v>
      </c>
      <c r="D142" s="36" t="s">
        <v>253</v>
      </c>
      <c r="E142" s="36" t="s">
        <v>10</v>
      </c>
      <c r="F142" s="36" t="s">
        <v>248</v>
      </c>
      <c r="G142" s="36" t="s">
        <v>10</v>
      </c>
      <c r="H142" s="36" t="s">
        <v>248</v>
      </c>
      <c r="I142" s="36" t="str">
        <f t="shared" si="18"/>
        <v>Design Information FeeSubdivision - URD - Underground - 41+ lots</v>
      </c>
      <c r="J142" s="36" t="str">
        <f t="shared" si="19"/>
        <v>Design related servicesSubdivision - URD - Underground - 41+ lots</v>
      </c>
      <c r="K142" s="36" t="str">
        <f t="shared" si="20"/>
        <v>Design Information FeeSubdivision - URD - Underground - 41+ lots</v>
      </c>
      <c r="L142" s="36" t="s">
        <v>4</v>
      </c>
      <c r="M142" s="36" t="s">
        <v>5</v>
      </c>
      <c r="N142" s="65">
        <v>1413.9856371348005</v>
      </c>
      <c r="O142" s="70">
        <f t="shared" si="21"/>
        <v>1413.99</v>
      </c>
      <c r="P142" s="38">
        <f t="shared" si="28"/>
        <v>1451.97</v>
      </c>
      <c r="Q142" s="75">
        <f t="shared" si="28"/>
        <v>1495.97</v>
      </c>
      <c r="R142" s="75">
        <f t="shared" si="28"/>
        <v>1542.28</v>
      </c>
      <c r="S142" s="75">
        <f t="shared" si="28"/>
        <v>1586.84</v>
      </c>
      <c r="U142" s="108"/>
      <c r="W142" s="90">
        <f t="shared" si="22"/>
        <v>3</v>
      </c>
      <c r="X142" s="90">
        <f t="shared" si="23"/>
        <v>1</v>
      </c>
      <c r="Y142" s="90">
        <f t="shared" si="24"/>
        <v>2</v>
      </c>
      <c r="Z142" s="90">
        <f t="shared" si="25"/>
        <v>1</v>
      </c>
      <c r="AA142" s="90">
        <f t="shared" si="26"/>
        <v>3</v>
      </c>
    </row>
    <row r="143" spans="3:27" ht="15" x14ac:dyDescent="0.25">
      <c r="C143" s="36" t="s">
        <v>225</v>
      </c>
      <c r="D143" s="36" t="s">
        <v>253</v>
      </c>
      <c r="E143" s="36" t="s">
        <v>10</v>
      </c>
      <c r="F143" s="36" t="s">
        <v>249</v>
      </c>
      <c r="G143" s="36" t="s">
        <v>10</v>
      </c>
      <c r="H143" s="36" t="s">
        <v>249</v>
      </c>
      <c r="I143" s="36" t="str">
        <f t="shared" si="18"/>
        <v>Design Information FeeSubdivision - URD - Underground - 6-10 lots</v>
      </c>
      <c r="J143" s="36" t="str">
        <f t="shared" si="19"/>
        <v>Design related servicesSubdivision - URD - Underground - 6-10 lots</v>
      </c>
      <c r="K143" s="36" t="str">
        <f t="shared" si="20"/>
        <v>Design Information FeeSubdivision - URD - Underground - 6-10 lots</v>
      </c>
      <c r="L143" s="36" t="s">
        <v>4</v>
      </c>
      <c r="M143" s="36" t="s">
        <v>5</v>
      </c>
      <c r="N143" s="65">
        <v>628.43806094880028</v>
      </c>
      <c r="O143" s="70">
        <f t="shared" si="21"/>
        <v>628.44000000000005</v>
      </c>
      <c r="P143" s="38">
        <f t="shared" ref="P143:S162" si="29">ROUND(O143*(1+P$14)*(1-P$15),2)</f>
        <v>645.32000000000005</v>
      </c>
      <c r="Q143" s="75">
        <f t="shared" si="29"/>
        <v>664.87</v>
      </c>
      <c r="R143" s="75">
        <f t="shared" si="29"/>
        <v>685.45</v>
      </c>
      <c r="S143" s="75">
        <f t="shared" si="29"/>
        <v>705.25</v>
      </c>
      <c r="U143" s="108"/>
      <c r="W143" s="90">
        <f t="shared" si="22"/>
        <v>3</v>
      </c>
      <c r="X143" s="90">
        <f t="shared" si="23"/>
        <v>1</v>
      </c>
      <c r="Y143" s="90">
        <f t="shared" si="24"/>
        <v>2</v>
      </c>
      <c r="Z143" s="90">
        <f t="shared" si="25"/>
        <v>1</v>
      </c>
      <c r="AA143" s="90">
        <f t="shared" si="26"/>
        <v>3</v>
      </c>
    </row>
    <row r="144" spans="3:27" ht="15" x14ac:dyDescent="0.25">
      <c r="C144" s="36" t="s">
        <v>225</v>
      </c>
      <c r="D144" s="36" t="s">
        <v>253</v>
      </c>
      <c r="E144" s="36" t="s">
        <v>27</v>
      </c>
      <c r="F144" s="36" t="s">
        <v>254</v>
      </c>
      <c r="G144" s="36" t="s">
        <v>27</v>
      </c>
      <c r="H144" s="36" t="s">
        <v>254</v>
      </c>
      <c r="I144" s="36" t="str">
        <f t="shared" si="18"/>
        <v>Design Re-certification FeeAsset Relocation - Designer</v>
      </c>
      <c r="J144" s="36" t="str">
        <f t="shared" si="19"/>
        <v>Design related servicesAsset Relocation - Designer</v>
      </c>
      <c r="K144" s="36" t="str">
        <f t="shared" si="20"/>
        <v>Design Re-certification FeeAsset Relocation - Designer</v>
      </c>
      <c r="L144" s="36" t="s">
        <v>6</v>
      </c>
      <c r="M144" s="36" t="s">
        <v>7</v>
      </c>
      <c r="N144" s="65">
        <v>157.10951523720007</v>
      </c>
      <c r="O144" s="70">
        <f t="shared" si="21"/>
        <v>157.11000000000001</v>
      </c>
      <c r="P144" s="38">
        <f t="shared" si="29"/>
        <v>161.33000000000001</v>
      </c>
      <c r="Q144" s="75">
        <f t="shared" si="29"/>
        <v>166.22</v>
      </c>
      <c r="R144" s="75">
        <f t="shared" si="29"/>
        <v>171.37</v>
      </c>
      <c r="S144" s="75">
        <f t="shared" si="29"/>
        <v>176.32</v>
      </c>
      <c r="U144" s="108"/>
      <c r="W144" s="90">
        <f t="shared" si="22"/>
        <v>3</v>
      </c>
      <c r="X144" s="90">
        <f t="shared" si="23"/>
        <v>1</v>
      </c>
      <c r="Y144" s="90">
        <f t="shared" si="24"/>
        <v>3</v>
      </c>
      <c r="Z144" s="90">
        <f t="shared" si="25"/>
        <v>1</v>
      </c>
      <c r="AA144" s="90">
        <f t="shared" si="26"/>
        <v>3</v>
      </c>
    </row>
    <row r="145" spans="3:27" ht="15" x14ac:dyDescent="0.25">
      <c r="C145" s="36" t="s">
        <v>225</v>
      </c>
      <c r="D145" s="36" t="s">
        <v>253</v>
      </c>
      <c r="E145" s="36" t="s">
        <v>27</v>
      </c>
      <c r="F145" s="36" t="s">
        <v>255</v>
      </c>
      <c r="G145" s="36" t="s">
        <v>27</v>
      </c>
      <c r="H145" s="36" t="s">
        <v>255</v>
      </c>
      <c r="I145" s="36" t="str">
        <f t="shared" si="18"/>
        <v>Design Re-certification FeeAsset Relocation - Engineer</v>
      </c>
      <c r="J145" s="36" t="str">
        <f t="shared" si="19"/>
        <v>Design related servicesAsset Relocation - Engineer</v>
      </c>
      <c r="K145" s="36" t="str">
        <f t="shared" si="20"/>
        <v>Design Re-certification FeeAsset Relocation - Engineer</v>
      </c>
      <c r="L145" s="36" t="s">
        <v>6</v>
      </c>
      <c r="M145" s="36" t="s">
        <v>7</v>
      </c>
      <c r="N145" s="65">
        <v>157.10951523720007</v>
      </c>
      <c r="O145" s="70">
        <f t="shared" si="21"/>
        <v>157.11000000000001</v>
      </c>
      <c r="P145" s="38">
        <f t="shared" si="29"/>
        <v>161.33000000000001</v>
      </c>
      <c r="Q145" s="75">
        <f t="shared" si="29"/>
        <v>166.22</v>
      </c>
      <c r="R145" s="75">
        <f t="shared" si="29"/>
        <v>171.37</v>
      </c>
      <c r="S145" s="75">
        <f t="shared" si="29"/>
        <v>176.32</v>
      </c>
      <c r="U145" s="108"/>
      <c r="W145" s="90">
        <f t="shared" si="22"/>
        <v>3</v>
      </c>
      <c r="X145" s="90">
        <f t="shared" si="23"/>
        <v>1</v>
      </c>
      <c r="Y145" s="90">
        <f t="shared" si="24"/>
        <v>3</v>
      </c>
      <c r="Z145" s="90">
        <f t="shared" si="25"/>
        <v>1</v>
      </c>
      <c r="AA145" s="90">
        <f t="shared" si="26"/>
        <v>3</v>
      </c>
    </row>
    <row r="146" spans="3:27" ht="15" x14ac:dyDescent="0.25">
      <c r="C146" s="36" t="s">
        <v>225</v>
      </c>
      <c r="D146" s="36" t="s">
        <v>253</v>
      </c>
      <c r="E146" s="36" t="s">
        <v>27</v>
      </c>
      <c r="F146" s="36" t="s">
        <v>30</v>
      </c>
      <c r="G146" s="36" t="s">
        <v>27</v>
      </c>
      <c r="H146" s="36" t="s">
        <v>30</v>
      </c>
      <c r="I146" s="36" t="str">
        <f t="shared" si="18"/>
        <v>Design Re-certification FeeConnection of Load - Industrial &amp; Commercial - Per Hour</v>
      </c>
      <c r="J146" s="36" t="str">
        <f t="shared" si="19"/>
        <v>Design related servicesConnection of Load - Industrial &amp; Commercial - Per Hour</v>
      </c>
      <c r="K146" s="36" t="str">
        <f t="shared" si="20"/>
        <v>Design Re-certification FeeConnection of Load - Industrial &amp; Commercial - Per Hour</v>
      </c>
      <c r="L146" s="36" t="s">
        <v>6</v>
      </c>
      <c r="M146" s="36" t="s">
        <v>7</v>
      </c>
      <c r="N146" s="65">
        <v>157.10951523720007</v>
      </c>
      <c r="O146" s="70">
        <f t="shared" si="21"/>
        <v>157.11000000000001</v>
      </c>
      <c r="P146" s="38">
        <f t="shared" si="29"/>
        <v>161.33000000000001</v>
      </c>
      <c r="Q146" s="75">
        <f t="shared" si="29"/>
        <v>166.22</v>
      </c>
      <c r="R146" s="75">
        <f t="shared" si="29"/>
        <v>171.37</v>
      </c>
      <c r="S146" s="75">
        <f t="shared" si="29"/>
        <v>176.32</v>
      </c>
      <c r="U146" s="108"/>
      <c r="W146" s="90">
        <f t="shared" si="22"/>
        <v>2</v>
      </c>
      <c r="X146" s="90">
        <f t="shared" si="23"/>
        <v>1</v>
      </c>
      <c r="Y146" s="90">
        <f t="shared" si="24"/>
        <v>1</v>
      </c>
      <c r="Z146" s="90">
        <f t="shared" si="25"/>
        <v>1</v>
      </c>
      <c r="AA146" s="90">
        <f t="shared" si="26"/>
        <v>2</v>
      </c>
    </row>
    <row r="147" spans="3:27" ht="15" x14ac:dyDescent="0.25">
      <c r="C147" s="36" t="s">
        <v>225</v>
      </c>
      <c r="D147" s="36" t="s">
        <v>253</v>
      </c>
      <c r="E147" s="36" t="s">
        <v>27</v>
      </c>
      <c r="F147" s="36" t="s">
        <v>31</v>
      </c>
      <c r="G147" s="36" t="s">
        <v>27</v>
      </c>
      <c r="H147" s="36" t="s">
        <v>31</v>
      </c>
      <c r="I147" s="36" t="str">
        <f t="shared" si="18"/>
        <v>Design Re-certification FeeConnection of Load - Non Urban - Per Hour</v>
      </c>
      <c r="J147" s="36" t="str">
        <f t="shared" si="19"/>
        <v>Design related servicesConnection of Load - Non Urban - Per Hour</v>
      </c>
      <c r="K147" s="36" t="str">
        <f t="shared" si="20"/>
        <v>Design Re-certification FeeConnection of Load - Non Urban - Per Hour</v>
      </c>
      <c r="L147" s="36" t="s">
        <v>6</v>
      </c>
      <c r="M147" s="36" t="s">
        <v>7</v>
      </c>
      <c r="N147" s="65">
        <v>157.10951523720007</v>
      </c>
      <c r="O147" s="70">
        <f t="shared" si="21"/>
        <v>157.11000000000001</v>
      </c>
      <c r="P147" s="38">
        <f t="shared" si="29"/>
        <v>161.33000000000001</v>
      </c>
      <c r="Q147" s="75">
        <f t="shared" si="29"/>
        <v>166.22</v>
      </c>
      <c r="R147" s="75">
        <f t="shared" si="29"/>
        <v>171.37</v>
      </c>
      <c r="S147" s="75">
        <f t="shared" si="29"/>
        <v>176.32</v>
      </c>
      <c r="U147" s="108"/>
      <c r="W147" s="90">
        <f t="shared" si="22"/>
        <v>1</v>
      </c>
      <c r="X147" s="90">
        <f t="shared" si="23"/>
        <v>1</v>
      </c>
      <c r="Y147" s="90">
        <f t="shared" si="24"/>
        <v>1</v>
      </c>
      <c r="Z147" s="90">
        <f t="shared" si="25"/>
        <v>1</v>
      </c>
      <c r="AA147" s="90">
        <f t="shared" si="26"/>
        <v>1</v>
      </c>
    </row>
    <row r="148" spans="3:27" ht="15" x14ac:dyDescent="0.25">
      <c r="C148" s="36" t="s">
        <v>225</v>
      </c>
      <c r="D148" s="36" t="s">
        <v>253</v>
      </c>
      <c r="E148" s="36" t="s">
        <v>27</v>
      </c>
      <c r="F148" s="36" t="s">
        <v>8</v>
      </c>
      <c r="G148" s="36" t="s">
        <v>27</v>
      </c>
      <c r="H148" s="36" t="s">
        <v>8</v>
      </c>
      <c r="I148" s="36" t="str">
        <f t="shared" si="18"/>
        <v>Design Re-certification FeeConnection of Load - URD - Per Hour</v>
      </c>
      <c r="J148" s="36" t="str">
        <f t="shared" si="19"/>
        <v>Design related servicesConnection of Load - URD - Per Hour</v>
      </c>
      <c r="K148" s="36" t="str">
        <f t="shared" si="20"/>
        <v>Design Re-certification FeeConnection of Load - URD - Per Hour</v>
      </c>
      <c r="L148" s="36" t="s">
        <v>6</v>
      </c>
      <c r="M148" s="36" t="s">
        <v>7</v>
      </c>
      <c r="N148" s="65">
        <v>157.10951523720007</v>
      </c>
      <c r="O148" s="70">
        <f t="shared" si="21"/>
        <v>157.11000000000001</v>
      </c>
      <c r="P148" s="38">
        <f t="shared" si="29"/>
        <v>161.33000000000001</v>
      </c>
      <c r="Q148" s="75">
        <f t="shared" si="29"/>
        <v>166.22</v>
      </c>
      <c r="R148" s="75">
        <f t="shared" si="29"/>
        <v>171.37</v>
      </c>
      <c r="S148" s="75">
        <f t="shared" si="29"/>
        <v>176.32</v>
      </c>
      <c r="U148" s="108"/>
      <c r="W148" s="90">
        <f t="shared" si="22"/>
        <v>2</v>
      </c>
      <c r="X148" s="90">
        <f t="shared" si="23"/>
        <v>1</v>
      </c>
      <c r="Y148" s="90">
        <f t="shared" si="24"/>
        <v>1</v>
      </c>
      <c r="Z148" s="90">
        <f t="shared" si="25"/>
        <v>1</v>
      </c>
      <c r="AA148" s="90">
        <f t="shared" si="26"/>
        <v>2</v>
      </c>
    </row>
    <row r="149" spans="3:27" ht="15" x14ac:dyDescent="0.25">
      <c r="C149" s="36" t="s">
        <v>225</v>
      </c>
      <c r="D149" s="36" t="s">
        <v>253</v>
      </c>
      <c r="E149" s="36" t="s">
        <v>27</v>
      </c>
      <c r="F149" s="36" t="s">
        <v>261</v>
      </c>
      <c r="G149" s="36" t="s">
        <v>27</v>
      </c>
      <c r="H149" s="36" t="s">
        <v>261</v>
      </c>
      <c r="I149" s="36" t="str">
        <f t="shared" si="18"/>
        <v>Design Re-certification FeePublic Lighting - Designer</v>
      </c>
      <c r="J149" s="36" t="str">
        <f t="shared" si="19"/>
        <v>Design related servicesPublic Lighting - Designer</v>
      </c>
      <c r="K149" s="36" t="str">
        <f t="shared" si="20"/>
        <v>Design Re-certification FeePublic Lighting - Designer</v>
      </c>
      <c r="L149" s="36" t="s">
        <v>6</v>
      </c>
      <c r="M149" s="36" t="s">
        <v>7</v>
      </c>
      <c r="N149" s="65">
        <v>157.10951523720007</v>
      </c>
      <c r="O149" s="70">
        <f t="shared" si="21"/>
        <v>157.11000000000001</v>
      </c>
      <c r="P149" s="38">
        <f t="shared" si="29"/>
        <v>161.33000000000001</v>
      </c>
      <c r="Q149" s="75">
        <f t="shared" si="29"/>
        <v>166.22</v>
      </c>
      <c r="R149" s="75">
        <f t="shared" si="29"/>
        <v>171.37</v>
      </c>
      <c r="S149" s="75">
        <f t="shared" si="29"/>
        <v>176.32</v>
      </c>
      <c r="U149" s="108"/>
      <c r="W149" s="90">
        <f t="shared" si="22"/>
        <v>3</v>
      </c>
      <c r="X149" s="90">
        <f t="shared" si="23"/>
        <v>1</v>
      </c>
      <c r="Y149" s="90">
        <f t="shared" si="24"/>
        <v>3</v>
      </c>
      <c r="Z149" s="90">
        <f t="shared" si="25"/>
        <v>1</v>
      </c>
      <c r="AA149" s="90">
        <f t="shared" si="26"/>
        <v>3</v>
      </c>
    </row>
    <row r="150" spans="3:27" ht="15" x14ac:dyDescent="0.25">
      <c r="C150" s="36" t="s">
        <v>225</v>
      </c>
      <c r="D150" s="36" t="s">
        <v>253</v>
      </c>
      <c r="E150" s="36" t="s">
        <v>27</v>
      </c>
      <c r="F150" s="36" t="s">
        <v>262</v>
      </c>
      <c r="G150" s="36" t="s">
        <v>27</v>
      </c>
      <c r="H150" s="36" t="s">
        <v>262</v>
      </c>
      <c r="I150" s="36" t="str">
        <f t="shared" si="18"/>
        <v>Design Re-certification FeePublic Lighting - Engineer</v>
      </c>
      <c r="J150" s="36" t="str">
        <f t="shared" si="19"/>
        <v>Design related servicesPublic Lighting - Engineer</v>
      </c>
      <c r="K150" s="36" t="str">
        <f t="shared" si="20"/>
        <v>Design Re-certification FeePublic Lighting - Engineer</v>
      </c>
      <c r="L150" s="36" t="s">
        <v>6</v>
      </c>
      <c r="M150" s="36" t="s">
        <v>7</v>
      </c>
      <c r="N150" s="65">
        <v>157.10951523720007</v>
      </c>
      <c r="O150" s="70">
        <f t="shared" si="21"/>
        <v>157.11000000000001</v>
      </c>
      <c r="P150" s="38">
        <f t="shared" si="29"/>
        <v>161.33000000000001</v>
      </c>
      <c r="Q150" s="75">
        <f t="shared" si="29"/>
        <v>166.22</v>
      </c>
      <c r="R150" s="75">
        <f t="shared" si="29"/>
        <v>171.37</v>
      </c>
      <c r="S150" s="75">
        <f t="shared" si="29"/>
        <v>176.32</v>
      </c>
      <c r="U150" s="108"/>
      <c r="W150" s="90">
        <f t="shared" si="22"/>
        <v>3</v>
      </c>
      <c r="X150" s="90">
        <f t="shared" si="23"/>
        <v>1</v>
      </c>
      <c r="Y150" s="90">
        <f t="shared" si="24"/>
        <v>3</v>
      </c>
      <c r="Z150" s="90">
        <f t="shared" si="25"/>
        <v>1</v>
      </c>
      <c r="AA150" s="90">
        <f t="shared" si="26"/>
        <v>3</v>
      </c>
    </row>
    <row r="151" spans="3:27" ht="15" x14ac:dyDescent="0.25">
      <c r="C151" s="36" t="s">
        <v>225</v>
      </c>
      <c r="D151" s="36" t="s">
        <v>253</v>
      </c>
      <c r="E151" s="36" t="s">
        <v>27</v>
      </c>
      <c r="F151" s="36" t="s">
        <v>28</v>
      </c>
      <c r="G151" s="36" t="s">
        <v>27</v>
      </c>
      <c r="H151" s="36" t="s">
        <v>28</v>
      </c>
      <c r="I151" s="36" t="str">
        <f t="shared" ref="I151:I214" si="30">G151&amp;H151</f>
        <v>Design Re-certification FeeSubdivision - Industrial &amp; Commercial - Per Hour</v>
      </c>
      <c r="J151" s="36" t="str">
        <f t="shared" si="19"/>
        <v>Design related servicesSubdivision - Industrial &amp; Commercial - Per Hour</v>
      </c>
      <c r="K151" s="36" t="str">
        <f t="shared" si="20"/>
        <v>Design Re-certification FeeSubdivision - Industrial &amp; Commercial - Per Hour</v>
      </c>
      <c r="L151" s="36" t="s">
        <v>6</v>
      </c>
      <c r="M151" s="36" t="s">
        <v>7</v>
      </c>
      <c r="N151" s="65">
        <v>157.10951523720007</v>
      </c>
      <c r="O151" s="70">
        <f t="shared" si="21"/>
        <v>157.11000000000001</v>
      </c>
      <c r="P151" s="38">
        <f t="shared" si="29"/>
        <v>161.33000000000001</v>
      </c>
      <c r="Q151" s="75">
        <f t="shared" si="29"/>
        <v>166.22</v>
      </c>
      <c r="R151" s="75">
        <f t="shared" si="29"/>
        <v>171.37</v>
      </c>
      <c r="S151" s="75">
        <f t="shared" si="29"/>
        <v>176.32</v>
      </c>
      <c r="U151" s="108"/>
      <c r="W151" s="90">
        <f t="shared" si="22"/>
        <v>3</v>
      </c>
      <c r="X151" s="90">
        <f t="shared" si="23"/>
        <v>1</v>
      </c>
      <c r="Y151" s="90">
        <f t="shared" si="24"/>
        <v>2</v>
      </c>
      <c r="Z151" s="90">
        <f t="shared" si="25"/>
        <v>1</v>
      </c>
      <c r="AA151" s="90">
        <f t="shared" si="26"/>
        <v>3</v>
      </c>
    </row>
    <row r="152" spans="3:27" ht="15" x14ac:dyDescent="0.25">
      <c r="C152" s="36" t="s">
        <v>225</v>
      </c>
      <c r="D152" s="36" t="s">
        <v>253</v>
      </c>
      <c r="E152" s="36" t="s">
        <v>27</v>
      </c>
      <c r="F152" s="36" t="s">
        <v>11</v>
      </c>
      <c r="G152" s="36" t="s">
        <v>27</v>
      </c>
      <c r="H152" s="36" t="s">
        <v>11</v>
      </c>
      <c r="I152" s="36" t="str">
        <f t="shared" si="30"/>
        <v>Design Re-certification FeeSubdivision - Non Urban - Per Hour</v>
      </c>
      <c r="J152" s="36" t="str">
        <f t="shared" ref="J152:J215" si="31">D152&amp;H152</f>
        <v>Design related servicesSubdivision - Non Urban - Per Hour</v>
      </c>
      <c r="K152" s="36" t="str">
        <f t="shared" ref="K152:K215" si="32">E152&amp;F152</f>
        <v>Design Re-certification FeeSubdivision - Non Urban - Per Hour</v>
      </c>
      <c r="L152" s="36" t="s">
        <v>6</v>
      </c>
      <c r="M152" s="36" t="s">
        <v>7</v>
      </c>
      <c r="N152" s="65">
        <v>157.10951523720007</v>
      </c>
      <c r="O152" s="70">
        <f t="shared" ref="O152:O215" si="33">ROUND(N152,2)</f>
        <v>157.11000000000001</v>
      </c>
      <c r="P152" s="38">
        <f t="shared" si="29"/>
        <v>161.33000000000001</v>
      </c>
      <c r="Q152" s="75">
        <f t="shared" si="29"/>
        <v>166.22</v>
      </c>
      <c r="R152" s="75">
        <f t="shared" si="29"/>
        <v>171.37</v>
      </c>
      <c r="S152" s="75">
        <f t="shared" si="29"/>
        <v>176.32</v>
      </c>
      <c r="U152" s="108"/>
      <c r="W152" s="90">
        <f t="shared" ref="W152:W215" si="34">COUNTIF($H$23:$H$331,$H152)</f>
        <v>2</v>
      </c>
      <c r="X152" s="90">
        <f t="shared" ref="X152:X215" si="35">COUNTIF($I$23:$I$331,$I152)</f>
        <v>1</v>
      </c>
      <c r="Y152" s="90">
        <f t="shared" ref="Y152:Y215" si="36">COUNTIF($J$23:$J$331,$J152)</f>
        <v>2</v>
      </c>
      <c r="Z152" s="90">
        <f t="shared" ref="Z152:Z215" si="37">COUNTIF($K$23:$K$331,$K152)</f>
        <v>1</v>
      </c>
      <c r="AA152" s="90">
        <f t="shared" ref="AA152:AA215" si="38">COUNTIF($F$23:$F$331,$F152)</f>
        <v>2</v>
      </c>
    </row>
    <row r="153" spans="3:27" ht="15" x14ac:dyDescent="0.25">
      <c r="C153" s="36" t="s">
        <v>225</v>
      </c>
      <c r="D153" s="36" t="s">
        <v>253</v>
      </c>
      <c r="E153" s="36" t="s">
        <v>27</v>
      </c>
      <c r="F153" s="36" t="s">
        <v>29</v>
      </c>
      <c r="G153" s="36" t="s">
        <v>27</v>
      </c>
      <c r="H153" s="36" t="s">
        <v>29</v>
      </c>
      <c r="I153" s="36" t="str">
        <f t="shared" si="30"/>
        <v>Design Re-certification FeeSubdivision - URD - Per Hour</v>
      </c>
      <c r="J153" s="36" t="str">
        <f t="shared" si="31"/>
        <v>Design related servicesSubdivision - URD - Per Hour</v>
      </c>
      <c r="K153" s="36" t="str">
        <f t="shared" si="32"/>
        <v>Design Re-certification FeeSubdivision - URD - Per Hour</v>
      </c>
      <c r="L153" s="36" t="s">
        <v>6</v>
      </c>
      <c r="M153" s="36" t="s">
        <v>7</v>
      </c>
      <c r="N153" s="65">
        <v>157.10951523720007</v>
      </c>
      <c r="O153" s="70">
        <f t="shared" si="33"/>
        <v>157.11000000000001</v>
      </c>
      <c r="P153" s="38">
        <f t="shared" si="29"/>
        <v>161.33000000000001</v>
      </c>
      <c r="Q153" s="75">
        <f t="shared" si="29"/>
        <v>166.22</v>
      </c>
      <c r="R153" s="75">
        <f t="shared" si="29"/>
        <v>171.37</v>
      </c>
      <c r="S153" s="75">
        <f t="shared" si="29"/>
        <v>176.32</v>
      </c>
      <c r="U153" s="108"/>
      <c r="W153" s="90">
        <f t="shared" si="34"/>
        <v>1</v>
      </c>
      <c r="X153" s="90">
        <f t="shared" si="35"/>
        <v>1</v>
      </c>
      <c r="Y153" s="90">
        <f t="shared" si="36"/>
        <v>1</v>
      </c>
      <c r="Z153" s="90">
        <f t="shared" si="37"/>
        <v>1</v>
      </c>
      <c r="AA153" s="90">
        <f t="shared" si="38"/>
        <v>1</v>
      </c>
    </row>
    <row r="154" spans="3:27" ht="15" x14ac:dyDescent="0.25">
      <c r="C154" s="36" t="s">
        <v>225</v>
      </c>
      <c r="D154" s="36" t="s">
        <v>270</v>
      </c>
      <c r="E154" s="36" t="s">
        <v>271</v>
      </c>
      <c r="F154" s="36" t="s">
        <v>272</v>
      </c>
      <c r="G154" s="36" t="s">
        <v>271</v>
      </c>
      <c r="H154" s="36" t="s">
        <v>272</v>
      </c>
      <c r="I154" s="36" t="str">
        <f t="shared" si="30"/>
        <v>Inspection of Service Work (Level 1)Asset Relocation - Asset Relocation - Underground - Per Hour (Engineer) + travel time</v>
      </c>
      <c r="J154" s="36" t="str">
        <f t="shared" si="31"/>
        <v>Inspection services − Private electrical installations and accredited service providers (ASPs)Asset Relocation - Asset Relocation - Underground - Per Hour (Engineer) + travel time</v>
      </c>
      <c r="K154" s="36" t="str">
        <f t="shared" si="32"/>
        <v>Inspection of Service Work (Level 1)Asset Relocation - Asset Relocation - Underground - Per Hour (Engineer) + travel time</v>
      </c>
      <c r="L154" s="36" t="s">
        <v>6</v>
      </c>
      <c r="M154" s="36" t="s">
        <v>7</v>
      </c>
      <c r="N154" s="65">
        <v>157.10951523720007</v>
      </c>
      <c r="O154" s="70">
        <f t="shared" si="33"/>
        <v>157.11000000000001</v>
      </c>
      <c r="P154" s="38">
        <f t="shared" si="29"/>
        <v>161.33000000000001</v>
      </c>
      <c r="Q154" s="75">
        <f t="shared" si="29"/>
        <v>166.22</v>
      </c>
      <c r="R154" s="75">
        <f t="shared" si="29"/>
        <v>171.37</v>
      </c>
      <c r="S154" s="75">
        <f t="shared" si="29"/>
        <v>176.32</v>
      </c>
      <c r="U154" s="108"/>
      <c r="W154" s="90">
        <f t="shared" si="34"/>
        <v>1</v>
      </c>
      <c r="X154" s="90">
        <f t="shared" si="35"/>
        <v>1</v>
      </c>
      <c r="Y154" s="90">
        <f t="shared" si="36"/>
        <v>1</v>
      </c>
      <c r="Z154" s="90">
        <f t="shared" si="37"/>
        <v>1</v>
      </c>
      <c r="AA154" s="90">
        <f t="shared" si="38"/>
        <v>1</v>
      </c>
    </row>
    <row r="155" spans="3:27" ht="15" x14ac:dyDescent="0.25">
      <c r="C155" s="36" t="s">
        <v>225</v>
      </c>
      <c r="D155" s="36" t="s">
        <v>270</v>
      </c>
      <c r="E155" s="36" t="s">
        <v>271</v>
      </c>
      <c r="F155" s="36" t="s">
        <v>273</v>
      </c>
      <c r="G155" s="36" t="s">
        <v>271</v>
      </c>
      <c r="H155" s="36" t="s">
        <v>273</v>
      </c>
      <c r="I155" s="36" t="str">
        <f t="shared" si="30"/>
        <v>Inspection of Service Work (Level 1)Asset Relocation - Asset Relocation - Underground - Per Hour (Inspector) + travel time</v>
      </c>
      <c r="J155" s="36" t="str">
        <f t="shared" si="31"/>
        <v>Inspection services − Private electrical installations and accredited service providers (ASPs)Asset Relocation - Asset Relocation - Underground - Per Hour (Inspector) + travel time</v>
      </c>
      <c r="K155" s="36" t="str">
        <f t="shared" si="32"/>
        <v>Inspection of Service Work (Level 1)Asset Relocation - Asset Relocation - Underground - Per Hour (Inspector) + travel time</v>
      </c>
      <c r="L155" s="36" t="s">
        <v>6</v>
      </c>
      <c r="M155" s="36" t="s">
        <v>7</v>
      </c>
      <c r="N155" s="65">
        <v>157.10951523720007</v>
      </c>
      <c r="O155" s="70">
        <f t="shared" si="33"/>
        <v>157.11000000000001</v>
      </c>
      <c r="P155" s="38">
        <f t="shared" si="29"/>
        <v>161.33000000000001</v>
      </c>
      <c r="Q155" s="75">
        <f t="shared" si="29"/>
        <v>166.22</v>
      </c>
      <c r="R155" s="75">
        <f t="shared" si="29"/>
        <v>171.37</v>
      </c>
      <c r="S155" s="75">
        <f t="shared" si="29"/>
        <v>176.32</v>
      </c>
      <c r="U155" s="108"/>
      <c r="W155" s="90">
        <f t="shared" si="34"/>
        <v>1</v>
      </c>
      <c r="X155" s="90">
        <f t="shared" si="35"/>
        <v>1</v>
      </c>
      <c r="Y155" s="90">
        <f t="shared" si="36"/>
        <v>1</v>
      </c>
      <c r="Z155" s="90">
        <f t="shared" si="37"/>
        <v>1</v>
      </c>
      <c r="AA155" s="90">
        <f t="shared" si="38"/>
        <v>1</v>
      </c>
    </row>
    <row r="156" spans="3:27" ht="15" x14ac:dyDescent="0.25">
      <c r="C156" s="36" t="s">
        <v>225</v>
      </c>
      <c r="D156" s="36" t="s">
        <v>270</v>
      </c>
      <c r="E156" s="36" t="s">
        <v>271</v>
      </c>
      <c r="F156" s="36" t="s">
        <v>97</v>
      </c>
      <c r="G156" s="36" t="s">
        <v>271</v>
      </c>
      <c r="H156" s="36" t="s">
        <v>97</v>
      </c>
      <c r="I156" s="36" t="str">
        <f t="shared" si="30"/>
        <v>Inspection of Service Work (Level 1)Connection of Load - Industrial &amp; Commercial - Overhead - Per Pole (1 - 5) - Grade A</v>
      </c>
      <c r="J156" s="36" t="str">
        <f t="shared" si="31"/>
        <v>Inspection services − Private electrical installations and accredited service providers (ASPs)Connection of Load - Industrial &amp; Commercial - Overhead - Per Pole (1 - 5) - Grade A</v>
      </c>
      <c r="K156" s="36" t="str">
        <f t="shared" si="32"/>
        <v>Inspection of Service Work (Level 1)Connection of Load - Industrial &amp; Commercial - Overhead - Per Pole (1 - 5) - Grade A</v>
      </c>
      <c r="L156" s="36" t="s">
        <v>4</v>
      </c>
      <c r="M156" s="36" t="s">
        <v>5</v>
      </c>
      <c r="N156" s="65">
        <v>94.265709142320034</v>
      </c>
      <c r="O156" s="70">
        <f t="shared" si="33"/>
        <v>94.27</v>
      </c>
      <c r="P156" s="38">
        <f t="shared" si="29"/>
        <v>96.8</v>
      </c>
      <c r="Q156" s="75">
        <f t="shared" si="29"/>
        <v>99.73</v>
      </c>
      <c r="R156" s="75">
        <f t="shared" si="29"/>
        <v>102.82</v>
      </c>
      <c r="S156" s="75">
        <f t="shared" si="29"/>
        <v>105.79</v>
      </c>
      <c r="U156" s="108"/>
      <c r="W156" s="90">
        <f t="shared" si="34"/>
        <v>1</v>
      </c>
      <c r="X156" s="90">
        <f t="shared" si="35"/>
        <v>1</v>
      </c>
      <c r="Y156" s="90">
        <f t="shared" si="36"/>
        <v>1</v>
      </c>
      <c r="Z156" s="90">
        <f t="shared" si="37"/>
        <v>1</v>
      </c>
      <c r="AA156" s="90">
        <f t="shared" si="38"/>
        <v>1</v>
      </c>
    </row>
    <row r="157" spans="3:27" ht="15" x14ac:dyDescent="0.25">
      <c r="C157" s="36" t="s">
        <v>225</v>
      </c>
      <c r="D157" s="36" t="s">
        <v>270</v>
      </c>
      <c r="E157" s="36" t="s">
        <v>271</v>
      </c>
      <c r="F157" s="36" t="s">
        <v>98</v>
      </c>
      <c r="G157" s="36" t="s">
        <v>271</v>
      </c>
      <c r="H157" s="36" t="s">
        <v>98</v>
      </c>
      <c r="I157" s="36" t="str">
        <f t="shared" si="30"/>
        <v>Inspection of Service Work (Level 1)Connection of Load - Industrial &amp; Commercial - Overhead - Per Pole (1 - 5) - Grade B</v>
      </c>
      <c r="J157" s="36" t="str">
        <f t="shared" si="31"/>
        <v>Inspection services − Private electrical installations and accredited service providers (ASPs)Connection of Load - Industrial &amp; Commercial - Overhead - Per Pole (1 - 5) - Grade B</v>
      </c>
      <c r="K157" s="36" t="str">
        <f t="shared" si="32"/>
        <v>Inspection of Service Work (Level 1)Connection of Load - Industrial &amp; Commercial - Overhead - Per Pole (1 - 5) - Grade B</v>
      </c>
      <c r="L157" s="36" t="s">
        <v>4</v>
      </c>
      <c r="M157" s="36" t="s">
        <v>5</v>
      </c>
      <c r="N157" s="65">
        <v>180.67594252278008</v>
      </c>
      <c r="O157" s="70">
        <f t="shared" si="33"/>
        <v>180.68</v>
      </c>
      <c r="P157" s="38">
        <f t="shared" si="29"/>
        <v>185.53</v>
      </c>
      <c r="Q157" s="75">
        <f t="shared" si="29"/>
        <v>191.15</v>
      </c>
      <c r="R157" s="75">
        <f t="shared" si="29"/>
        <v>197.07</v>
      </c>
      <c r="S157" s="75">
        <f t="shared" si="29"/>
        <v>202.76</v>
      </c>
      <c r="U157" s="108"/>
      <c r="W157" s="90">
        <f t="shared" si="34"/>
        <v>1</v>
      </c>
      <c r="X157" s="90">
        <f t="shared" si="35"/>
        <v>1</v>
      </c>
      <c r="Y157" s="90">
        <f t="shared" si="36"/>
        <v>1</v>
      </c>
      <c r="Z157" s="90">
        <f t="shared" si="37"/>
        <v>1</v>
      </c>
      <c r="AA157" s="90">
        <f t="shared" si="38"/>
        <v>1</v>
      </c>
    </row>
    <row r="158" spans="3:27" ht="15" x14ac:dyDescent="0.25">
      <c r="C158" s="36" t="s">
        <v>225</v>
      </c>
      <c r="D158" s="36" t="s">
        <v>270</v>
      </c>
      <c r="E158" s="36" t="s">
        <v>271</v>
      </c>
      <c r="F158" s="36" t="s">
        <v>99</v>
      </c>
      <c r="G158" s="36" t="s">
        <v>271</v>
      </c>
      <c r="H158" s="36" t="s">
        <v>99</v>
      </c>
      <c r="I158" s="36" t="str">
        <f t="shared" si="30"/>
        <v>Inspection of Service Work (Level 1)Connection of Load - Industrial &amp; Commercial - Overhead - Per Pole (1 - 5) - Grade C</v>
      </c>
      <c r="J158" s="36" t="str">
        <f t="shared" si="31"/>
        <v>Inspection services − Private electrical installations and accredited service providers (ASPs)Connection of Load - Industrial &amp; Commercial - Overhead - Per Pole (1 - 5) - Grade C</v>
      </c>
      <c r="K158" s="36" t="str">
        <f t="shared" si="32"/>
        <v>Inspection of Service Work (Level 1)Connection of Load - Industrial &amp; Commercial - Overhead - Per Pole (1 - 5) - Grade C</v>
      </c>
      <c r="L158" s="36" t="s">
        <v>4</v>
      </c>
      <c r="M158" s="36" t="s">
        <v>5</v>
      </c>
      <c r="N158" s="65">
        <v>345.64093352184017</v>
      </c>
      <c r="O158" s="70">
        <f t="shared" si="33"/>
        <v>345.64</v>
      </c>
      <c r="P158" s="38">
        <f t="shared" si="29"/>
        <v>354.92</v>
      </c>
      <c r="Q158" s="75">
        <f t="shared" si="29"/>
        <v>365.67</v>
      </c>
      <c r="R158" s="75">
        <f t="shared" si="29"/>
        <v>376.99</v>
      </c>
      <c r="S158" s="75">
        <f t="shared" si="29"/>
        <v>387.88</v>
      </c>
      <c r="U158" s="108"/>
      <c r="W158" s="90">
        <f t="shared" si="34"/>
        <v>1</v>
      </c>
      <c r="X158" s="90">
        <f t="shared" si="35"/>
        <v>1</v>
      </c>
      <c r="Y158" s="90">
        <f t="shared" si="36"/>
        <v>1</v>
      </c>
      <c r="Z158" s="90">
        <f t="shared" si="37"/>
        <v>1</v>
      </c>
      <c r="AA158" s="90">
        <f t="shared" si="38"/>
        <v>1</v>
      </c>
    </row>
    <row r="159" spans="3:27" ht="15" x14ac:dyDescent="0.25">
      <c r="C159" s="36" t="s">
        <v>225</v>
      </c>
      <c r="D159" s="36" t="s">
        <v>270</v>
      </c>
      <c r="E159" s="36" t="s">
        <v>271</v>
      </c>
      <c r="F159" s="36" t="s">
        <v>103</v>
      </c>
      <c r="G159" s="36" t="s">
        <v>271</v>
      </c>
      <c r="H159" s="36" t="s">
        <v>103</v>
      </c>
      <c r="I159" s="36" t="str">
        <f t="shared" si="30"/>
        <v>Inspection of Service Work (Level 1)Connection of Load - Industrial &amp; Commercial - Overhead - Per Pole (11+) - Grade A</v>
      </c>
      <c r="J159" s="36" t="str">
        <f t="shared" si="31"/>
        <v>Inspection services − Private electrical installations and accredited service providers (ASPs)Connection of Load - Industrial &amp; Commercial - Overhead - Per Pole (11+) - Grade A</v>
      </c>
      <c r="K159" s="36" t="str">
        <f t="shared" si="32"/>
        <v>Inspection of Service Work (Level 1)Connection of Load - Industrial &amp; Commercial - Overhead - Per Pole (11+) - Grade A</v>
      </c>
      <c r="L159" s="36" t="s">
        <v>4</v>
      </c>
      <c r="M159" s="36" t="s">
        <v>5</v>
      </c>
      <c r="N159" s="65">
        <v>62.84380609488003</v>
      </c>
      <c r="O159" s="70">
        <f t="shared" si="33"/>
        <v>62.84</v>
      </c>
      <c r="P159" s="38">
        <f t="shared" si="29"/>
        <v>64.53</v>
      </c>
      <c r="Q159" s="75">
        <f t="shared" si="29"/>
        <v>66.489999999999995</v>
      </c>
      <c r="R159" s="75">
        <f t="shared" si="29"/>
        <v>68.55</v>
      </c>
      <c r="S159" s="75">
        <f t="shared" si="29"/>
        <v>70.53</v>
      </c>
      <c r="U159" s="108"/>
      <c r="W159" s="90">
        <f t="shared" si="34"/>
        <v>1</v>
      </c>
      <c r="X159" s="90">
        <f t="shared" si="35"/>
        <v>1</v>
      </c>
      <c r="Y159" s="90">
        <f t="shared" si="36"/>
        <v>1</v>
      </c>
      <c r="Z159" s="90">
        <f t="shared" si="37"/>
        <v>1</v>
      </c>
      <c r="AA159" s="90">
        <f t="shared" si="38"/>
        <v>1</v>
      </c>
    </row>
    <row r="160" spans="3:27" ht="15" x14ac:dyDescent="0.25">
      <c r="C160" s="36" t="s">
        <v>225</v>
      </c>
      <c r="D160" s="36" t="s">
        <v>270</v>
      </c>
      <c r="E160" s="36" t="s">
        <v>271</v>
      </c>
      <c r="F160" s="36" t="s">
        <v>104</v>
      </c>
      <c r="G160" s="36" t="s">
        <v>271</v>
      </c>
      <c r="H160" s="36" t="s">
        <v>104</v>
      </c>
      <c r="I160" s="36" t="str">
        <f t="shared" si="30"/>
        <v>Inspection of Service Work (Level 1)Connection of Load - Industrial &amp; Commercial - Overhead - Per Pole (11+) - Grade B</v>
      </c>
      <c r="J160" s="36" t="str">
        <f t="shared" si="31"/>
        <v>Inspection services − Private electrical installations and accredited service providers (ASPs)Connection of Load - Industrial &amp; Commercial - Overhead - Per Pole (11+) - Grade B</v>
      </c>
      <c r="K160" s="36" t="str">
        <f t="shared" si="32"/>
        <v>Inspection of Service Work (Level 1)Connection of Load - Industrial &amp; Commercial - Overhead - Per Pole (11+) - Grade B</v>
      </c>
      <c r="L160" s="36" t="s">
        <v>4</v>
      </c>
      <c r="M160" s="36" t="s">
        <v>5</v>
      </c>
      <c r="N160" s="65">
        <v>109.97666066604005</v>
      </c>
      <c r="O160" s="70">
        <f t="shared" si="33"/>
        <v>109.98</v>
      </c>
      <c r="P160" s="38">
        <f t="shared" si="29"/>
        <v>112.93</v>
      </c>
      <c r="Q160" s="75">
        <f t="shared" si="29"/>
        <v>116.35</v>
      </c>
      <c r="R160" s="75">
        <f t="shared" si="29"/>
        <v>119.95</v>
      </c>
      <c r="S160" s="75">
        <f t="shared" si="29"/>
        <v>123.42</v>
      </c>
      <c r="U160" s="108"/>
      <c r="W160" s="90">
        <f t="shared" si="34"/>
        <v>1</v>
      </c>
      <c r="X160" s="90">
        <f t="shared" si="35"/>
        <v>1</v>
      </c>
      <c r="Y160" s="90">
        <f t="shared" si="36"/>
        <v>1</v>
      </c>
      <c r="Z160" s="90">
        <f t="shared" si="37"/>
        <v>1</v>
      </c>
      <c r="AA160" s="90">
        <f t="shared" si="38"/>
        <v>1</v>
      </c>
    </row>
    <row r="161" spans="3:27" ht="15" x14ac:dyDescent="0.25">
      <c r="C161" s="36" t="s">
        <v>225</v>
      </c>
      <c r="D161" s="36" t="s">
        <v>270</v>
      </c>
      <c r="E161" s="36" t="s">
        <v>271</v>
      </c>
      <c r="F161" s="36" t="s">
        <v>105</v>
      </c>
      <c r="G161" s="36" t="s">
        <v>271</v>
      </c>
      <c r="H161" s="36" t="s">
        <v>105</v>
      </c>
      <c r="I161" s="36" t="str">
        <f t="shared" si="30"/>
        <v>Inspection of Service Work (Level 1)Connection of Load - Industrial &amp; Commercial - Overhead - Per Pole (11+) - Grade C</v>
      </c>
      <c r="J161" s="36" t="str">
        <f t="shared" si="31"/>
        <v>Inspection services − Private electrical installations and accredited service providers (ASPs)Connection of Load - Industrial &amp; Commercial - Overhead - Per Pole (11+) - Grade C</v>
      </c>
      <c r="K161" s="36" t="str">
        <f t="shared" si="32"/>
        <v>Inspection of Service Work (Level 1)Connection of Load - Industrial &amp; Commercial - Overhead - Per Pole (11+) - Grade C</v>
      </c>
      <c r="L161" s="36" t="s">
        <v>4</v>
      </c>
      <c r="M161" s="36" t="s">
        <v>5</v>
      </c>
      <c r="N161" s="65">
        <v>235.66427285580011</v>
      </c>
      <c r="O161" s="70">
        <f t="shared" si="33"/>
        <v>235.66</v>
      </c>
      <c r="P161" s="38">
        <f t="shared" si="29"/>
        <v>241.99</v>
      </c>
      <c r="Q161" s="75">
        <f t="shared" si="29"/>
        <v>249.32</v>
      </c>
      <c r="R161" s="75">
        <f t="shared" si="29"/>
        <v>257.04000000000002</v>
      </c>
      <c r="S161" s="75">
        <f t="shared" si="29"/>
        <v>264.47000000000003</v>
      </c>
      <c r="U161" s="108"/>
      <c r="W161" s="90">
        <f t="shared" si="34"/>
        <v>1</v>
      </c>
      <c r="X161" s="90">
        <f t="shared" si="35"/>
        <v>1</v>
      </c>
      <c r="Y161" s="90">
        <f t="shared" si="36"/>
        <v>1</v>
      </c>
      <c r="Z161" s="90">
        <f t="shared" si="37"/>
        <v>1</v>
      </c>
      <c r="AA161" s="90">
        <f t="shared" si="38"/>
        <v>1</v>
      </c>
    </row>
    <row r="162" spans="3:27" ht="15" x14ac:dyDescent="0.25">
      <c r="C162" s="36" t="s">
        <v>225</v>
      </c>
      <c r="D162" s="36" t="s">
        <v>270</v>
      </c>
      <c r="E162" s="36" t="s">
        <v>271</v>
      </c>
      <c r="F162" s="36" t="s">
        <v>100</v>
      </c>
      <c r="G162" s="36" t="s">
        <v>271</v>
      </c>
      <c r="H162" s="36" t="s">
        <v>100</v>
      </c>
      <c r="I162" s="36" t="str">
        <f t="shared" si="30"/>
        <v>Inspection of Service Work (Level 1)Connection of Load - Industrial &amp; Commercial - Overhead - Per Pole (6 - 10) - Grade A</v>
      </c>
      <c r="J162" s="36" t="str">
        <f t="shared" si="31"/>
        <v>Inspection services − Private electrical installations and accredited service providers (ASPs)Connection of Load - Industrial &amp; Commercial - Overhead - Per Pole (6 - 10) - Grade A</v>
      </c>
      <c r="K162" s="36" t="str">
        <f t="shared" si="32"/>
        <v>Inspection of Service Work (Level 1)Connection of Load - Industrial &amp; Commercial - Overhead - Per Pole (6 - 10) - Grade A</v>
      </c>
      <c r="L162" s="36" t="s">
        <v>4</v>
      </c>
      <c r="M162" s="36" t="s">
        <v>5</v>
      </c>
      <c r="N162" s="65">
        <v>78.554757618600036</v>
      </c>
      <c r="O162" s="70">
        <f t="shared" si="33"/>
        <v>78.55</v>
      </c>
      <c r="P162" s="38">
        <f t="shared" si="29"/>
        <v>80.66</v>
      </c>
      <c r="Q162" s="75">
        <f t="shared" si="29"/>
        <v>83.1</v>
      </c>
      <c r="R162" s="75">
        <f t="shared" si="29"/>
        <v>85.67</v>
      </c>
      <c r="S162" s="75">
        <f t="shared" si="29"/>
        <v>88.15</v>
      </c>
      <c r="U162" s="108"/>
      <c r="W162" s="90">
        <f t="shared" si="34"/>
        <v>1</v>
      </c>
      <c r="X162" s="90">
        <f t="shared" si="35"/>
        <v>1</v>
      </c>
      <c r="Y162" s="90">
        <f t="shared" si="36"/>
        <v>1</v>
      </c>
      <c r="Z162" s="90">
        <f t="shared" si="37"/>
        <v>1</v>
      </c>
      <c r="AA162" s="90">
        <f t="shared" si="38"/>
        <v>1</v>
      </c>
    </row>
    <row r="163" spans="3:27" ht="15" x14ac:dyDescent="0.25">
      <c r="C163" s="36" t="s">
        <v>225</v>
      </c>
      <c r="D163" s="36" t="s">
        <v>270</v>
      </c>
      <c r="E163" s="36" t="s">
        <v>271</v>
      </c>
      <c r="F163" s="36" t="s">
        <v>101</v>
      </c>
      <c r="G163" s="36" t="s">
        <v>271</v>
      </c>
      <c r="H163" s="36" t="s">
        <v>101</v>
      </c>
      <c r="I163" s="36" t="str">
        <f t="shared" si="30"/>
        <v>Inspection of Service Work (Level 1)Connection of Load - Industrial &amp; Commercial - Overhead - Per Pole (6 - 10) - Grade B</v>
      </c>
      <c r="J163" s="36" t="str">
        <f t="shared" si="31"/>
        <v>Inspection services − Private electrical installations and accredited service providers (ASPs)Connection of Load - Industrial &amp; Commercial - Overhead - Per Pole (6 - 10) - Grade B</v>
      </c>
      <c r="K163" s="36" t="str">
        <f t="shared" si="32"/>
        <v>Inspection of Service Work (Level 1)Connection of Load - Industrial &amp; Commercial - Overhead - Per Pole (6 - 10) - Grade B</v>
      </c>
      <c r="L163" s="36" t="s">
        <v>4</v>
      </c>
      <c r="M163" s="36" t="s">
        <v>5</v>
      </c>
      <c r="N163" s="65">
        <v>157.10951523720007</v>
      </c>
      <c r="O163" s="70">
        <f t="shared" si="33"/>
        <v>157.11000000000001</v>
      </c>
      <c r="P163" s="38">
        <f t="shared" ref="P163:S182" si="39">ROUND(O163*(1+P$14)*(1-P$15),2)</f>
        <v>161.33000000000001</v>
      </c>
      <c r="Q163" s="75">
        <f t="shared" si="39"/>
        <v>166.22</v>
      </c>
      <c r="R163" s="75">
        <f t="shared" si="39"/>
        <v>171.37</v>
      </c>
      <c r="S163" s="75">
        <f t="shared" si="39"/>
        <v>176.32</v>
      </c>
      <c r="U163" s="108"/>
      <c r="W163" s="90">
        <f t="shared" si="34"/>
        <v>1</v>
      </c>
      <c r="X163" s="90">
        <f t="shared" si="35"/>
        <v>1</v>
      </c>
      <c r="Y163" s="90">
        <f t="shared" si="36"/>
        <v>1</v>
      </c>
      <c r="Z163" s="90">
        <f t="shared" si="37"/>
        <v>1</v>
      </c>
      <c r="AA163" s="90">
        <f t="shared" si="38"/>
        <v>1</v>
      </c>
    </row>
    <row r="164" spans="3:27" ht="15" x14ac:dyDescent="0.25">
      <c r="C164" s="36" t="s">
        <v>225</v>
      </c>
      <c r="D164" s="36" t="s">
        <v>270</v>
      </c>
      <c r="E164" s="36" t="s">
        <v>271</v>
      </c>
      <c r="F164" s="36" t="s">
        <v>102</v>
      </c>
      <c r="G164" s="36" t="s">
        <v>271</v>
      </c>
      <c r="H164" s="36" t="s">
        <v>102</v>
      </c>
      <c r="I164" s="36" t="str">
        <f t="shared" si="30"/>
        <v>Inspection of Service Work (Level 1)Connection of Load - Industrial &amp; Commercial - Overhead - Per Pole (6 - 10) - Grade C</v>
      </c>
      <c r="J164" s="36" t="str">
        <f t="shared" si="31"/>
        <v>Inspection services − Private electrical installations and accredited service providers (ASPs)Connection of Load - Industrial &amp; Commercial - Overhead - Per Pole (6 - 10) - Grade C</v>
      </c>
      <c r="K164" s="36" t="str">
        <f t="shared" si="32"/>
        <v>Inspection of Service Work (Level 1)Connection of Load - Industrial &amp; Commercial - Overhead - Per Pole (6 - 10) - Grade C</v>
      </c>
      <c r="L164" s="36" t="s">
        <v>4</v>
      </c>
      <c r="M164" s="36" t="s">
        <v>5</v>
      </c>
      <c r="N164" s="65">
        <v>312.64793532202816</v>
      </c>
      <c r="O164" s="70">
        <f t="shared" si="33"/>
        <v>312.64999999999998</v>
      </c>
      <c r="P164" s="38">
        <f t="shared" si="39"/>
        <v>321.05</v>
      </c>
      <c r="Q164" s="75">
        <f t="shared" si="39"/>
        <v>330.78</v>
      </c>
      <c r="R164" s="75">
        <f t="shared" si="39"/>
        <v>341.02</v>
      </c>
      <c r="S164" s="75">
        <f t="shared" si="39"/>
        <v>350.87</v>
      </c>
      <c r="U164" s="108"/>
      <c r="W164" s="90">
        <f t="shared" si="34"/>
        <v>1</v>
      </c>
      <c r="X164" s="90">
        <f t="shared" si="35"/>
        <v>1</v>
      </c>
      <c r="Y164" s="90">
        <f t="shared" si="36"/>
        <v>1</v>
      </c>
      <c r="Z164" s="90">
        <f t="shared" si="37"/>
        <v>1</v>
      </c>
      <c r="AA164" s="90">
        <f t="shared" si="38"/>
        <v>1</v>
      </c>
    </row>
    <row r="165" spans="3:27" ht="15" x14ac:dyDescent="0.25">
      <c r="C165" s="36" t="s">
        <v>225</v>
      </c>
      <c r="D165" s="36" t="s">
        <v>270</v>
      </c>
      <c r="E165" s="36" t="s">
        <v>271</v>
      </c>
      <c r="F165" s="36" t="s">
        <v>106</v>
      </c>
      <c r="G165" s="36" t="s">
        <v>271</v>
      </c>
      <c r="H165" s="36" t="s">
        <v>106</v>
      </c>
      <c r="I165" s="36" t="str">
        <f t="shared" si="30"/>
        <v>Inspection of Service Work (Level 1)Connection of Load - Industrial &amp; Commercial - Overhead - Per Pole Sub - Grade A</v>
      </c>
      <c r="J165" s="36" t="str">
        <f t="shared" si="31"/>
        <v>Inspection services − Private electrical installations and accredited service providers (ASPs)Connection of Load - Industrial &amp; Commercial - Overhead - Per Pole Sub - Grade A</v>
      </c>
      <c r="K165" s="36" t="str">
        <f t="shared" si="32"/>
        <v>Inspection of Service Work (Level 1)Connection of Load - Industrial &amp; Commercial - Overhead - Per Pole Sub - Grade A</v>
      </c>
      <c r="L165" s="36" t="s">
        <v>4</v>
      </c>
      <c r="M165" s="36" t="s">
        <v>5</v>
      </c>
      <c r="N165" s="65">
        <v>549.88330333020031</v>
      </c>
      <c r="O165" s="70">
        <f t="shared" si="33"/>
        <v>549.88</v>
      </c>
      <c r="P165" s="38">
        <f t="shared" si="39"/>
        <v>564.65</v>
      </c>
      <c r="Q165" s="75">
        <f t="shared" si="39"/>
        <v>581.76</v>
      </c>
      <c r="R165" s="75">
        <f t="shared" si="39"/>
        <v>599.77</v>
      </c>
      <c r="S165" s="75">
        <f t="shared" si="39"/>
        <v>617.1</v>
      </c>
      <c r="U165" s="108"/>
      <c r="W165" s="90">
        <f t="shared" si="34"/>
        <v>1</v>
      </c>
      <c r="X165" s="90">
        <f t="shared" si="35"/>
        <v>1</v>
      </c>
      <c r="Y165" s="90">
        <f t="shared" si="36"/>
        <v>1</v>
      </c>
      <c r="Z165" s="90">
        <f t="shared" si="37"/>
        <v>1</v>
      </c>
      <c r="AA165" s="90">
        <f t="shared" si="38"/>
        <v>1</v>
      </c>
    </row>
    <row r="166" spans="3:27" ht="15" x14ac:dyDescent="0.25">
      <c r="C166" s="36" t="s">
        <v>225</v>
      </c>
      <c r="D166" s="36" t="s">
        <v>270</v>
      </c>
      <c r="E166" s="36" t="s">
        <v>271</v>
      </c>
      <c r="F166" s="36" t="s">
        <v>107</v>
      </c>
      <c r="G166" s="36" t="s">
        <v>271</v>
      </c>
      <c r="H166" s="36" t="s">
        <v>107</v>
      </c>
      <c r="I166" s="36" t="str">
        <f t="shared" si="30"/>
        <v>Inspection of Service Work (Level 1)Connection of Load - Industrial &amp; Commercial - Overhead - Per Pole Sub - Grade B</v>
      </c>
      <c r="J166" s="36" t="str">
        <f t="shared" si="31"/>
        <v>Inspection services − Private electrical installations and accredited service providers (ASPs)Connection of Load - Industrial &amp; Commercial - Overhead - Per Pole Sub - Grade B</v>
      </c>
      <c r="K166" s="36" t="str">
        <f t="shared" si="32"/>
        <v>Inspection of Service Work (Level 1)Connection of Load - Industrial &amp; Commercial - Overhead - Per Pole Sub - Grade B</v>
      </c>
      <c r="L166" s="36" t="s">
        <v>4</v>
      </c>
      <c r="M166" s="36" t="s">
        <v>5</v>
      </c>
      <c r="N166" s="65">
        <v>1099.7666066604006</v>
      </c>
      <c r="O166" s="70">
        <f t="shared" si="33"/>
        <v>1099.77</v>
      </c>
      <c r="P166" s="38">
        <f t="shared" si="39"/>
        <v>1129.31</v>
      </c>
      <c r="Q166" s="75">
        <f t="shared" si="39"/>
        <v>1163.53</v>
      </c>
      <c r="R166" s="75">
        <f t="shared" si="39"/>
        <v>1199.55</v>
      </c>
      <c r="S166" s="75">
        <f t="shared" si="39"/>
        <v>1234.21</v>
      </c>
      <c r="U166" s="108"/>
      <c r="W166" s="90">
        <f t="shared" si="34"/>
        <v>1</v>
      </c>
      <c r="X166" s="90">
        <f t="shared" si="35"/>
        <v>1</v>
      </c>
      <c r="Y166" s="90">
        <f t="shared" si="36"/>
        <v>1</v>
      </c>
      <c r="Z166" s="90">
        <f t="shared" si="37"/>
        <v>1</v>
      </c>
      <c r="AA166" s="90">
        <f t="shared" si="38"/>
        <v>1</v>
      </c>
    </row>
    <row r="167" spans="3:27" ht="15" x14ac:dyDescent="0.25">
      <c r="C167" s="36" t="s">
        <v>225</v>
      </c>
      <c r="D167" s="36" t="s">
        <v>270</v>
      </c>
      <c r="E167" s="36" t="s">
        <v>271</v>
      </c>
      <c r="F167" s="36" t="s">
        <v>108</v>
      </c>
      <c r="G167" s="36" t="s">
        <v>271</v>
      </c>
      <c r="H167" s="36" t="s">
        <v>108</v>
      </c>
      <c r="I167" s="36" t="str">
        <f t="shared" si="30"/>
        <v>Inspection of Service Work (Level 1)Connection of Load - Industrial &amp; Commercial - Overhead - Per Pole Sub - Grade C</v>
      </c>
      <c r="J167" s="36" t="str">
        <f t="shared" si="31"/>
        <v>Inspection services − Private electrical installations and accredited service providers (ASPs)Connection of Load - Industrial &amp; Commercial - Overhead - Per Pole Sub - Grade C</v>
      </c>
      <c r="K167" s="36" t="str">
        <f t="shared" si="32"/>
        <v>Inspection of Service Work (Level 1)Connection of Load - Industrial &amp; Commercial - Overhead - Per Pole Sub - Grade C</v>
      </c>
      <c r="L167" s="36" t="s">
        <v>4</v>
      </c>
      <c r="M167" s="36" t="s">
        <v>5</v>
      </c>
      <c r="N167" s="65">
        <v>1382.5637340873607</v>
      </c>
      <c r="O167" s="70">
        <f t="shared" si="33"/>
        <v>1382.56</v>
      </c>
      <c r="P167" s="38">
        <f t="shared" si="39"/>
        <v>1419.7</v>
      </c>
      <c r="Q167" s="75">
        <f t="shared" si="39"/>
        <v>1462.72</v>
      </c>
      <c r="R167" s="75">
        <f t="shared" si="39"/>
        <v>1508</v>
      </c>
      <c r="S167" s="75">
        <f t="shared" si="39"/>
        <v>1551.57</v>
      </c>
      <c r="U167" s="108"/>
      <c r="W167" s="90">
        <f t="shared" si="34"/>
        <v>1</v>
      </c>
      <c r="X167" s="90">
        <f t="shared" si="35"/>
        <v>1</v>
      </c>
      <c r="Y167" s="90">
        <f t="shared" si="36"/>
        <v>1</v>
      </c>
      <c r="Z167" s="90">
        <f t="shared" si="37"/>
        <v>1</v>
      </c>
      <c r="AA167" s="90">
        <f t="shared" si="38"/>
        <v>1</v>
      </c>
    </row>
    <row r="168" spans="3:27" ht="15" x14ac:dyDescent="0.25">
      <c r="C168" s="36" t="s">
        <v>225</v>
      </c>
      <c r="D168" s="36" t="s">
        <v>270</v>
      </c>
      <c r="E168" s="36" t="s">
        <v>271</v>
      </c>
      <c r="F168" s="36" t="s">
        <v>274</v>
      </c>
      <c r="G168" s="36" t="s">
        <v>271</v>
      </c>
      <c r="H168" s="36" t="s">
        <v>274</v>
      </c>
      <c r="I168" s="36" t="str">
        <f t="shared" si="30"/>
        <v>Inspection of Service Work (Level 1)Connection of Load - Industrial &amp; Commercial - Underground - Per Hour (Engineer) + travel time</v>
      </c>
      <c r="J168" s="36" t="str">
        <f t="shared" si="31"/>
        <v>Inspection services − Private electrical installations and accredited service providers (ASPs)Connection of Load - Industrial &amp; Commercial - Underground - Per Hour (Engineer) + travel time</v>
      </c>
      <c r="K168" s="36" t="str">
        <f t="shared" si="32"/>
        <v>Inspection of Service Work (Level 1)Connection of Load - Industrial &amp; Commercial - Underground - Per Hour (Engineer) + travel time</v>
      </c>
      <c r="L168" s="36" t="s">
        <v>6</v>
      </c>
      <c r="M168" s="36" t="s">
        <v>7</v>
      </c>
      <c r="N168" s="65">
        <v>157.10951523720007</v>
      </c>
      <c r="O168" s="70">
        <f t="shared" si="33"/>
        <v>157.11000000000001</v>
      </c>
      <c r="P168" s="38">
        <f t="shared" si="39"/>
        <v>161.33000000000001</v>
      </c>
      <c r="Q168" s="75">
        <f t="shared" si="39"/>
        <v>166.22</v>
      </c>
      <c r="R168" s="75">
        <f t="shared" si="39"/>
        <v>171.37</v>
      </c>
      <c r="S168" s="75">
        <f t="shared" si="39"/>
        <v>176.32</v>
      </c>
      <c r="U168" s="108"/>
      <c r="W168" s="90">
        <f t="shared" si="34"/>
        <v>1</v>
      </c>
      <c r="X168" s="90">
        <f t="shared" si="35"/>
        <v>1</v>
      </c>
      <c r="Y168" s="90">
        <f t="shared" si="36"/>
        <v>1</v>
      </c>
      <c r="Z168" s="90">
        <f t="shared" si="37"/>
        <v>1</v>
      </c>
      <c r="AA168" s="90">
        <f t="shared" si="38"/>
        <v>1</v>
      </c>
    </row>
    <row r="169" spans="3:27" ht="15" x14ac:dyDescent="0.25">
      <c r="C169" s="36" t="s">
        <v>225</v>
      </c>
      <c r="D169" s="36" t="s">
        <v>270</v>
      </c>
      <c r="E169" s="36" t="s">
        <v>271</v>
      </c>
      <c r="F169" s="36" t="s">
        <v>275</v>
      </c>
      <c r="G169" s="36" t="s">
        <v>271</v>
      </c>
      <c r="H169" s="36" t="s">
        <v>275</v>
      </c>
      <c r="I169" s="36" t="str">
        <f t="shared" si="30"/>
        <v>Inspection of Service Work (Level 1)Connection of Load - Industrial &amp; Commercial - Underground - Per Hour (Inspector) + travel time</v>
      </c>
      <c r="J169" s="36" t="str">
        <f t="shared" si="31"/>
        <v>Inspection services − Private electrical installations and accredited service providers (ASPs)Connection of Load - Industrial &amp; Commercial - Underground - Per Hour (Inspector) + travel time</v>
      </c>
      <c r="K169" s="36" t="str">
        <f t="shared" si="32"/>
        <v>Inspection of Service Work (Level 1)Connection of Load - Industrial &amp; Commercial - Underground - Per Hour (Inspector) + travel time</v>
      </c>
      <c r="L169" s="36" t="s">
        <v>6</v>
      </c>
      <c r="M169" s="36" t="s">
        <v>7</v>
      </c>
      <c r="N169" s="65">
        <v>157.10951523720007</v>
      </c>
      <c r="O169" s="70">
        <f t="shared" si="33"/>
        <v>157.11000000000001</v>
      </c>
      <c r="P169" s="38">
        <f t="shared" si="39"/>
        <v>161.33000000000001</v>
      </c>
      <c r="Q169" s="75">
        <f t="shared" si="39"/>
        <v>166.22</v>
      </c>
      <c r="R169" s="75">
        <f t="shared" si="39"/>
        <v>171.37</v>
      </c>
      <c r="S169" s="75">
        <f t="shared" si="39"/>
        <v>176.32</v>
      </c>
      <c r="U169" s="108"/>
      <c r="W169" s="90">
        <f t="shared" si="34"/>
        <v>1</v>
      </c>
      <c r="X169" s="90">
        <f t="shared" si="35"/>
        <v>1</v>
      </c>
      <c r="Y169" s="90">
        <f t="shared" si="36"/>
        <v>1</v>
      </c>
      <c r="Z169" s="90">
        <f t="shared" si="37"/>
        <v>1</v>
      </c>
      <c r="AA169" s="90">
        <f t="shared" si="38"/>
        <v>1</v>
      </c>
    </row>
    <row r="170" spans="3:27" ht="15" x14ac:dyDescent="0.25">
      <c r="C170" s="36" t="s">
        <v>225</v>
      </c>
      <c r="D170" s="36" t="s">
        <v>270</v>
      </c>
      <c r="E170" s="36" t="s">
        <v>271</v>
      </c>
      <c r="F170" s="36" t="s">
        <v>85</v>
      </c>
      <c r="G170" s="36" t="s">
        <v>271</v>
      </c>
      <c r="H170" s="36" t="s">
        <v>85</v>
      </c>
      <c r="I170" s="36" t="str">
        <f t="shared" si="30"/>
        <v>Inspection of Service Work (Level 1)Connection of Load - Non Urban - Overhead - Per Pole (1 - 5) - Grade A</v>
      </c>
      <c r="J170" s="36" t="str">
        <f t="shared" si="31"/>
        <v>Inspection services − Private electrical installations and accredited service providers (ASPs)Connection of Load - Non Urban - Overhead - Per Pole (1 - 5) - Grade A</v>
      </c>
      <c r="K170" s="36" t="str">
        <f t="shared" si="32"/>
        <v>Inspection of Service Work (Level 1)Connection of Load - Non Urban - Overhead - Per Pole (1 - 5) - Grade A</v>
      </c>
      <c r="L170" s="36" t="s">
        <v>4</v>
      </c>
      <c r="M170" s="36" t="s">
        <v>5</v>
      </c>
      <c r="N170" s="65">
        <v>94.265709142320034</v>
      </c>
      <c r="O170" s="70">
        <f t="shared" si="33"/>
        <v>94.27</v>
      </c>
      <c r="P170" s="38">
        <f t="shared" si="39"/>
        <v>96.8</v>
      </c>
      <c r="Q170" s="75">
        <f t="shared" si="39"/>
        <v>99.73</v>
      </c>
      <c r="R170" s="75">
        <f t="shared" si="39"/>
        <v>102.82</v>
      </c>
      <c r="S170" s="75">
        <f t="shared" si="39"/>
        <v>105.79</v>
      </c>
      <c r="U170" s="108"/>
      <c r="W170" s="90">
        <f t="shared" si="34"/>
        <v>1</v>
      </c>
      <c r="X170" s="90">
        <f t="shared" si="35"/>
        <v>1</v>
      </c>
      <c r="Y170" s="90">
        <f t="shared" si="36"/>
        <v>1</v>
      </c>
      <c r="Z170" s="90">
        <f t="shared" si="37"/>
        <v>1</v>
      </c>
      <c r="AA170" s="90">
        <f t="shared" si="38"/>
        <v>1</v>
      </c>
    </row>
    <row r="171" spans="3:27" ht="15" x14ac:dyDescent="0.25">
      <c r="C171" s="36" t="s">
        <v>225</v>
      </c>
      <c r="D171" s="36" t="s">
        <v>270</v>
      </c>
      <c r="E171" s="36" t="s">
        <v>271</v>
      </c>
      <c r="F171" s="36" t="s">
        <v>86</v>
      </c>
      <c r="G171" s="36" t="s">
        <v>271</v>
      </c>
      <c r="H171" s="36" t="s">
        <v>86</v>
      </c>
      <c r="I171" s="36" t="str">
        <f t="shared" si="30"/>
        <v>Inspection of Service Work (Level 1)Connection of Load - Non Urban - Overhead - Per Pole (1 - 5) - Grade B</v>
      </c>
      <c r="J171" s="36" t="str">
        <f t="shared" si="31"/>
        <v>Inspection services − Private electrical installations and accredited service providers (ASPs)Connection of Load - Non Urban - Overhead - Per Pole (1 - 5) - Grade B</v>
      </c>
      <c r="K171" s="36" t="str">
        <f t="shared" si="32"/>
        <v>Inspection of Service Work (Level 1)Connection of Load - Non Urban - Overhead - Per Pole (1 - 5) - Grade B</v>
      </c>
      <c r="L171" s="36" t="s">
        <v>4</v>
      </c>
      <c r="M171" s="36" t="s">
        <v>5</v>
      </c>
      <c r="N171" s="65">
        <v>188.53141828464007</v>
      </c>
      <c r="O171" s="70">
        <f t="shared" si="33"/>
        <v>188.53</v>
      </c>
      <c r="P171" s="38">
        <f t="shared" si="39"/>
        <v>193.59</v>
      </c>
      <c r="Q171" s="75">
        <f t="shared" si="39"/>
        <v>199.46</v>
      </c>
      <c r="R171" s="75">
        <f t="shared" si="39"/>
        <v>205.63</v>
      </c>
      <c r="S171" s="75">
        <f t="shared" si="39"/>
        <v>211.57</v>
      </c>
      <c r="U171" s="108"/>
      <c r="W171" s="90">
        <f t="shared" si="34"/>
        <v>1</v>
      </c>
      <c r="X171" s="90">
        <f t="shared" si="35"/>
        <v>1</v>
      </c>
      <c r="Y171" s="90">
        <f t="shared" si="36"/>
        <v>1</v>
      </c>
      <c r="Z171" s="90">
        <f t="shared" si="37"/>
        <v>1</v>
      </c>
      <c r="AA171" s="90">
        <f t="shared" si="38"/>
        <v>1</v>
      </c>
    </row>
    <row r="172" spans="3:27" ht="15" x14ac:dyDescent="0.25">
      <c r="C172" s="36" t="s">
        <v>225</v>
      </c>
      <c r="D172" s="36" t="s">
        <v>270</v>
      </c>
      <c r="E172" s="36" t="s">
        <v>271</v>
      </c>
      <c r="F172" s="36" t="s">
        <v>87</v>
      </c>
      <c r="G172" s="36" t="s">
        <v>271</v>
      </c>
      <c r="H172" s="36" t="s">
        <v>87</v>
      </c>
      <c r="I172" s="36" t="str">
        <f t="shared" si="30"/>
        <v>Inspection of Service Work (Level 1)Connection of Load - Non Urban - Overhead - Per Pole (1 - 5) - Grade C</v>
      </c>
      <c r="J172" s="36" t="str">
        <f t="shared" si="31"/>
        <v>Inspection services − Private electrical installations and accredited service providers (ASPs)Connection of Load - Non Urban - Overhead - Per Pole (1 - 5) - Grade C</v>
      </c>
      <c r="K172" s="36" t="str">
        <f t="shared" si="32"/>
        <v>Inspection of Service Work (Level 1)Connection of Load - Non Urban - Overhead - Per Pole (1 - 5) - Grade C</v>
      </c>
      <c r="L172" s="36" t="s">
        <v>4</v>
      </c>
      <c r="M172" s="36" t="s">
        <v>5</v>
      </c>
      <c r="N172" s="65">
        <v>345.64093352184017</v>
      </c>
      <c r="O172" s="70">
        <f t="shared" si="33"/>
        <v>345.64</v>
      </c>
      <c r="P172" s="38">
        <f t="shared" si="39"/>
        <v>354.92</v>
      </c>
      <c r="Q172" s="75">
        <f t="shared" si="39"/>
        <v>365.67</v>
      </c>
      <c r="R172" s="75">
        <f t="shared" si="39"/>
        <v>376.99</v>
      </c>
      <c r="S172" s="75">
        <f t="shared" si="39"/>
        <v>387.88</v>
      </c>
      <c r="U172" s="108"/>
      <c r="W172" s="90">
        <f t="shared" si="34"/>
        <v>1</v>
      </c>
      <c r="X172" s="90">
        <f t="shared" si="35"/>
        <v>1</v>
      </c>
      <c r="Y172" s="90">
        <f t="shared" si="36"/>
        <v>1</v>
      </c>
      <c r="Z172" s="90">
        <f t="shared" si="37"/>
        <v>1</v>
      </c>
      <c r="AA172" s="90">
        <f t="shared" si="38"/>
        <v>1</v>
      </c>
    </row>
    <row r="173" spans="3:27" ht="15" x14ac:dyDescent="0.25">
      <c r="C173" s="36" t="s">
        <v>225</v>
      </c>
      <c r="D173" s="36" t="s">
        <v>270</v>
      </c>
      <c r="E173" s="36" t="s">
        <v>271</v>
      </c>
      <c r="F173" s="36" t="s">
        <v>91</v>
      </c>
      <c r="G173" s="36" t="s">
        <v>271</v>
      </c>
      <c r="H173" s="36" t="s">
        <v>91</v>
      </c>
      <c r="I173" s="36" t="str">
        <f t="shared" si="30"/>
        <v>Inspection of Service Work (Level 1)Connection of Load - Non Urban - Overhead - Per Pole (11 +) - Grade A</v>
      </c>
      <c r="J173" s="36" t="str">
        <f t="shared" si="31"/>
        <v>Inspection services − Private electrical installations and accredited service providers (ASPs)Connection of Load - Non Urban - Overhead - Per Pole (11 +) - Grade A</v>
      </c>
      <c r="K173" s="36" t="str">
        <f t="shared" si="32"/>
        <v>Inspection of Service Work (Level 1)Connection of Load - Non Urban - Overhead - Per Pole (11 +) - Grade A</v>
      </c>
      <c r="L173" s="36" t="s">
        <v>4</v>
      </c>
      <c r="M173" s="36" t="s">
        <v>5</v>
      </c>
      <c r="N173" s="65">
        <v>62.84380609488003</v>
      </c>
      <c r="O173" s="70">
        <f t="shared" si="33"/>
        <v>62.84</v>
      </c>
      <c r="P173" s="38">
        <f t="shared" si="39"/>
        <v>64.53</v>
      </c>
      <c r="Q173" s="75">
        <f t="shared" si="39"/>
        <v>66.489999999999995</v>
      </c>
      <c r="R173" s="75">
        <f t="shared" si="39"/>
        <v>68.55</v>
      </c>
      <c r="S173" s="75">
        <f t="shared" si="39"/>
        <v>70.53</v>
      </c>
      <c r="U173" s="108"/>
      <c r="W173" s="90">
        <f t="shared" si="34"/>
        <v>1</v>
      </c>
      <c r="X173" s="90">
        <f t="shared" si="35"/>
        <v>1</v>
      </c>
      <c r="Y173" s="90">
        <f t="shared" si="36"/>
        <v>1</v>
      </c>
      <c r="Z173" s="90">
        <f t="shared" si="37"/>
        <v>1</v>
      </c>
      <c r="AA173" s="90">
        <f t="shared" si="38"/>
        <v>1</v>
      </c>
    </row>
    <row r="174" spans="3:27" ht="15" x14ac:dyDescent="0.25">
      <c r="C174" s="36" t="s">
        <v>225</v>
      </c>
      <c r="D174" s="36" t="s">
        <v>270</v>
      </c>
      <c r="E174" s="36" t="s">
        <v>271</v>
      </c>
      <c r="F174" s="36" t="s">
        <v>92</v>
      </c>
      <c r="G174" s="36" t="s">
        <v>271</v>
      </c>
      <c r="H174" s="36" t="s">
        <v>92</v>
      </c>
      <c r="I174" s="36" t="str">
        <f t="shared" si="30"/>
        <v>Inspection of Service Work (Level 1)Connection of Load - Non Urban - Overhead - Per Pole (11 +) - Grade B</v>
      </c>
      <c r="J174" s="36" t="str">
        <f t="shared" si="31"/>
        <v>Inspection services − Private electrical installations and accredited service providers (ASPs)Connection of Load - Non Urban - Overhead - Per Pole (11 +) - Grade B</v>
      </c>
      <c r="K174" s="36" t="str">
        <f t="shared" si="32"/>
        <v>Inspection of Service Work (Level 1)Connection of Load - Non Urban - Overhead - Per Pole (11 +) - Grade B</v>
      </c>
      <c r="L174" s="36" t="s">
        <v>4</v>
      </c>
      <c r="M174" s="36" t="s">
        <v>5</v>
      </c>
      <c r="N174" s="65">
        <v>109.97666066604005</v>
      </c>
      <c r="O174" s="70">
        <f t="shared" si="33"/>
        <v>109.98</v>
      </c>
      <c r="P174" s="38">
        <f t="shared" si="39"/>
        <v>112.93</v>
      </c>
      <c r="Q174" s="75">
        <f t="shared" si="39"/>
        <v>116.35</v>
      </c>
      <c r="R174" s="75">
        <f t="shared" si="39"/>
        <v>119.95</v>
      </c>
      <c r="S174" s="75">
        <f t="shared" si="39"/>
        <v>123.42</v>
      </c>
      <c r="U174" s="108"/>
      <c r="W174" s="90">
        <f t="shared" si="34"/>
        <v>1</v>
      </c>
      <c r="X174" s="90">
        <f t="shared" si="35"/>
        <v>1</v>
      </c>
      <c r="Y174" s="90">
        <f t="shared" si="36"/>
        <v>1</v>
      </c>
      <c r="Z174" s="90">
        <f t="shared" si="37"/>
        <v>1</v>
      </c>
      <c r="AA174" s="90">
        <f t="shared" si="38"/>
        <v>1</v>
      </c>
    </row>
    <row r="175" spans="3:27" ht="15" x14ac:dyDescent="0.25">
      <c r="C175" s="36" t="s">
        <v>225</v>
      </c>
      <c r="D175" s="36" t="s">
        <v>270</v>
      </c>
      <c r="E175" s="36" t="s">
        <v>271</v>
      </c>
      <c r="F175" s="36" t="s">
        <v>93</v>
      </c>
      <c r="G175" s="36" t="s">
        <v>271</v>
      </c>
      <c r="H175" s="36" t="s">
        <v>93</v>
      </c>
      <c r="I175" s="36" t="str">
        <f t="shared" si="30"/>
        <v>Inspection of Service Work (Level 1)Connection of Load - Non Urban - Overhead - Per Pole (11 +) - Grade C</v>
      </c>
      <c r="J175" s="36" t="str">
        <f t="shared" si="31"/>
        <v>Inspection services − Private electrical installations and accredited service providers (ASPs)Connection of Load - Non Urban - Overhead - Per Pole (11 +) - Grade C</v>
      </c>
      <c r="K175" s="36" t="str">
        <f t="shared" si="32"/>
        <v>Inspection of Service Work (Level 1)Connection of Load - Non Urban - Overhead - Per Pole (11 +) - Grade C</v>
      </c>
      <c r="L175" s="36" t="s">
        <v>4</v>
      </c>
      <c r="M175" s="36" t="s">
        <v>5</v>
      </c>
      <c r="N175" s="65">
        <v>235.66427285580011</v>
      </c>
      <c r="O175" s="70">
        <f t="shared" si="33"/>
        <v>235.66</v>
      </c>
      <c r="P175" s="38">
        <f t="shared" si="39"/>
        <v>241.99</v>
      </c>
      <c r="Q175" s="75">
        <f t="shared" si="39"/>
        <v>249.32</v>
      </c>
      <c r="R175" s="75">
        <f t="shared" si="39"/>
        <v>257.04000000000002</v>
      </c>
      <c r="S175" s="75">
        <f t="shared" si="39"/>
        <v>264.47000000000003</v>
      </c>
      <c r="U175" s="108"/>
      <c r="W175" s="90">
        <f t="shared" si="34"/>
        <v>1</v>
      </c>
      <c r="X175" s="90">
        <f t="shared" si="35"/>
        <v>1</v>
      </c>
      <c r="Y175" s="90">
        <f t="shared" si="36"/>
        <v>1</v>
      </c>
      <c r="Z175" s="90">
        <f t="shared" si="37"/>
        <v>1</v>
      </c>
      <c r="AA175" s="90">
        <f t="shared" si="38"/>
        <v>1</v>
      </c>
    </row>
    <row r="176" spans="3:27" ht="15" x14ac:dyDescent="0.25">
      <c r="C176" s="36" t="s">
        <v>225</v>
      </c>
      <c r="D176" s="36" t="s">
        <v>270</v>
      </c>
      <c r="E176" s="36" t="s">
        <v>271</v>
      </c>
      <c r="F176" s="36" t="s">
        <v>88</v>
      </c>
      <c r="G176" s="36" t="s">
        <v>271</v>
      </c>
      <c r="H176" s="36" t="s">
        <v>88</v>
      </c>
      <c r="I176" s="36" t="str">
        <f t="shared" si="30"/>
        <v>Inspection of Service Work (Level 1)Connection of Load - Non Urban - Overhead - Per Pole (6 - 10) - Grade A</v>
      </c>
      <c r="J176" s="36" t="str">
        <f t="shared" si="31"/>
        <v>Inspection services − Private electrical installations and accredited service providers (ASPs)Connection of Load - Non Urban - Overhead - Per Pole (6 - 10) - Grade A</v>
      </c>
      <c r="K176" s="36" t="str">
        <f t="shared" si="32"/>
        <v>Inspection of Service Work (Level 1)Connection of Load - Non Urban - Overhead - Per Pole (6 - 10) - Grade A</v>
      </c>
      <c r="L176" s="36" t="s">
        <v>4</v>
      </c>
      <c r="M176" s="36" t="s">
        <v>5</v>
      </c>
      <c r="N176" s="65">
        <v>78.554757618600036</v>
      </c>
      <c r="O176" s="70">
        <f t="shared" si="33"/>
        <v>78.55</v>
      </c>
      <c r="P176" s="38">
        <f t="shared" si="39"/>
        <v>80.66</v>
      </c>
      <c r="Q176" s="75">
        <f t="shared" si="39"/>
        <v>83.1</v>
      </c>
      <c r="R176" s="75">
        <f t="shared" si="39"/>
        <v>85.67</v>
      </c>
      <c r="S176" s="75">
        <f t="shared" si="39"/>
        <v>88.15</v>
      </c>
      <c r="U176" s="108"/>
      <c r="W176" s="90">
        <f t="shared" si="34"/>
        <v>1</v>
      </c>
      <c r="X176" s="90">
        <f t="shared" si="35"/>
        <v>1</v>
      </c>
      <c r="Y176" s="90">
        <f t="shared" si="36"/>
        <v>1</v>
      </c>
      <c r="Z176" s="90">
        <f t="shared" si="37"/>
        <v>1</v>
      </c>
      <c r="AA176" s="90">
        <f t="shared" si="38"/>
        <v>1</v>
      </c>
    </row>
    <row r="177" spans="3:27" ht="15" x14ac:dyDescent="0.25">
      <c r="C177" s="36" t="s">
        <v>225</v>
      </c>
      <c r="D177" s="36" t="s">
        <v>270</v>
      </c>
      <c r="E177" s="36" t="s">
        <v>271</v>
      </c>
      <c r="F177" s="36" t="s">
        <v>89</v>
      </c>
      <c r="G177" s="36" t="s">
        <v>271</v>
      </c>
      <c r="H177" s="36" t="s">
        <v>89</v>
      </c>
      <c r="I177" s="36" t="str">
        <f t="shared" si="30"/>
        <v>Inspection of Service Work (Level 1)Connection of Load - Non Urban - Overhead - Per Pole (6 - 10) - Grade B</v>
      </c>
      <c r="J177" s="36" t="str">
        <f t="shared" si="31"/>
        <v>Inspection services − Private electrical installations and accredited service providers (ASPs)Connection of Load - Non Urban - Overhead - Per Pole (6 - 10) - Grade B</v>
      </c>
      <c r="K177" s="36" t="str">
        <f t="shared" si="32"/>
        <v>Inspection of Service Work (Level 1)Connection of Load - Non Urban - Overhead - Per Pole (6 - 10) - Grade B</v>
      </c>
      <c r="L177" s="36" t="s">
        <v>4</v>
      </c>
      <c r="M177" s="36" t="s">
        <v>5</v>
      </c>
      <c r="N177" s="65">
        <v>157.10951523720007</v>
      </c>
      <c r="O177" s="70">
        <f t="shared" si="33"/>
        <v>157.11000000000001</v>
      </c>
      <c r="P177" s="38">
        <f t="shared" si="39"/>
        <v>161.33000000000001</v>
      </c>
      <c r="Q177" s="75">
        <f t="shared" si="39"/>
        <v>166.22</v>
      </c>
      <c r="R177" s="75">
        <f t="shared" si="39"/>
        <v>171.37</v>
      </c>
      <c r="S177" s="75">
        <f t="shared" si="39"/>
        <v>176.32</v>
      </c>
      <c r="U177" s="108"/>
      <c r="W177" s="90">
        <f t="shared" si="34"/>
        <v>1</v>
      </c>
      <c r="X177" s="90">
        <f t="shared" si="35"/>
        <v>1</v>
      </c>
      <c r="Y177" s="90">
        <f t="shared" si="36"/>
        <v>1</v>
      </c>
      <c r="Z177" s="90">
        <f t="shared" si="37"/>
        <v>1</v>
      </c>
      <c r="AA177" s="90">
        <f t="shared" si="38"/>
        <v>1</v>
      </c>
    </row>
    <row r="178" spans="3:27" ht="15" x14ac:dyDescent="0.25">
      <c r="C178" s="36" t="s">
        <v>225</v>
      </c>
      <c r="D178" s="36" t="s">
        <v>270</v>
      </c>
      <c r="E178" s="36" t="s">
        <v>271</v>
      </c>
      <c r="F178" s="36" t="s">
        <v>90</v>
      </c>
      <c r="G178" s="36" t="s">
        <v>271</v>
      </c>
      <c r="H178" s="36" t="s">
        <v>90</v>
      </c>
      <c r="I178" s="36" t="str">
        <f t="shared" si="30"/>
        <v>Inspection of Service Work (Level 1)Connection of Load - Non Urban - Overhead - Per Pole (6 - 10) - Grade C</v>
      </c>
      <c r="J178" s="36" t="str">
        <f t="shared" si="31"/>
        <v>Inspection services − Private electrical installations and accredited service providers (ASPs)Connection of Load - Non Urban - Overhead - Per Pole (6 - 10) - Grade C</v>
      </c>
      <c r="K178" s="36" t="str">
        <f t="shared" si="32"/>
        <v>Inspection of Service Work (Level 1)Connection of Load - Non Urban - Overhead - Per Pole (6 - 10) - Grade C</v>
      </c>
      <c r="L178" s="36" t="s">
        <v>4</v>
      </c>
      <c r="M178" s="36" t="s">
        <v>5</v>
      </c>
      <c r="N178" s="65">
        <v>312.64793532202816</v>
      </c>
      <c r="O178" s="70">
        <f t="shared" si="33"/>
        <v>312.64999999999998</v>
      </c>
      <c r="P178" s="38">
        <f t="shared" si="39"/>
        <v>321.05</v>
      </c>
      <c r="Q178" s="75">
        <f t="shared" si="39"/>
        <v>330.78</v>
      </c>
      <c r="R178" s="75">
        <f t="shared" si="39"/>
        <v>341.02</v>
      </c>
      <c r="S178" s="75">
        <f t="shared" si="39"/>
        <v>350.87</v>
      </c>
      <c r="U178" s="108"/>
      <c r="W178" s="90">
        <f t="shared" si="34"/>
        <v>1</v>
      </c>
      <c r="X178" s="90">
        <f t="shared" si="35"/>
        <v>1</v>
      </c>
      <c r="Y178" s="90">
        <f t="shared" si="36"/>
        <v>1</v>
      </c>
      <c r="Z178" s="90">
        <f t="shared" si="37"/>
        <v>1</v>
      </c>
      <c r="AA178" s="90">
        <f t="shared" si="38"/>
        <v>1</v>
      </c>
    </row>
    <row r="179" spans="3:27" ht="15" x14ac:dyDescent="0.25">
      <c r="C179" s="36" t="s">
        <v>225</v>
      </c>
      <c r="D179" s="36" t="s">
        <v>270</v>
      </c>
      <c r="E179" s="36" t="s">
        <v>271</v>
      </c>
      <c r="F179" s="36" t="s">
        <v>94</v>
      </c>
      <c r="G179" s="36" t="s">
        <v>271</v>
      </c>
      <c r="H179" s="36" t="s">
        <v>94</v>
      </c>
      <c r="I179" s="36" t="str">
        <f t="shared" si="30"/>
        <v>Inspection of Service Work (Level 1)Connection of Load - Non Urban - Overhead - Per Pole Sub - Grade A</v>
      </c>
      <c r="J179" s="36" t="str">
        <f t="shared" si="31"/>
        <v>Inspection services − Private electrical installations and accredited service providers (ASPs)Connection of Load - Non Urban - Overhead - Per Pole Sub - Grade A</v>
      </c>
      <c r="K179" s="36" t="str">
        <f t="shared" si="32"/>
        <v>Inspection of Service Work (Level 1)Connection of Load - Non Urban - Overhead - Per Pole Sub - Grade A</v>
      </c>
      <c r="L179" s="36" t="s">
        <v>4</v>
      </c>
      <c r="M179" s="36" t="s">
        <v>5</v>
      </c>
      <c r="N179" s="65">
        <v>534.17235180648026</v>
      </c>
      <c r="O179" s="70">
        <f t="shared" si="33"/>
        <v>534.16999999999996</v>
      </c>
      <c r="P179" s="38">
        <f t="shared" si="39"/>
        <v>548.52</v>
      </c>
      <c r="Q179" s="75">
        <f t="shared" si="39"/>
        <v>565.14</v>
      </c>
      <c r="R179" s="75">
        <f t="shared" si="39"/>
        <v>582.63</v>
      </c>
      <c r="S179" s="75">
        <f t="shared" si="39"/>
        <v>599.46</v>
      </c>
      <c r="U179" s="108"/>
      <c r="W179" s="90">
        <f t="shared" si="34"/>
        <v>1</v>
      </c>
      <c r="X179" s="90">
        <f t="shared" si="35"/>
        <v>1</v>
      </c>
      <c r="Y179" s="90">
        <f t="shared" si="36"/>
        <v>1</v>
      </c>
      <c r="Z179" s="90">
        <f t="shared" si="37"/>
        <v>1</v>
      </c>
      <c r="AA179" s="90">
        <f t="shared" si="38"/>
        <v>1</v>
      </c>
    </row>
    <row r="180" spans="3:27" ht="15" x14ac:dyDescent="0.25">
      <c r="C180" s="36" t="s">
        <v>225</v>
      </c>
      <c r="D180" s="36" t="s">
        <v>270</v>
      </c>
      <c r="E180" s="36" t="s">
        <v>271</v>
      </c>
      <c r="F180" s="36" t="s">
        <v>95</v>
      </c>
      <c r="G180" s="36" t="s">
        <v>271</v>
      </c>
      <c r="H180" s="36" t="s">
        <v>95</v>
      </c>
      <c r="I180" s="36" t="str">
        <f t="shared" si="30"/>
        <v>Inspection of Service Work (Level 1)Connection of Load - Non Urban - Overhead - Per Pole Sub - Grade B</v>
      </c>
      <c r="J180" s="36" t="str">
        <f t="shared" si="31"/>
        <v>Inspection services − Private electrical installations and accredited service providers (ASPs)Connection of Load - Non Urban - Overhead - Per Pole Sub - Grade B</v>
      </c>
      <c r="K180" s="36" t="str">
        <f t="shared" si="32"/>
        <v>Inspection of Service Work (Level 1)Connection of Load - Non Urban - Overhead - Per Pole Sub - Grade B</v>
      </c>
      <c r="L180" s="36" t="s">
        <v>4</v>
      </c>
      <c r="M180" s="36" t="s">
        <v>5</v>
      </c>
      <c r="N180" s="65">
        <v>1099.7666066604006</v>
      </c>
      <c r="O180" s="70">
        <f t="shared" si="33"/>
        <v>1099.77</v>
      </c>
      <c r="P180" s="38">
        <f t="shared" si="39"/>
        <v>1129.31</v>
      </c>
      <c r="Q180" s="75">
        <f t="shared" si="39"/>
        <v>1163.53</v>
      </c>
      <c r="R180" s="75">
        <f t="shared" si="39"/>
        <v>1199.55</v>
      </c>
      <c r="S180" s="75">
        <f t="shared" si="39"/>
        <v>1234.21</v>
      </c>
      <c r="U180" s="108"/>
      <c r="W180" s="90">
        <f t="shared" si="34"/>
        <v>1</v>
      </c>
      <c r="X180" s="90">
        <f t="shared" si="35"/>
        <v>1</v>
      </c>
      <c r="Y180" s="90">
        <f t="shared" si="36"/>
        <v>1</v>
      </c>
      <c r="Z180" s="90">
        <f t="shared" si="37"/>
        <v>1</v>
      </c>
      <c r="AA180" s="90">
        <f t="shared" si="38"/>
        <v>1</v>
      </c>
    </row>
    <row r="181" spans="3:27" ht="15" x14ac:dyDescent="0.25">
      <c r="C181" s="36" t="s">
        <v>225</v>
      </c>
      <c r="D181" s="36" t="s">
        <v>270</v>
      </c>
      <c r="E181" s="36" t="s">
        <v>271</v>
      </c>
      <c r="F181" s="36" t="s">
        <v>96</v>
      </c>
      <c r="G181" s="36" t="s">
        <v>271</v>
      </c>
      <c r="H181" s="36" t="s">
        <v>96</v>
      </c>
      <c r="I181" s="36" t="str">
        <f t="shared" si="30"/>
        <v>Inspection of Service Work (Level 1)Connection of Load - Non Urban - Overhead - Per Pole Sub - Grade C</v>
      </c>
      <c r="J181" s="36" t="str">
        <f t="shared" si="31"/>
        <v>Inspection services − Private electrical installations and accredited service providers (ASPs)Connection of Load - Non Urban - Overhead - Per Pole Sub - Grade C</v>
      </c>
      <c r="K181" s="36" t="str">
        <f t="shared" si="32"/>
        <v>Inspection of Service Work (Level 1)Connection of Load - Non Urban - Overhead - Per Pole Sub - Grade C</v>
      </c>
      <c r="L181" s="36" t="s">
        <v>4</v>
      </c>
      <c r="M181" s="36" t="s">
        <v>5</v>
      </c>
      <c r="N181" s="65">
        <v>1335.4308795162005</v>
      </c>
      <c r="O181" s="70">
        <f t="shared" si="33"/>
        <v>1335.43</v>
      </c>
      <c r="P181" s="38">
        <f t="shared" si="39"/>
        <v>1371.3</v>
      </c>
      <c r="Q181" s="75">
        <f t="shared" si="39"/>
        <v>1412.85</v>
      </c>
      <c r="R181" s="75">
        <f t="shared" si="39"/>
        <v>1456.59</v>
      </c>
      <c r="S181" s="75">
        <f t="shared" si="39"/>
        <v>1498.67</v>
      </c>
      <c r="U181" s="108"/>
      <c r="W181" s="90">
        <f t="shared" si="34"/>
        <v>1</v>
      </c>
      <c r="X181" s="90">
        <f t="shared" si="35"/>
        <v>1</v>
      </c>
      <c r="Y181" s="90">
        <f t="shared" si="36"/>
        <v>1</v>
      </c>
      <c r="Z181" s="90">
        <f t="shared" si="37"/>
        <v>1</v>
      </c>
      <c r="AA181" s="90">
        <f t="shared" si="38"/>
        <v>1</v>
      </c>
    </row>
    <row r="182" spans="3:27" ht="15" x14ac:dyDescent="0.25">
      <c r="C182" s="36" t="s">
        <v>225</v>
      </c>
      <c r="D182" s="36" t="s">
        <v>270</v>
      </c>
      <c r="E182" s="36" t="s">
        <v>271</v>
      </c>
      <c r="F182" s="36" t="s">
        <v>276</v>
      </c>
      <c r="G182" s="36" t="s">
        <v>271</v>
      </c>
      <c r="H182" s="36" t="s">
        <v>276</v>
      </c>
      <c r="I182" s="36" t="str">
        <f t="shared" si="30"/>
        <v>Inspection of Service Work (Level 1)Connection of Load - Non Urban - Underground - Per hour (Engineer) + travel time</v>
      </c>
      <c r="J182" s="36" t="str">
        <f t="shared" si="31"/>
        <v>Inspection services − Private electrical installations and accredited service providers (ASPs)Connection of Load - Non Urban - Underground - Per hour (Engineer) + travel time</v>
      </c>
      <c r="K182" s="36" t="str">
        <f t="shared" si="32"/>
        <v>Inspection of Service Work (Level 1)Connection of Load - Non Urban - Underground - Per hour (Engineer) + travel time</v>
      </c>
      <c r="L182" s="36" t="s">
        <v>6</v>
      </c>
      <c r="M182" s="36" t="s">
        <v>7</v>
      </c>
      <c r="N182" s="65">
        <v>157.10951523720007</v>
      </c>
      <c r="O182" s="70">
        <f t="shared" si="33"/>
        <v>157.11000000000001</v>
      </c>
      <c r="P182" s="38">
        <f t="shared" si="39"/>
        <v>161.33000000000001</v>
      </c>
      <c r="Q182" s="75">
        <f t="shared" si="39"/>
        <v>166.22</v>
      </c>
      <c r="R182" s="75">
        <f t="shared" si="39"/>
        <v>171.37</v>
      </c>
      <c r="S182" s="75">
        <f t="shared" si="39"/>
        <v>176.32</v>
      </c>
      <c r="U182" s="108"/>
      <c r="W182" s="90">
        <f t="shared" si="34"/>
        <v>1</v>
      </c>
      <c r="X182" s="90">
        <f t="shared" si="35"/>
        <v>1</v>
      </c>
      <c r="Y182" s="90">
        <f t="shared" si="36"/>
        <v>1</v>
      </c>
      <c r="Z182" s="90">
        <f t="shared" si="37"/>
        <v>1</v>
      </c>
      <c r="AA182" s="90">
        <f t="shared" si="38"/>
        <v>1</v>
      </c>
    </row>
    <row r="183" spans="3:27" ht="15" x14ac:dyDescent="0.25">
      <c r="C183" s="36" t="s">
        <v>225</v>
      </c>
      <c r="D183" s="36" t="s">
        <v>270</v>
      </c>
      <c r="E183" s="36" t="s">
        <v>271</v>
      </c>
      <c r="F183" s="36" t="s">
        <v>277</v>
      </c>
      <c r="G183" s="36" t="s">
        <v>271</v>
      </c>
      <c r="H183" s="36" t="s">
        <v>277</v>
      </c>
      <c r="I183" s="36" t="str">
        <f t="shared" si="30"/>
        <v>Inspection of Service Work (Level 1)Connection of Load - Non Urban - Underground - Per hour (Inspector) + travel time</v>
      </c>
      <c r="J183" s="36" t="str">
        <f t="shared" si="31"/>
        <v>Inspection services − Private electrical installations and accredited service providers (ASPs)Connection of Load - Non Urban - Underground - Per hour (Inspector) + travel time</v>
      </c>
      <c r="K183" s="36" t="str">
        <f t="shared" si="32"/>
        <v>Inspection of Service Work (Level 1)Connection of Load - Non Urban - Underground - Per hour (Inspector) + travel time</v>
      </c>
      <c r="L183" s="36" t="s">
        <v>6</v>
      </c>
      <c r="M183" s="36" t="s">
        <v>7</v>
      </c>
      <c r="N183" s="65">
        <v>157.10951523720007</v>
      </c>
      <c r="O183" s="70">
        <f t="shared" si="33"/>
        <v>157.11000000000001</v>
      </c>
      <c r="P183" s="38">
        <f t="shared" ref="P183:S202" si="40">ROUND(O183*(1+P$14)*(1-P$15),2)</f>
        <v>161.33000000000001</v>
      </c>
      <c r="Q183" s="75">
        <f t="shared" si="40"/>
        <v>166.22</v>
      </c>
      <c r="R183" s="75">
        <f t="shared" si="40"/>
        <v>171.37</v>
      </c>
      <c r="S183" s="75">
        <f t="shared" si="40"/>
        <v>176.32</v>
      </c>
      <c r="U183" s="108"/>
      <c r="W183" s="90">
        <f t="shared" si="34"/>
        <v>1</v>
      </c>
      <c r="X183" s="90">
        <f t="shared" si="35"/>
        <v>1</v>
      </c>
      <c r="Y183" s="90">
        <f t="shared" si="36"/>
        <v>1</v>
      </c>
      <c r="Z183" s="90">
        <f t="shared" si="37"/>
        <v>1</v>
      </c>
      <c r="AA183" s="90">
        <f t="shared" si="38"/>
        <v>1</v>
      </c>
    </row>
    <row r="184" spans="3:27" ht="15" x14ac:dyDescent="0.25">
      <c r="C184" s="36" t="s">
        <v>225</v>
      </c>
      <c r="D184" s="36" t="s">
        <v>270</v>
      </c>
      <c r="E184" s="36" t="s">
        <v>271</v>
      </c>
      <c r="F184" s="36" t="s">
        <v>278</v>
      </c>
      <c r="G184" s="36" t="s">
        <v>271</v>
      </c>
      <c r="H184" s="36" t="s">
        <v>278</v>
      </c>
      <c r="I184" s="36" t="str">
        <f t="shared" si="30"/>
        <v>Inspection of Service Work (Level 1)Connection of Load - URD - Underground - Per hour (Engineer) + travel time</v>
      </c>
      <c r="J184" s="36" t="str">
        <f t="shared" si="31"/>
        <v>Inspection services − Private electrical installations and accredited service providers (ASPs)Connection of Load - URD - Underground - Per hour (Engineer) + travel time</v>
      </c>
      <c r="K184" s="36" t="str">
        <f t="shared" si="32"/>
        <v>Inspection of Service Work (Level 1)Connection of Load - URD - Underground - Per hour (Engineer) + travel time</v>
      </c>
      <c r="L184" s="36" t="s">
        <v>6</v>
      </c>
      <c r="M184" s="36" t="s">
        <v>7</v>
      </c>
      <c r="N184" s="65">
        <v>157.10951523720007</v>
      </c>
      <c r="O184" s="70">
        <f t="shared" si="33"/>
        <v>157.11000000000001</v>
      </c>
      <c r="P184" s="38">
        <f t="shared" si="40"/>
        <v>161.33000000000001</v>
      </c>
      <c r="Q184" s="75">
        <f t="shared" si="40"/>
        <v>166.22</v>
      </c>
      <c r="R184" s="75">
        <f t="shared" si="40"/>
        <v>171.37</v>
      </c>
      <c r="S184" s="75">
        <f t="shared" si="40"/>
        <v>176.32</v>
      </c>
      <c r="U184" s="108"/>
      <c r="W184" s="90">
        <f t="shared" si="34"/>
        <v>1</v>
      </c>
      <c r="X184" s="90">
        <f t="shared" si="35"/>
        <v>1</v>
      </c>
      <c r="Y184" s="90">
        <f t="shared" si="36"/>
        <v>1</v>
      </c>
      <c r="Z184" s="90">
        <f t="shared" si="37"/>
        <v>1</v>
      </c>
      <c r="AA184" s="90">
        <f t="shared" si="38"/>
        <v>1</v>
      </c>
    </row>
    <row r="185" spans="3:27" ht="15" x14ac:dyDescent="0.25">
      <c r="C185" s="36" t="s">
        <v>225</v>
      </c>
      <c r="D185" s="36" t="s">
        <v>270</v>
      </c>
      <c r="E185" s="36" t="s">
        <v>271</v>
      </c>
      <c r="F185" s="36" t="s">
        <v>279</v>
      </c>
      <c r="G185" s="36" t="s">
        <v>271</v>
      </c>
      <c r="H185" s="36" t="s">
        <v>279</v>
      </c>
      <c r="I185" s="36" t="str">
        <f t="shared" si="30"/>
        <v>Inspection of Service Work (Level 1)Connection of Load - URD - Underground - Per hour (Inspector) + travel time</v>
      </c>
      <c r="J185" s="36" t="str">
        <f t="shared" si="31"/>
        <v>Inspection services − Private electrical installations and accredited service providers (ASPs)Connection of Load - URD - Underground - Per hour (Inspector) + travel time</v>
      </c>
      <c r="K185" s="36" t="str">
        <f t="shared" si="32"/>
        <v>Inspection of Service Work (Level 1)Connection of Load - URD - Underground - Per hour (Inspector) + travel time</v>
      </c>
      <c r="L185" s="36" t="s">
        <v>6</v>
      </c>
      <c r="M185" s="36" t="s">
        <v>7</v>
      </c>
      <c r="N185" s="65">
        <v>157.10951523720007</v>
      </c>
      <c r="O185" s="70">
        <f t="shared" si="33"/>
        <v>157.11000000000001</v>
      </c>
      <c r="P185" s="38">
        <f t="shared" si="40"/>
        <v>161.33000000000001</v>
      </c>
      <c r="Q185" s="75">
        <f t="shared" si="40"/>
        <v>166.22</v>
      </c>
      <c r="R185" s="75">
        <f t="shared" si="40"/>
        <v>171.37</v>
      </c>
      <c r="S185" s="75">
        <f t="shared" si="40"/>
        <v>176.32</v>
      </c>
      <c r="U185" s="108"/>
      <c r="W185" s="90">
        <f t="shared" si="34"/>
        <v>1</v>
      </c>
      <c r="X185" s="90">
        <f t="shared" si="35"/>
        <v>1</v>
      </c>
      <c r="Y185" s="90">
        <f t="shared" si="36"/>
        <v>1</v>
      </c>
      <c r="Z185" s="90">
        <f t="shared" si="37"/>
        <v>1</v>
      </c>
      <c r="AA185" s="90">
        <f t="shared" si="38"/>
        <v>1</v>
      </c>
    </row>
    <row r="186" spans="3:27" ht="15" x14ac:dyDescent="0.25">
      <c r="C186" s="36" t="s">
        <v>225</v>
      </c>
      <c r="D186" s="36" t="s">
        <v>270</v>
      </c>
      <c r="E186" s="36" t="s">
        <v>271</v>
      </c>
      <c r="F186" s="36" t="s">
        <v>280</v>
      </c>
      <c r="G186" s="36" t="s">
        <v>271</v>
      </c>
      <c r="H186" s="36" t="s">
        <v>280</v>
      </c>
      <c r="I186" s="36" t="str">
        <f t="shared" si="30"/>
        <v>Inspection of Service Work (Level 1)Public Lighting - Public Lighting - Underground - Per Hour (Engineer) + travel time</v>
      </c>
      <c r="J186" s="36" t="str">
        <f t="shared" si="31"/>
        <v>Inspection services − Private electrical installations and accredited service providers (ASPs)Public Lighting - Public Lighting - Underground - Per Hour (Engineer) + travel time</v>
      </c>
      <c r="K186" s="36" t="str">
        <f t="shared" si="32"/>
        <v>Inspection of Service Work (Level 1)Public Lighting - Public Lighting - Underground - Per Hour (Engineer) + travel time</v>
      </c>
      <c r="L186" s="36" t="s">
        <v>6</v>
      </c>
      <c r="M186" s="36" t="s">
        <v>7</v>
      </c>
      <c r="N186" s="65">
        <v>157.10951523720007</v>
      </c>
      <c r="O186" s="70">
        <f t="shared" si="33"/>
        <v>157.11000000000001</v>
      </c>
      <c r="P186" s="38">
        <f t="shared" si="40"/>
        <v>161.33000000000001</v>
      </c>
      <c r="Q186" s="75">
        <f t="shared" si="40"/>
        <v>166.22</v>
      </c>
      <c r="R186" s="75">
        <f t="shared" si="40"/>
        <v>171.37</v>
      </c>
      <c r="S186" s="75">
        <f t="shared" si="40"/>
        <v>176.32</v>
      </c>
      <c r="U186" s="108"/>
      <c r="W186" s="90">
        <f t="shared" si="34"/>
        <v>1</v>
      </c>
      <c r="X186" s="90">
        <f t="shared" si="35"/>
        <v>1</v>
      </c>
      <c r="Y186" s="90">
        <f t="shared" si="36"/>
        <v>1</v>
      </c>
      <c r="Z186" s="90">
        <f t="shared" si="37"/>
        <v>1</v>
      </c>
      <c r="AA186" s="90">
        <f t="shared" si="38"/>
        <v>1</v>
      </c>
    </row>
    <row r="187" spans="3:27" ht="15" x14ac:dyDescent="0.25">
      <c r="C187" s="36" t="s">
        <v>225</v>
      </c>
      <c r="D187" s="36" t="s">
        <v>270</v>
      </c>
      <c r="E187" s="36" t="s">
        <v>271</v>
      </c>
      <c r="F187" s="36" t="s">
        <v>281</v>
      </c>
      <c r="G187" s="36" t="s">
        <v>271</v>
      </c>
      <c r="H187" s="36" t="s">
        <v>281</v>
      </c>
      <c r="I187" s="36" t="str">
        <f t="shared" si="30"/>
        <v>Inspection of Service Work (Level 1)Public Lighting - Public Lighting - Underground - Per Hour (Inspector) + travel time</v>
      </c>
      <c r="J187" s="36" t="str">
        <f t="shared" si="31"/>
        <v>Inspection services − Private electrical installations and accredited service providers (ASPs)Public Lighting - Public Lighting - Underground - Per Hour (Inspector) + travel time</v>
      </c>
      <c r="K187" s="36" t="str">
        <f t="shared" si="32"/>
        <v>Inspection of Service Work (Level 1)Public Lighting - Public Lighting - Underground - Per Hour (Inspector) + travel time</v>
      </c>
      <c r="L187" s="36" t="s">
        <v>6</v>
      </c>
      <c r="M187" s="36" t="s">
        <v>7</v>
      </c>
      <c r="N187" s="65">
        <v>157.10951523720007</v>
      </c>
      <c r="O187" s="70">
        <f t="shared" si="33"/>
        <v>157.11000000000001</v>
      </c>
      <c r="P187" s="38">
        <f t="shared" si="40"/>
        <v>161.33000000000001</v>
      </c>
      <c r="Q187" s="75">
        <f t="shared" si="40"/>
        <v>166.22</v>
      </c>
      <c r="R187" s="75">
        <f t="shared" si="40"/>
        <v>171.37</v>
      </c>
      <c r="S187" s="75">
        <f t="shared" si="40"/>
        <v>176.32</v>
      </c>
      <c r="U187" s="108"/>
      <c r="W187" s="90">
        <f t="shared" si="34"/>
        <v>1</v>
      </c>
      <c r="X187" s="90">
        <f t="shared" si="35"/>
        <v>1</v>
      </c>
      <c r="Y187" s="90">
        <f t="shared" si="36"/>
        <v>1</v>
      </c>
      <c r="Z187" s="90">
        <f t="shared" si="37"/>
        <v>1</v>
      </c>
      <c r="AA187" s="90">
        <f t="shared" si="38"/>
        <v>1</v>
      </c>
    </row>
    <row r="188" spans="3:27" ht="15" x14ac:dyDescent="0.25">
      <c r="C188" s="36" t="s">
        <v>225</v>
      </c>
      <c r="D188" s="36" t="s">
        <v>270</v>
      </c>
      <c r="E188" s="36" t="s">
        <v>271</v>
      </c>
      <c r="F188" s="36" t="s">
        <v>64</v>
      </c>
      <c r="G188" s="36" t="s">
        <v>271</v>
      </c>
      <c r="H188" s="36" t="s">
        <v>64</v>
      </c>
      <c r="I188" s="36" t="str">
        <f t="shared" si="30"/>
        <v>Inspection of Service Work (Level 1)Subdivision - Industrial &amp; Commercial - Overhead - Per Pole (1 - 5) - Grade A</v>
      </c>
      <c r="J188" s="36" t="str">
        <f t="shared" si="31"/>
        <v>Inspection services − Private electrical installations and accredited service providers (ASPs)Subdivision - Industrial &amp; Commercial - Overhead - Per Pole (1 - 5) - Grade A</v>
      </c>
      <c r="K188" s="36" t="str">
        <f t="shared" si="32"/>
        <v>Inspection of Service Work (Level 1)Subdivision - Industrial &amp; Commercial - Overhead - Per Pole (1 - 5) - Grade A</v>
      </c>
      <c r="L188" s="36" t="s">
        <v>4</v>
      </c>
      <c r="M188" s="36" t="s">
        <v>5</v>
      </c>
      <c r="N188" s="65">
        <v>94.265709142320034</v>
      </c>
      <c r="O188" s="70">
        <f t="shared" si="33"/>
        <v>94.27</v>
      </c>
      <c r="P188" s="38">
        <f t="shared" si="40"/>
        <v>96.8</v>
      </c>
      <c r="Q188" s="75">
        <f t="shared" si="40"/>
        <v>99.73</v>
      </c>
      <c r="R188" s="75">
        <f t="shared" si="40"/>
        <v>102.82</v>
      </c>
      <c r="S188" s="75">
        <f t="shared" si="40"/>
        <v>105.79</v>
      </c>
      <c r="U188" s="108"/>
      <c r="W188" s="90">
        <f t="shared" si="34"/>
        <v>1</v>
      </c>
      <c r="X188" s="90">
        <f t="shared" si="35"/>
        <v>1</v>
      </c>
      <c r="Y188" s="90">
        <f t="shared" si="36"/>
        <v>1</v>
      </c>
      <c r="Z188" s="90">
        <f t="shared" si="37"/>
        <v>1</v>
      </c>
      <c r="AA188" s="90">
        <f t="shared" si="38"/>
        <v>1</v>
      </c>
    </row>
    <row r="189" spans="3:27" ht="15" x14ac:dyDescent="0.25">
      <c r="C189" s="36" t="s">
        <v>225</v>
      </c>
      <c r="D189" s="36" t="s">
        <v>270</v>
      </c>
      <c r="E189" s="36" t="s">
        <v>271</v>
      </c>
      <c r="F189" s="36" t="s">
        <v>68</v>
      </c>
      <c r="G189" s="36" t="s">
        <v>271</v>
      </c>
      <c r="H189" s="36" t="s">
        <v>68</v>
      </c>
      <c r="I189" s="36" t="str">
        <f t="shared" si="30"/>
        <v>Inspection of Service Work (Level 1)Subdivision - Industrial &amp; Commercial - Overhead - Per Pole (1 - 5) - Grade B</v>
      </c>
      <c r="J189" s="36" t="str">
        <f t="shared" si="31"/>
        <v>Inspection services − Private electrical installations and accredited service providers (ASPs)Subdivision - Industrial &amp; Commercial - Overhead - Per Pole (1 - 5) - Grade B</v>
      </c>
      <c r="K189" s="36" t="str">
        <f t="shared" si="32"/>
        <v>Inspection of Service Work (Level 1)Subdivision - Industrial &amp; Commercial - Overhead - Per Pole (1 - 5) - Grade B</v>
      </c>
      <c r="L189" s="36" t="s">
        <v>4</v>
      </c>
      <c r="M189" s="36" t="s">
        <v>5</v>
      </c>
      <c r="N189" s="65">
        <v>172.82046676092008</v>
      </c>
      <c r="O189" s="70">
        <f t="shared" si="33"/>
        <v>172.82</v>
      </c>
      <c r="P189" s="38">
        <f t="shared" si="40"/>
        <v>177.46</v>
      </c>
      <c r="Q189" s="75">
        <f t="shared" si="40"/>
        <v>182.84</v>
      </c>
      <c r="R189" s="75">
        <f t="shared" si="40"/>
        <v>188.5</v>
      </c>
      <c r="S189" s="75">
        <f t="shared" si="40"/>
        <v>193.95</v>
      </c>
      <c r="U189" s="108"/>
      <c r="W189" s="90">
        <f t="shared" si="34"/>
        <v>1</v>
      </c>
      <c r="X189" s="90">
        <f t="shared" si="35"/>
        <v>1</v>
      </c>
      <c r="Y189" s="90">
        <f t="shared" si="36"/>
        <v>1</v>
      </c>
      <c r="Z189" s="90">
        <f t="shared" si="37"/>
        <v>1</v>
      </c>
      <c r="AA189" s="90">
        <f t="shared" si="38"/>
        <v>1</v>
      </c>
    </row>
    <row r="190" spans="3:27" ht="15" x14ac:dyDescent="0.25">
      <c r="C190" s="36" t="s">
        <v>225</v>
      </c>
      <c r="D190" s="36" t="s">
        <v>270</v>
      </c>
      <c r="E190" s="36" t="s">
        <v>271</v>
      </c>
      <c r="F190" s="36" t="s">
        <v>72</v>
      </c>
      <c r="G190" s="36" t="s">
        <v>271</v>
      </c>
      <c r="H190" s="36" t="s">
        <v>72</v>
      </c>
      <c r="I190" s="36" t="str">
        <f t="shared" si="30"/>
        <v>Inspection of Service Work (Level 1)Subdivision - Industrial &amp; Commercial - Overhead - Per Pole (1 - 5) - Grade C</v>
      </c>
      <c r="J190" s="36" t="str">
        <f t="shared" si="31"/>
        <v>Inspection services − Private electrical installations and accredited service providers (ASPs)Subdivision - Industrial &amp; Commercial - Overhead - Per Pole (1 - 5) - Grade C</v>
      </c>
      <c r="K190" s="36" t="str">
        <f t="shared" si="32"/>
        <v>Inspection of Service Work (Level 1)Subdivision - Industrial &amp; Commercial - Overhead - Per Pole (1 - 5) - Grade C</v>
      </c>
      <c r="L190" s="36" t="s">
        <v>4</v>
      </c>
      <c r="M190" s="36" t="s">
        <v>5</v>
      </c>
      <c r="N190" s="65">
        <v>345.64093352184017</v>
      </c>
      <c r="O190" s="70">
        <f t="shared" si="33"/>
        <v>345.64</v>
      </c>
      <c r="P190" s="38">
        <f t="shared" si="40"/>
        <v>354.92</v>
      </c>
      <c r="Q190" s="75">
        <f t="shared" si="40"/>
        <v>365.67</v>
      </c>
      <c r="R190" s="75">
        <f t="shared" si="40"/>
        <v>376.99</v>
      </c>
      <c r="S190" s="75">
        <f t="shared" si="40"/>
        <v>387.88</v>
      </c>
      <c r="U190" s="108"/>
      <c r="W190" s="90">
        <f t="shared" si="34"/>
        <v>1</v>
      </c>
      <c r="X190" s="90">
        <f t="shared" si="35"/>
        <v>1</v>
      </c>
      <c r="Y190" s="90">
        <f t="shared" si="36"/>
        <v>1</v>
      </c>
      <c r="Z190" s="90">
        <f t="shared" si="37"/>
        <v>1</v>
      </c>
      <c r="AA190" s="90">
        <f t="shared" si="38"/>
        <v>1</v>
      </c>
    </row>
    <row r="191" spans="3:27" ht="15" x14ac:dyDescent="0.25">
      <c r="C191" s="36" t="s">
        <v>225</v>
      </c>
      <c r="D191" s="36" t="s">
        <v>270</v>
      </c>
      <c r="E191" s="36" t="s">
        <v>271</v>
      </c>
      <c r="F191" s="36" t="s">
        <v>66</v>
      </c>
      <c r="G191" s="36" t="s">
        <v>271</v>
      </c>
      <c r="H191" s="36" t="s">
        <v>66</v>
      </c>
      <c r="I191" s="36" t="str">
        <f t="shared" si="30"/>
        <v>Inspection of Service Work (Level 1)Subdivision - Industrial &amp; Commercial - Overhead - Per Pole (11 +) - Grade A</v>
      </c>
      <c r="J191" s="36" t="str">
        <f t="shared" si="31"/>
        <v>Inspection services − Private electrical installations and accredited service providers (ASPs)Subdivision - Industrial &amp; Commercial - Overhead - Per Pole (11 +) - Grade A</v>
      </c>
      <c r="K191" s="36" t="str">
        <f t="shared" si="32"/>
        <v>Inspection of Service Work (Level 1)Subdivision - Industrial &amp; Commercial - Overhead - Per Pole (11 +) - Grade A</v>
      </c>
      <c r="L191" s="36" t="s">
        <v>4</v>
      </c>
      <c r="M191" s="36" t="s">
        <v>5</v>
      </c>
      <c r="N191" s="65">
        <v>62.84380609488003</v>
      </c>
      <c r="O191" s="70">
        <f t="shared" si="33"/>
        <v>62.84</v>
      </c>
      <c r="P191" s="38">
        <f t="shared" si="40"/>
        <v>64.53</v>
      </c>
      <c r="Q191" s="75">
        <f t="shared" si="40"/>
        <v>66.489999999999995</v>
      </c>
      <c r="R191" s="75">
        <f t="shared" si="40"/>
        <v>68.55</v>
      </c>
      <c r="S191" s="75">
        <f t="shared" si="40"/>
        <v>70.53</v>
      </c>
      <c r="U191" s="108"/>
      <c r="W191" s="90">
        <f t="shared" si="34"/>
        <v>1</v>
      </c>
      <c r="X191" s="90">
        <f t="shared" si="35"/>
        <v>1</v>
      </c>
      <c r="Y191" s="90">
        <f t="shared" si="36"/>
        <v>1</v>
      </c>
      <c r="Z191" s="90">
        <f t="shared" si="37"/>
        <v>1</v>
      </c>
      <c r="AA191" s="90">
        <f t="shared" si="38"/>
        <v>1</v>
      </c>
    </row>
    <row r="192" spans="3:27" ht="15" x14ac:dyDescent="0.25">
      <c r="C192" s="36" t="s">
        <v>225</v>
      </c>
      <c r="D192" s="36" t="s">
        <v>270</v>
      </c>
      <c r="E192" s="36" t="s">
        <v>271</v>
      </c>
      <c r="F192" s="36" t="s">
        <v>70</v>
      </c>
      <c r="G192" s="36" t="s">
        <v>271</v>
      </c>
      <c r="H192" s="36" t="s">
        <v>70</v>
      </c>
      <c r="I192" s="36" t="str">
        <f t="shared" si="30"/>
        <v>Inspection of Service Work (Level 1)Subdivision - Industrial &amp; Commercial - Overhead - Per Pole (11 +) - Grade B</v>
      </c>
      <c r="J192" s="36" t="str">
        <f t="shared" si="31"/>
        <v>Inspection services − Private electrical installations and accredited service providers (ASPs)Subdivision - Industrial &amp; Commercial - Overhead - Per Pole (11 +) - Grade B</v>
      </c>
      <c r="K192" s="36" t="str">
        <f t="shared" si="32"/>
        <v>Inspection of Service Work (Level 1)Subdivision - Industrial &amp; Commercial - Overhead - Per Pole (11 +) - Grade B</v>
      </c>
      <c r="L192" s="36" t="s">
        <v>4</v>
      </c>
      <c r="M192" s="36" t="s">
        <v>5</v>
      </c>
      <c r="N192" s="65">
        <v>109.97666066604005</v>
      </c>
      <c r="O192" s="70">
        <f t="shared" si="33"/>
        <v>109.98</v>
      </c>
      <c r="P192" s="38">
        <f t="shared" si="40"/>
        <v>112.93</v>
      </c>
      <c r="Q192" s="75">
        <f t="shared" si="40"/>
        <v>116.35</v>
      </c>
      <c r="R192" s="75">
        <f t="shared" si="40"/>
        <v>119.95</v>
      </c>
      <c r="S192" s="75">
        <f t="shared" si="40"/>
        <v>123.42</v>
      </c>
      <c r="U192" s="108"/>
      <c r="W192" s="90">
        <f t="shared" si="34"/>
        <v>1</v>
      </c>
      <c r="X192" s="90">
        <f t="shared" si="35"/>
        <v>1</v>
      </c>
      <c r="Y192" s="90">
        <f t="shared" si="36"/>
        <v>1</v>
      </c>
      <c r="Z192" s="90">
        <f t="shared" si="37"/>
        <v>1</v>
      </c>
      <c r="AA192" s="90">
        <f t="shared" si="38"/>
        <v>1</v>
      </c>
    </row>
    <row r="193" spans="3:27" ht="15" x14ac:dyDescent="0.25">
      <c r="C193" s="36" t="s">
        <v>225</v>
      </c>
      <c r="D193" s="36" t="s">
        <v>270</v>
      </c>
      <c r="E193" s="36" t="s">
        <v>271</v>
      </c>
      <c r="F193" s="36" t="s">
        <v>74</v>
      </c>
      <c r="G193" s="36" t="s">
        <v>271</v>
      </c>
      <c r="H193" s="36" t="s">
        <v>74</v>
      </c>
      <c r="I193" s="36" t="str">
        <f t="shared" si="30"/>
        <v>Inspection of Service Work (Level 1)Subdivision - Industrial &amp; Commercial - Overhead - Per Pole (11 +) - Grade C</v>
      </c>
      <c r="J193" s="36" t="str">
        <f t="shared" si="31"/>
        <v>Inspection services − Private electrical installations and accredited service providers (ASPs)Subdivision - Industrial &amp; Commercial - Overhead - Per Pole (11 +) - Grade C</v>
      </c>
      <c r="K193" s="36" t="str">
        <f t="shared" si="32"/>
        <v>Inspection of Service Work (Level 1)Subdivision - Industrial &amp; Commercial - Overhead - Per Pole (11 +) - Grade C</v>
      </c>
      <c r="L193" s="36" t="s">
        <v>4</v>
      </c>
      <c r="M193" s="36" t="s">
        <v>5</v>
      </c>
      <c r="N193" s="65">
        <v>235.66427285580011</v>
      </c>
      <c r="O193" s="70">
        <f t="shared" si="33"/>
        <v>235.66</v>
      </c>
      <c r="P193" s="38">
        <f t="shared" si="40"/>
        <v>241.99</v>
      </c>
      <c r="Q193" s="75">
        <f t="shared" si="40"/>
        <v>249.32</v>
      </c>
      <c r="R193" s="75">
        <f t="shared" si="40"/>
        <v>257.04000000000002</v>
      </c>
      <c r="S193" s="75">
        <f t="shared" si="40"/>
        <v>264.47000000000003</v>
      </c>
      <c r="U193" s="108"/>
      <c r="W193" s="90">
        <f t="shared" si="34"/>
        <v>1</v>
      </c>
      <c r="X193" s="90">
        <f t="shared" si="35"/>
        <v>1</v>
      </c>
      <c r="Y193" s="90">
        <f t="shared" si="36"/>
        <v>1</v>
      </c>
      <c r="Z193" s="90">
        <f t="shared" si="37"/>
        <v>1</v>
      </c>
      <c r="AA193" s="90">
        <f t="shared" si="38"/>
        <v>1</v>
      </c>
    </row>
    <row r="194" spans="3:27" ht="15" x14ac:dyDescent="0.25">
      <c r="C194" s="36" t="s">
        <v>225</v>
      </c>
      <c r="D194" s="36" t="s">
        <v>270</v>
      </c>
      <c r="E194" s="36" t="s">
        <v>271</v>
      </c>
      <c r="F194" s="36" t="s">
        <v>65</v>
      </c>
      <c r="G194" s="36" t="s">
        <v>271</v>
      </c>
      <c r="H194" s="36" t="s">
        <v>65</v>
      </c>
      <c r="I194" s="36" t="str">
        <f t="shared" si="30"/>
        <v>Inspection of Service Work (Level 1)Subdivision - Industrial &amp; Commercial - Overhead - Per Pole (6 - 10) - Grade A</v>
      </c>
      <c r="J194" s="36" t="str">
        <f t="shared" si="31"/>
        <v>Inspection services − Private electrical installations and accredited service providers (ASPs)Subdivision - Industrial &amp; Commercial - Overhead - Per Pole (6 - 10) - Grade A</v>
      </c>
      <c r="K194" s="36" t="str">
        <f t="shared" si="32"/>
        <v>Inspection of Service Work (Level 1)Subdivision - Industrial &amp; Commercial - Overhead - Per Pole (6 - 10) - Grade A</v>
      </c>
      <c r="L194" s="36" t="s">
        <v>4</v>
      </c>
      <c r="M194" s="36" t="s">
        <v>5</v>
      </c>
      <c r="N194" s="65">
        <v>78.554757618600036</v>
      </c>
      <c r="O194" s="70">
        <f t="shared" si="33"/>
        <v>78.55</v>
      </c>
      <c r="P194" s="38">
        <f t="shared" si="40"/>
        <v>80.66</v>
      </c>
      <c r="Q194" s="75">
        <f t="shared" si="40"/>
        <v>83.1</v>
      </c>
      <c r="R194" s="75">
        <f t="shared" si="40"/>
        <v>85.67</v>
      </c>
      <c r="S194" s="75">
        <f t="shared" si="40"/>
        <v>88.15</v>
      </c>
      <c r="U194" s="108"/>
      <c r="W194" s="90">
        <f t="shared" si="34"/>
        <v>1</v>
      </c>
      <c r="X194" s="90">
        <f t="shared" si="35"/>
        <v>1</v>
      </c>
      <c r="Y194" s="90">
        <f t="shared" si="36"/>
        <v>1</v>
      </c>
      <c r="Z194" s="90">
        <f t="shared" si="37"/>
        <v>1</v>
      </c>
      <c r="AA194" s="90">
        <f t="shared" si="38"/>
        <v>1</v>
      </c>
    </row>
    <row r="195" spans="3:27" ht="15" x14ac:dyDescent="0.25">
      <c r="C195" s="36" t="s">
        <v>225</v>
      </c>
      <c r="D195" s="36" t="s">
        <v>270</v>
      </c>
      <c r="E195" s="36" t="s">
        <v>271</v>
      </c>
      <c r="F195" s="36" t="s">
        <v>69</v>
      </c>
      <c r="G195" s="36" t="s">
        <v>271</v>
      </c>
      <c r="H195" s="36" t="s">
        <v>69</v>
      </c>
      <c r="I195" s="36" t="str">
        <f t="shared" si="30"/>
        <v>Inspection of Service Work (Level 1)Subdivision - Industrial &amp; Commercial - Overhead - Per Pole (6 - 10) - Grade B</v>
      </c>
      <c r="J195" s="36" t="str">
        <f t="shared" si="31"/>
        <v>Inspection services − Private electrical installations and accredited service providers (ASPs)Subdivision - Industrial &amp; Commercial - Overhead - Per Pole (6 - 10) - Grade B</v>
      </c>
      <c r="K195" s="36" t="str">
        <f t="shared" si="32"/>
        <v>Inspection of Service Work (Level 1)Subdivision - Industrial &amp; Commercial - Overhead - Per Pole (6 - 10) - Grade B</v>
      </c>
      <c r="L195" s="36" t="s">
        <v>4</v>
      </c>
      <c r="M195" s="36" t="s">
        <v>5</v>
      </c>
      <c r="N195" s="65">
        <v>157.10951523720007</v>
      </c>
      <c r="O195" s="70">
        <f t="shared" si="33"/>
        <v>157.11000000000001</v>
      </c>
      <c r="P195" s="38">
        <f t="shared" si="40"/>
        <v>161.33000000000001</v>
      </c>
      <c r="Q195" s="75">
        <f t="shared" si="40"/>
        <v>166.22</v>
      </c>
      <c r="R195" s="75">
        <f t="shared" si="40"/>
        <v>171.37</v>
      </c>
      <c r="S195" s="75">
        <f t="shared" si="40"/>
        <v>176.32</v>
      </c>
      <c r="U195" s="108"/>
      <c r="W195" s="90">
        <f t="shared" si="34"/>
        <v>1</v>
      </c>
      <c r="X195" s="90">
        <f t="shared" si="35"/>
        <v>1</v>
      </c>
      <c r="Y195" s="90">
        <f t="shared" si="36"/>
        <v>1</v>
      </c>
      <c r="Z195" s="90">
        <f t="shared" si="37"/>
        <v>1</v>
      </c>
      <c r="AA195" s="90">
        <f t="shared" si="38"/>
        <v>1</v>
      </c>
    </row>
    <row r="196" spans="3:27" ht="15" x14ac:dyDescent="0.25">
      <c r="C196" s="36" t="s">
        <v>225</v>
      </c>
      <c r="D196" s="36" t="s">
        <v>270</v>
      </c>
      <c r="E196" s="36" t="s">
        <v>271</v>
      </c>
      <c r="F196" s="36" t="s">
        <v>73</v>
      </c>
      <c r="G196" s="36" t="s">
        <v>271</v>
      </c>
      <c r="H196" s="36" t="s">
        <v>73</v>
      </c>
      <c r="I196" s="36" t="str">
        <f t="shared" si="30"/>
        <v>Inspection of Service Work (Level 1)Subdivision - Industrial &amp; Commercial - Overhead - Per Pole (6 - 10) - Grade C</v>
      </c>
      <c r="J196" s="36" t="str">
        <f t="shared" si="31"/>
        <v>Inspection services − Private electrical installations and accredited service providers (ASPs)Subdivision - Industrial &amp; Commercial - Overhead - Per Pole (6 - 10) - Grade C</v>
      </c>
      <c r="K196" s="36" t="str">
        <f t="shared" si="32"/>
        <v>Inspection of Service Work (Level 1)Subdivision - Industrial &amp; Commercial - Overhead - Per Pole (6 - 10) - Grade C</v>
      </c>
      <c r="L196" s="36" t="s">
        <v>4</v>
      </c>
      <c r="M196" s="36" t="s">
        <v>5</v>
      </c>
      <c r="N196" s="65">
        <v>312.64793532202816</v>
      </c>
      <c r="O196" s="70">
        <f t="shared" si="33"/>
        <v>312.64999999999998</v>
      </c>
      <c r="P196" s="38">
        <f t="shared" si="40"/>
        <v>321.05</v>
      </c>
      <c r="Q196" s="75">
        <f t="shared" si="40"/>
        <v>330.78</v>
      </c>
      <c r="R196" s="75">
        <f t="shared" si="40"/>
        <v>341.02</v>
      </c>
      <c r="S196" s="75">
        <f t="shared" si="40"/>
        <v>350.87</v>
      </c>
      <c r="U196" s="108"/>
      <c r="W196" s="90">
        <f t="shared" si="34"/>
        <v>1</v>
      </c>
      <c r="X196" s="90">
        <f t="shared" si="35"/>
        <v>1</v>
      </c>
      <c r="Y196" s="90">
        <f t="shared" si="36"/>
        <v>1</v>
      </c>
      <c r="Z196" s="90">
        <f t="shared" si="37"/>
        <v>1</v>
      </c>
      <c r="AA196" s="90">
        <f t="shared" si="38"/>
        <v>1</v>
      </c>
    </row>
    <row r="197" spans="3:27" ht="15" x14ac:dyDescent="0.25">
      <c r="C197" s="36" t="s">
        <v>225</v>
      </c>
      <c r="D197" s="36" t="s">
        <v>270</v>
      </c>
      <c r="E197" s="36" t="s">
        <v>271</v>
      </c>
      <c r="F197" s="36" t="s">
        <v>67</v>
      </c>
      <c r="G197" s="36" t="s">
        <v>271</v>
      </c>
      <c r="H197" s="36" t="s">
        <v>67</v>
      </c>
      <c r="I197" s="36" t="str">
        <f t="shared" si="30"/>
        <v>Inspection of Service Work (Level 1)Subdivision - Industrial &amp; Commercial - Overhead - Per Pole Sub - Grade A</v>
      </c>
      <c r="J197" s="36" t="str">
        <f t="shared" si="31"/>
        <v>Inspection services − Private electrical installations and accredited service providers (ASPs)Subdivision - Industrial &amp; Commercial - Overhead - Per Pole Sub - Grade A</v>
      </c>
      <c r="K197" s="36" t="str">
        <f t="shared" si="32"/>
        <v>Inspection of Service Work (Level 1)Subdivision - Industrial &amp; Commercial - Overhead - Per Pole Sub - Grade A</v>
      </c>
      <c r="L197" s="36" t="s">
        <v>4</v>
      </c>
      <c r="M197" s="36" t="s">
        <v>5</v>
      </c>
      <c r="N197" s="65">
        <v>549.88330333020031</v>
      </c>
      <c r="O197" s="70">
        <f t="shared" si="33"/>
        <v>549.88</v>
      </c>
      <c r="P197" s="38">
        <f t="shared" si="40"/>
        <v>564.65</v>
      </c>
      <c r="Q197" s="75">
        <f t="shared" si="40"/>
        <v>581.76</v>
      </c>
      <c r="R197" s="75">
        <f t="shared" si="40"/>
        <v>599.77</v>
      </c>
      <c r="S197" s="75">
        <f t="shared" si="40"/>
        <v>617.1</v>
      </c>
      <c r="U197" s="108"/>
      <c r="W197" s="90">
        <f t="shared" si="34"/>
        <v>1</v>
      </c>
      <c r="X197" s="90">
        <f t="shared" si="35"/>
        <v>1</v>
      </c>
      <c r="Y197" s="90">
        <f t="shared" si="36"/>
        <v>1</v>
      </c>
      <c r="Z197" s="90">
        <f t="shared" si="37"/>
        <v>1</v>
      </c>
      <c r="AA197" s="90">
        <f t="shared" si="38"/>
        <v>1</v>
      </c>
    </row>
    <row r="198" spans="3:27" ht="15" x14ac:dyDescent="0.25">
      <c r="C198" s="36" t="s">
        <v>225</v>
      </c>
      <c r="D198" s="36" t="s">
        <v>270</v>
      </c>
      <c r="E198" s="36" t="s">
        <v>271</v>
      </c>
      <c r="F198" s="36" t="s">
        <v>71</v>
      </c>
      <c r="G198" s="36" t="s">
        <v>271</v>
      </c>
      <c r="H198" s="36" t="s">
        <v>71</v>
      </c>
      <c r="I198" s="36" t="str">
        <f t="shared" si="30"/>
        <v>Inspection of Service Work (Level 1)Subdivision - Industrial &amp; Commercial - Overhead - Per Pole Sub - Grade B</v>
      </c>
      <c r="J198" s="36" t="str">
        <f t="shared" si="31"/>
        <v>Inspection services − Private electrical installations and accredited service providers (ASPs)Subdivision - Industrial &amp; Commercial - Overhead - Per Pole Sub - Grade B</v>
      </c>
      <c r="K198" s="36" t="str">
        <f t="shared" si="32"/>
        <v>Inspection of Service Work (Level 1)Subdivision - Industrial &amp; Commercial - Overhead - Per Pole Sub - Grade B</v>
      </c>
      <c r="L198" s="36" t="s">
        <v>4</v>
      </c>
      <c r="M198" s="36" t="s">
        <v>5</v>
      </c>
      <c r="N198" s="65">
        <v>1099.7666066604006</v>
      </c>
      <c r="O198" s="70">
        <f t="shared" si="33"/>
        <v>1099.77</v>
      </c>
      <c r="P198" s="38">
        <f t="shared" si="40"/>
        <v>1129.31</v>
      </c>
      <c r="Q198" s="75">
        <f t="shared" si="40"/>
        <v>1163.53</v>
      </c>
      <c r="R198" s="75">
        <f t="shared" si="40"/>
        <v>1199.55</v>
      </c>
      <c r="S198" s="75">
        <f t="shared" si="40"/>
        <v>1234.21</v>
      </c>
      <c r="U198" s="108"/>
      <c r="W198" s="90">
        <f t="shared" si="34"/>
        <v>1</v>
      </c>
      <c r="X198" s="90">
        <f t="shared" si="35"/>
        <v>1</v>
      </c>
      <c r="Y198" s="90">
        <f t="shared" si="36"/>
        <v>1</v>
      </c>
      <c r="Z198" s="90">
        <f t="shared" si="37"/>
        <v>1</v>
      </c>
      <c r="AA198" s="90">
        <f t="shared" si="38"/>
        <v>1</v>
      </c>
    </row>
    <row r="199" spans="3:27" ht="15" x14ac:dyDescent="0.25">
      <c r="C199" s="36" t="s">
        <v>225</v>
      </c>
      <c r="D199" s="36" t="s">
        <v>270</v>
      </c>
      <c r="E199" s="36" t="s">
        <v>271</v>
      </c>
      <c r="F199" s="36" t="s">
        <v>75</v>
      </c>
      <c r="G199" s="36" t="s">
        <v>271</v>
      </c>
      <c r="H199" s="36" t="s">
        <v>75</v>
      </c>
      <c r="I199" s="36" t="str">
        <f t="shared" si="30"/>
        <v>Inspection of Service Work (Level 1)Subdivision - Industrial &amp; Commercial - Overhead - Per Pole Sub - Grade C</v>
      </c>
      <c r="J199" s="36" t="str">
        <f t="shared" si="31"/>
        <v>Inspection services − Private electrical installations and accredited service providers (ASPs)Subdivision - Industrial &amp; Commercial - Overhead - Per Pole Sub - Grade C</v>
      </c>
      <c r="K199" s="36" t="str">
        <f t="shared" si="32"/>
        <v>Inspection of Service Work (Level 1)Subdivision - Industrial &amp; Commercial - Overhead - Per Pole Sub - Grade C</v>
      </c>
      <c r="L199" s="36" t="s">
        <v>4</v>
      </c>
      <c r="M199" s="36" t="s">
        <v>5</v>
      </c>
      <c r="N199" s="65">
        <v>1382.5637340873607</v>
      </c>
      <c r="O199" s="70">
        <f t="shared" si="33"/>
        <v>1382.56</v>
      </c>
      <c r="P199" s="38">
        <f t="shared" si="40"/>
        <v>1419.7</v>
      </c>
      <c r="Q199" s="75">
        <f t="shared" si="40"/>
        <v>1462.72</v>
      </c>
      <c r="R199" s="75">
        <f t="shared" si="40"/>
        <v>1508</v>
      </c>
      <c r="S199" s="75">
        <f t="shared" si="40"/>
        <v>1551.57</v>
      </c>
      <c r="U199" s="108"/>
      <c r="W199" s="90">
        <f t="shared" si="34"/>
        <v>1</v>
      </c>
      <c r="X199" s="90">
        <f t="shared" si="35"/>
        <v>1</v>
      </c>
      <c r="Y199" s="90">
        <f t="shared" si="36"/>
        <v>1</v>
      </c>
      <c r="Z199" s="90">
        <f t="shared" si="37"/>
        <v>1</v>
      </c>
      <c r="AA199" s="90">
        <f t="shared" si="38"/>
        <v>1</v>
      </c>
    </row>
    <row r="200" spans="3:27" ht="15" x14ac:dyDescent="0.25">
      <c r="C200" s="36" t="s">
        <v>225</v>
      </c>
      <c r="D200" s="36" t="s">
        <v>270</v>
      </c>
      <c r="E200" s="36" t="s">
        <v>271</v>
      </c>
      <c r="F200" s="36" t="s">
        <v>76</v>
      </c>
      <c r="G200" s="36" t="s">
        <v>271</v>
      </c>
      <c r="H200" s="36" t="s">
        <v>76</v>
      </c>
      <c r="I200" s="36" t="str">
        <f t="shared" si="30"/>
        <v>Inspection of Service Work (Level 1)Subdivision - Industrial &amp; Commercial - Underground - Per Lot (1 - 10) - Grade A</v>
      </c>
      <c r="J200" s="36" t="str">
        <f t="shared" si="31"/>
        <v>Inspection services − Private electrical installations and accredited service providers (ASPs)Subdivision - Industrial &amp; Commercial - Underground - Per Lot (1 - 10) - Grade A</v>
      </c>
      <c r="K200" s="36" t="str">
        <f t="shared" si="32"/>
        <v>Inspection of Service Work (Level 1)Subdivision - Industrial &amp; Commercial - Underground - Per Lot (1 - 10) - Grade A</v>
      </c>
      <c r="L200" s="36" t="s">
        <v>4</v>
      </c>
      <c r="M200" s="36" t="s">
        <v>5</v>
      </c>
      <c r="N200" s="65">
        <v>78.554757618600036</v>
      </c>
      <c r="O200" s="70">
        <f t="shared" si="33"/>
        <v>78.55</v>
      </c>
      <c r="P200" s="38">
        <f t="shared" si="40"/>
        <v>80.66</v>
      </c>
      <c r="Q200" s="75">
        <f t="shared" si="40"/>
        <v>83.1</v>
      </c>
      <c r="R200" s="75">
        <f t="shared" si="40"/>
        <v>85.67</v>
      </c>
      <c r="S200" s="75">
        <f t="shared" si="40"/>
        <v>88.15</v>
      </c>
      <c r="U200" s="108"/>
      <c r="W200" s="90">
        <f t="shared" si="34"/>
        <v>1</v>
      </c>
      <c r="X200" s="90">
        <f t="shared" si="35"/>
        <v>1</v>
      </c>
      <c r="Y200" s="90">
        <f t="shared" si="36"/>
        <v>1</v>
      </c>
      <c r="Z200" s="90">
        <f t="shared" si="37"/>
        <v>1</v>
      </c>
      <c r="AA200" s="90">
        <f t="shared" si="38"/>
        <v>1</v>
      </c>
    </row>
    <row r="201" spans="3:27" ht="15" x14ac:dyDescent="0.25">
      <c r="C201" s="36" t="s">
        <v>225</v>
      </c>
      <c r="D201" s="36" t="s">
        <v>270</v>
      </c>
      <c r="E201" s="36" t="s">
        <v>271</v>
      </c>
      <c r="F201" s="36" t="s">
        <v>79</v>
      </c>
      <c r="G201" s="36" t="s">
        <v>271</v>
      </c>
      <c r="H201" s="36" t="s">
        <v>79</v>
      </c>
      <c r="I201" s="36" t="str">
        <f t="shared" si="30"/>
        <v>Inspection of Service Work (Level 1)Subdivision - Industrial &amp; Commercial - Underground - Per Lot (1 - 10) - Grade B</v>
      </c>
      <c r="J201" s="36" t="str">
        <f t="shared" si="31"/>
        <v>Inspection services − Private electrical installations and accredited service providers (ASPs)Subdivision - Industrial &amp; Commercial - Underground - Per Lot (1 - 10) - Grade B</v>
      </c>
      <c r="K201" s="36" t="str">
        <f t="shared" si="32"/>
        <v>Inspection of Service Work (Level 1)Subdivision - Industrial &amp; Commercial - Underground - Per Lot (1 - 10) - Grade B</v>
      </c>
      <c r="L201" s="36" t="s">
        <v>4</v>
      </c>
      <c r="M201" s="36" t="s">
        <v>5</v>
      </c>
      <c r="N201" s="65">
        <v>188.53141828464007</v>
      </c>
      <c r="O201" s="70">
        <f t="shared" si="33"/>
        <v>188.53</v>
      </c>
      <c r="P201" s="38">
        <f t="shared" si="40"/>
        <v>193.59</v>
      </c>
      <c r="Q201" s="75">
        <f t="shared" si="40"/>
        <v>199.46</v>
      </c>
      <c r="R201" s="75">
        <f t="shared" si="40"/>
        <v>205.63</v>
      </c>
      <c r="S201" s="75">
        <f t="shared" si="40"/>
        <v>211.57</v>
      </c>
      <c r="U201" s="108"/>
      <c r="W201" s="90">
        <f t="shared" si="34"/>
        <v>1</v>
      </c>
      <c r="X201" s="90">
        <f t="shared" si="35"/>
        <v>1</v>
      </c>
      <c r="Y201" s="90">
        <f t="shared" si="36"/>
        <v>1</v>
      </c>
      <c r="Z201" s="90">
        <f t="shared" si="37"/>
        <v>1</v>
      </c>
      <c r="AA201" s="90">
        <f t="shared" si="38"/>
        <v>1</v>
      </c>
    </row>
    <row r="202" spans="3:27" ht="15" x14ac:dyDescent="0.25">
      <c r="C202" s="36" t="s">
        <v>225</v>
      </c>
      <c r="D202" s="36" t="s">
        <v>270</v>
      </c>
      <c r="E202" s="36" t="s">
        <v>271</v>
      </c>
      <c r="F202" s="36" t="s">
        <v>82</v>
      </c>
      <c r="G202" s="36" t="s">
        <v>271</v>
      </c>
      <c r="H202" s="36" t="s">
        <v>82</v>
      </c>
      <c r="I202" s="36" t="str">
        <f t="shared" si="30"/>
        <v>Inspection of Service Work (Level 1)Subdivision - Industrial &amp; Commercial - Underground - Per Lot (1 - 10) - Grade C</v>
      </c>
      <c r="J202" s="36" t="str">
        <f t="shared" si="31"/>
        <v>Inspection services − Private electrical installations and accredited service providers (ASPs)Subdivision - Industrial &amp; Commercial - Underground - Per Lot (1 - 10) - Grade C</v>
      </c>
      <c r="K202" s="36" t="str">
        <f t="shared" si="32"/>
        <v>Inspection of Service Work (Level 1)Subdivision - Industrial &amp; Commercial - Underground - Per Lot (1 - 10) - Grade C</v>
      </c>
      <c r="L202" s="36" t="s">
        <v>4</v>
      </c>
      <c r="M202" s="36" t="s">
        <v>5</v>
      </c>
      <c r="N202" s="65">
        <v>392.77378809300018</v>
      </c>
      <c r="O202" s="70">
        <f t="shared" si="33"/>
        <v>392.77</v>
      </c>
      <c r="P202" s="38">
        <f t="shared" si="40"/>
        <v>403.32</v>
      </c>
      <c r="Q202" s="75">
        <f t="shared" si="40"/>
        <v>415.54</v>
      </c>
      <c r="R202" s="75">
        <f t="shared" si="40"/>
        <v>428.4</v>
      </c>
      <c r="S202" s="75">
        <f t="shared" si="40"/>
        <v>440.78</v>
      </c>
      <c r="U202" s="108"/>
      <c r="W202" s="90">
        <f t="shared" si="34"/>
        <v>1</v>
      </c>
      <c r="X202" s="90">
        <f t="shared" si="35"/>
        <v>1</v>
      </c>
      <c r="Y202" s="90">
        <f t="shared" si="36"/>
        <v>1</v>
      </c>
      <c r="Z202" s="90">
        <f t="shared" si="37"/>
        <v>1</v>
      </c>
      <c r="AA202" s="90">
        <f t="shared" si="38"/>
        <v>1</v>
      </c>
    </row>
    <row r="203" spans="3:27" ht="15" x14ac:dyDescent="0.25">
      <c r="C203" s="36" t="s">
        <v>225</v>
      </c>
      <c r="D203" s="36" t="s">
        <v>270</v>
      </c>
      <c r="E203" s="36" t="s">
        <v>271</v>
      </c>
      <c r="F203" s="36" t="s">
        <v>77</v>
      </c>
      <c r="G203" s="36" t="s">
        <v>271</v>
      </c>
      <c r="H203" s="36" t="s">
        <v>77</v>
      </c>
      <c r="I203" s="36" t="str">
        <f t="shared" si="30"/>
        <v>Inspection of Service Work (Level 1)Subdivision - Industrial &amp; Commercial - Underground - Per Lot (11 - 50) - Grade A</v>
      </c>
      <c r="J203" s="36" t="str">
        <f t="shared" si="31"/>
        <v>Inspection services − Private electrical installations and accredited service providers (ASPs)Subdivision - Industrial &amp; Commercial - Underground - Per Lot (11 - 50) - Grade A</v>
      </c>
      <c r="K203" s="36" t="str">
        <f t="shared" si="32"/>
        <v>Inspection of Service Work (Level 1)Subdivision - Industrial &amp; Commercial - Underground - Per Lot (11 - 50) - Grade A</v>
      </c>
      <c r="L203" s="36" t="s">
        <v>4</v>
      </c>
      <c r="M203" s="36" t="s">
        <v>5</v>
      </c>
      <c r="N203" s="65">
        <v>78.554757618600036</v>
      </c>
      <c r="O203" s="70">
        <f t="shared" si="33"/>
        <v>78.55</v>
      </c>
      <c r="P203" s="38">
        <f t="shared" ref="P203:S222" si="41">ROUND(O203*(1+P$14)*(1-P$15),2)</f>
        <v>80.66</v>
      </c>
      <c r="Q203" s="75">
        <f t="shared" si="41"/>
        <v>83.1</v>
      </c>
      <c r="R203" s="75">
        <f t="shared" si="41"/>
        <v>85.67</v>
      </c>
      <c r="S203" s="75">
        <f t="shared" si="41"/>
        <v>88.15</v>
      </c>
      <c r="U203" s="108"/>
      <c r="W203" s="90">
        <f t="shared" si="34"/>
        <v>1</v>
      </c>
      <c r="X203" s="90">
        <f t="shared" si="35"/>
        <v>1</v>
      </c>
      <c r="Y203" s="90">
        <f t="shared" si="36"/>
        <v>1</v>
      </c>
      <c r="Z203" s="90">
        <f t="shared" si="37"/>
        <v>1</v>
      </c>
      <c r="AA203" s="90">
        <f t="shared" si="38"/>
        <v>1</v>
      </c>
    </row>
    <row r="204" spans="3:27" ht="15" x14ac:dyDescent="0.25">
      <c r="C204" s="36" t="s">
        <v>225</v>
      </c>
      <c r="D204" s="36" t="s">
        <v>270</v>
      </c>
      <c r="E204" s="36" t="s">
        <v>271</v>
      </c>
      <c r="F204" s="36" t="s">
        <v>80</v>
      </c>
      <c r="G204" s="36" t="s">
        <v>271</v>
      </c>
      <c r="H204" s="36" t="s">
        <v>80</v>
      </c>
      <c r="I204" s="36" t="str">
        <f t="shared" si="30"/>
        <v>Inspection of Service Work (Level 1)Subdivision - Industrial &amp; Commercial - Underground - Per Lot (11 - 50) - Grade B</v>
      </c>
      <c r="J204" s="36" t="str">
        <f t="shared" si="31"/>
        <v>Inspection services − Private electrical installations and accredited service providers (ASPs)Subdivision - Industrial &amp; Commercial - Underground - Per Lot (11 - 50) - Grade B</v>
      </c>
      <c r="K204" s="36" t="str">
        <f t="shared" si="32"/>
        <v>Inspection of Service Work (Level 1)Subdivision - Industrial &amp; Commercial - Underground - Per Lot (11 - 50) - Grade B</v>
      </c>
      <c r="L204" s="36" t="s">
        <v>4</v>
      </c>
      <c r="M204" s="36" t="s">
        <v>5</v>
      </c>
      <c r="N204" s="65">
        <v>188.53141828464007</v>
      </c>
      <c r="O204" s="70">
        <f t="shared" si="33"/>
        <v>188.53</v>
      </c>
      <c r="P204" s="38">
        <f t="shared" si="41"/>
        <v>193.59</v>
      </c>
      <c r="Q204" s="75">
        <f t="shared" si="41"/>
        <v>199.46</v>
      </c>
      <c r="R204" s="75">
        <f t="shared" si="41"/>
        <v>205.63</v>
      </c>
      <c r="S204" s="75">
        <f t="shared" si="41"/>
        <v>211.57</v>
      </c>
      <c r="U204" s="108"/>
      <c r="W204" s="90">
        <f t="shared" si="34"/>
        <v>1</v>
      </c>
      <c r="X204" s="90">
        <f t="shared" si="35"/>
        <v>1</v>
      </c>
      <c r="Y204" s="90">
        <f t="shared" si="36"/>
        <v>1</v>
      </c>
      <c r="Z204" s="90">
        <f t="shared" si="37"/>
        <v>1</v>
      </c>
      <c r="AA204" s="90">
        <f t="shared" si="38"/>
        <v>1</v>
      </c>
    </row>
    <row r="205" spans="3:27" ht="15" x14ac:dyDescent="0.25">
      <c r="C205" s="36" t="s">
        <v>225</v>
      </c>
      <c r="D205" s="36" t="s">
        <v>270</v>
      </c>
      <c r="E205" s="36" t="s">
        <v>271</v>
      </c>
      <c r="F205" s="36" t="s">
        <v>83</v>
      </c>
      <c r="G205" s="36" t="s">
        <v>271</v>
      </c>
      <c r="H205" s="36" t="s">
        <v>83</v>
      </c>
      <c r="I205" s="36" t="str">
        <f t="shared" si="30"/>
        <v>Inspection of Service Work (Level 1)Subdivision - Industrial &amp; Commercial - Underground - Per Lot (11 - 50) - Grade C</v>
      </c>
      <c r="J205" s="36" t="str">
        <f t="shared" si="31"/>
        <v>Inspection services − Private electrical installations and accredited service providers (ASPs)Subdivision - Industrial &amp; Commercial - Underground - Per Lot (11 - 50) - Grade C</v>
      </c>
      <c r="K205" s="36" t="str">
        <f t="shared" si="32"/>
        <v>Inspection of Service Work (Level 1)Subdivision - Industrial &amp; Commercial - Underground - Per Lot (11 - 50) - Grade C</v>
      </c>
      <c r="L205" s="36" t="s">
        <v>4</v>
      </c>
      <c r="M205" s="36" t="s">
        <v>5</v>
      </c>
      <c r="N205" s="65">
        <v>392.77378809300018</v>
      </c>
      <c r="O205" s="70">
        <f t="shared" si="33"/>
        <v>392.77</v>
      </c>
      <c r="P205" s="38">
        <f t="shared" si="41"/>
        <v>403.32</v>
      </c>
      <c r="Q205" s="75">
        <f t="shared" si="41"/>
        <v>415.54</v>
      </c>
      <c r="R205" s="75">
        <f t="shared" si="41"/>
        <v>428.4</v>
      </c>
      <c r="S205" s="75">
        <f t="shared" si="41"/>
        <v>440.78</v>
      </c>
      <c r="U205" s="108"/>
      <c r="W205" s="90">
        <f t="shared" si="34"/>
        <v>1</v>
      </c>
      <c r="X205" s="90">
        <f t="shared" si="35"/>
        <v>1</v>
      </c>
      <c r="Y205" s="90">
        <f t="shared" si="36"/>
        <v>1</v>
      </c>
      <c r="Z205" s="90">
        <f t="shared" si="37"/>
        <v>1</v>
      </c>
      <c r="AA205" s="90">
        <f t="shared" si="38"/>
        <v>1</v>
      </c>
    </row>
    <row r="206" spans="3:27" ht="15" x14ac:dyDescent="0.25">
      <c r="C206" s="36" t="s">
        <v>225</v>
      </c>
      <c r="D206" s="36" t="s">
        <v>270</v>
      </c>
      <c r="E206" s="36" t="s">
        <v>271</v>
      </c>
      <c r="F206" s="36" t="s">
        <v>78</v>
      </c>
      <c r="G206" s="36" t="s">
        <v>271</v>
      </c>
      <c r="H206" s="36" t="s">
        <v>78</v>
      </c>
      <c r="I206" s="36" t="str">
        <f t="shared" si="30"/>
        <v>Inspection of Service Work (Level 1)Subdivision - Industrial &amp; Commercial - Underground - Per Lot (51+) - Grade A</v>
      </c>
      <c r="J206" s="36" t="str">
        <f t="shared" si="31"/>
        <v>Inspection services − Private electrical installations and accredited service providers (ASPs)Subdivision - Industrial &amp; Commercial - Underground - Per Lot (51+) - Grade A</v>
      </c>
      <c r="K206" s="36" t="str">
        <f t="shared" si="32"/>
        <v>Inspection of Service Work (Level 1)Subdivision - Industrial &amp; Commercial - Underground - Per Lot (51+) - Grade A</v>
      </c>
      <c r="L206" s="36" t="s">
        <v>4</v>
      </c>
      <c r="M206" s="36" t="s">
        <v>5</v>
      </c>
      <c r="N206" s="65">
        <v>78.554757618600036</v>
      </c>
      <c r="O206" s="70">
        <f t="shared" si="33"/>
        <v>78.55</v>
      </c>
      <c r="P206" s="38">
        <f t="shared" si="41"/>
        <v>80.66</v>
      </c>
      <c r="Q206" s="75">
        <f t="shared" si="41"/>
        <v>83.1</v>
      </c>
      <c r="R206" s="75">
        <f t="shared" si="41"/>
        <v>85.67</v>
      </c>
      <c r="S206" s="75">
        <f t="shared" si="41"/>
        <v>88.15</v>
      </c>
      <c r="U206" s="108"/>
      <c r="W206" s="90">
        <f t="shared" si="34"/>
        <v>1</v>
      </c>
      <c r="X206" s="90">
        <f t="shared" si="35"/>
        <v>1</v>
      </c>
      <c r="Y206" s="90">
        <f t="shared" si="36"/>
        <v>1</v>
      </c>
      <c r="Z206" s="90">
        <f t="shared" si="37"/>
        <v>1</v>
      </c>
      <c r="AA206" s="90">
        <f t="shared" si="38"/>
        <v>1</v>
      </c>
    </row>
    <row r="207" spans="3:27" ht="15" x14ac:dyDescent="0.25">
      <c r="C207" s="36" t="s">
        <v>225</v>
      </c>
      <c r="D207" s="36" t="s">
        <v>270</v>
      </c>
      <c r="E207" s="36" t="s">
        <v>271</v>
      </c>
      <c r="F207" s="36" t="s">
        <v>81</v>
      </c>
      <c r="G207" s="36" t="s">
        <v>271</v>
      </c>
      <c r="H207" s="36" t="s">
        <v>81</v>
      </c>
      <c r="I207" s="36" t="str">
        <f t="shared" si="30"/>
        <v>Inspection of Service Work (Level 1)Subdivision - Industrial &amp; Commercial - Underground - Per Lot (51+) - Grade B</v>
      </c>
      <c r="J207" s="36" t="str">
        <f t="shared" si="31"/>
        <v>Inspection services − Private electrical installations and accredited service providers (ASPs)Subdivision - Industrial &amp; Commercial - Underground - Per Lot (51+) - Grade B</v>
      </c>
      <c r="K207" s="36" t="str">
        <f t="shared" si="32"/>
        <v>Inspection of Service Work (Level 1)Subdivision - Industrial &amp; Commercial - Underground - Per Lot (51+) - Grade B</v>
      </c>
      <c r="L207" s="36" t="s">
        <v>4</v>
      </c>
      <c r="M207" s="36" t="s">
        <v>5</v>
      </c>
      <c r="N207" s="65">
        <v>188.53141828464007</v>
      </c>
      <c r="O207" s="70">
        <f t="shared" si="33"/>
        <v>188.53</v>
      </c>
      <c r="P207" s="38">
        <f t="shared" si="41"/>
        <v>193.59</v>
      </c>
      <c r="Q207" s="75">
        <f t="shared" si="41"/>
        <v>199.46</v>
      </c>
      <c r="R207" s="75">
        <f t="shared" si="41"/>
        <v>205.63</v>
      </c>
      <c r="S207" s="75">
        <f t="shared" si="41"/>
        <v>211.57</v>
      </c>
      <c r="U207" s="108"/>
      <c r="W207" s="90">
        <f t="shared" si="34"/>
        <v>1</v>
      </c>
      <c r="X207" s="90">
        <f t="shared" si="35"/>
        <v>1</v>
      </c>
      <c r="Y207" s="90">
        <f t="shared" si="36"/>
        <v>1</v>
      </c>
      <c r="Z207" s="90">
        <f t="shared" si="37"/>
        <v>1</v>
      </c>
      <c r="AA207" s="90">
        <f t="shared" si="38"/>
        <v>1</v>
      </c>
    </row>
    <row r="208" spans="3:27" ht="15" x14ac:dyDescent="0.25">
      <c r="C208" s="36" t="s">
        <v>225</v>
      </c>
      <c r="D208" s="36" t="s">
        <v>270</v>
      </c>
      <c r="E208" s="36" t="s">
        <v>271</v>
      </c>
      <c r="F208" s="36" t="s">
        <v>84</v>
      </c>
      <c r="G208" s="36" t="s">
        <v>271</v>
      </c>
      <c r="H208" s="36" t="s">
        <v>84</v>
      </c>
      <c r="I208" s="36" t="str">
        <f t="shared" si="30"/>
        <v>Inspection of Service Work (Level 1)Subdivision - Industrial &amp; Commercial - Underground - Per Lot (51+) - Grade C</v>
      </c>
      <c r="J208" s="36" t="str">
        <f t="shared" si="31"/>
        <v>Inspection services − Private electrical installations and accredited service providers (ASPs)Subdivision - Industrial &amp; Commercial - Underground - Per Lot (51+) - Grade C</v>
      </c>
      <c r="K208" s="36" t="str">
        <f t="shared" si="32"/>
        <v>Inspection of Service Work (Level 1)Subdivision - Industrial &amp; Commercial - Underground - Per Lot (51+) - Grade C</v>
      </c>
      <c r="L208" s="36" t="s">
        <v>4</v>
      </c>
      <c r="M208" s="36" t="s">
        <v>5</v>
      </c>
      <c r="N208" s="65">
        <v>392.77378809300018</v>
      </c>
      <c r="O208" s="70">
        <f t="shared" si="33"/>
        <v>392.77</v>
      </c>
      <c r="P208" s="38">
        <f t="shared" si="41"/>
        <v>403.32</v>
      </c>
      <c r="Q208" s="75">
        <f t="shared" si="41"/>
        <v>415.54</v>
      </c>
      <c r="R208" s="75">
        <f t="shared" si="41"/>
        <v>428.4</v>
      </c>
      <c r="S208" s="75">
        <f t="shared" si="41"/>
        <v>440.78</v>
      </c>
      <c r="U208" s="108"/>
      <c r="W208" s="90">
        <f t="shared" si="34"/>
        <v>1</v>
      </c>
      <c r="X208" s="90">
        <f t="shared" si="35"/>
        <v>1</v>
      </c>
      <c r="Y208" s="90">
        <f t="shared" si="36"/>
        <v>1</v>
      </c>
      <c r="Z208" s="90">
        <f t="shared" si="37"/>
        <v>1</v>
      </c>
      <c r="AA208" s="90">
        <f t="shared" si="38"/>
        <v>1</v>
      </c>
    </row>
    <row r="209" spans="3:27" ht="15" x14ac:dyDescent="0.25">
      <c r="C209" s="36" t="s">
        <v>225</v>
      </c>
      <c r="D209" s="36" t="s">
        <v>270</v>
      </c>
      <c r="E209" s="36" t="s">
        <v>271</v>
      </c>
      <c r="F209" s="36" t="s">
        <v>52</v>
      </c>
      <c r="G209" s="36" t="s">
        <v>271</v>
      </c>
      <c r="H209" s="36" t="s">
        <v>52</v>
      </c>
      <c r="I209" s="36" t="str">
        <f t="shared" si="30"/>
        <v>Inspection of Service Work (Level 1)Subdivision - Non Urban - Overhead - Per Pole (1 - 5) - Grade A</v>
      </c>
      <c r="J209" s="36" t="str">
        <f t="shared" si="31"/>
        <v>Inspection services − Private electrical installations and accredited service providers (ASPs)Subdivision - Non Urban - Overhead - Per Pole (1 - 5) - Grade A</v>
      </c>
      <c r="K209" s="36" t="str">
        <f t="shared" si="32"/>
        <v>Inspection of Service Work (Level 1)Subdivision - Non Urban - Overhead - Per Pole (1 - 5) - Grade A</v>
      </c>
      <c r="L209" s="36" t="s">
        <v>4</v>
      </c>
      <c r="M209" s="36" t="s">
        <v>5</v>
      </c>
      <c r="N209" s="65">
        <v>94.265709142320034</v>
      </c>
      <c r="O209" s="70">
        <f t="shared" si="33"/>
        <v>94.27</v>
      </c>
      <c r="P209" s="38">
        <f t="shared" si="41"/>
        <v>96.8</v>
      </c>
      <c r="Q209" s="75">
        <f t="shared" si="41"/>
        <v>99.73</v>
      </c>
      <c r="R209" s="75">
        <f t="shared" si="41"/>
        <v>102.82</v>
      </c>
      <c r="S209" s="75">
        <f t="shared" si="41"/>
        <v>105.79</v>
      </c>
      <c r="U209" s="108"/>
      <c r="W209" s="90">
        <f t="shared" si="34"/>
        <v>1</v>
      </c>
      <c r="X209" s="90">
        <f t="shared" si="35"/>
        <v>1</v>
      </c>
      <c r="Y209" s="90">
        <f t="shared" si="36"/>
        <v>1</v>
      </c>
      <c r="Z209" s="90">
        <f t="shared" si="37"/>
        <v>1</v>
      </c>
      <c r="AA209" s="90">
        <f t="shared" si="38"/>
        <v>1</v>
      </c>
    </row>
    <row r="210" spans="3:27" ht="15" x14ac:dyDescent="0.25">
      <c r="C210" s="36" t="s">
        <v>225</v>
      </c>
      <c r="D210" s="36" t="s">
        <v>270</v>
      </c>
      <c r="E210" s="36" t="s">
        <v>271</v>
      </c>
      <c r="F210" s="36" t="s">
        <v>56</v>
      </c>
      <c r="G210" s="36" t="s">
        <v>271</v>
      </c>
      <c r="H210" s="36" t="s">
        <v>56</v>
      </c>
      <c r="I210" s="36" t="str">
        <f t="shared" si="30"/>
        <v>Inspection of Service Work (Level 1)Subdivision - Non Urban - Overhead - Per Pole (1 - 5) - Grade B</v>
      </c>
      <c r="J210" s="36" t="str">
        <f t="shared" si="31"/>
        <v>Inspection services − Private electrical installations and accredited service providers (ASPs)Subdivision - Non Urban - Overhead - Per Pole (1 - 5) - Grade B</v>
      </c>
      <c r="K210" s="36" t="str">
        <f t="shared" si="32"/>
        <v>Inspection of Service Work (Level 1)Subdivision - Non Urban - Overhead - Per Pole (1 - 5) - Grade B</v>
      </c>
      <c r="L210" s="36" t="s">
        <v>4</v>
      </c>
      <c r="M210" s="36" t="s">
        <v>5</v>
      </c>
      <c r="N210" s="65">
        <v>188.53141828464007</v>
      </c>
      <c r="O210" s="70">
        <f t="shared" si="33"/>
        <v>188.53</v>
      </c>
      <c r="P210" s="38">
        <f t="shared" si="41"/>
        <v>193.59</v>
      </c>
      <c r="Q210" s="75">
        <f t="shared" si="41"/>
        <v>199.46</v>
      </c>
      <c r="R210" s="75">
        <f t="shared" si="41"/>
        <v>205.63</v>
      </c>
      <c r="S210" s="75">
        <f t="shared" si="41"/>
        <v>211.57</v>
      </c>
      <c r="U210" s="108"/>
      <c r="W210" s="90">
        <f t="shared" si="34"/>
        <v>1</v>
      </c>
      <c r="X210" s="90">
        <f t="shared" si="35"/>
        <v>1</v>
      </c>
      <c r="Y210" s="90">
        <f t="shared" si="36"/>
        <v>1</v>
      </c>
      <c r="Z210" s="90">
        <f t="shared" si="37"/>
        <v>1</v>
      </c>
      <c r="AA210" s="90">
        <f t="shared" si="38"/>
        <v>1</v>
      </c>
    </row>
    <row r="211" spans="3:27" ht="15" x14ac:dyDescent="0.25">
      <c r="C211" s="36" t="s">
        <v>225</v>
      </c>
      <c r="D211" s="36" t="s">
        <v>270</v>
      </c>
      <c r="E211" s="36" t="s">
        <v>271</v>
      </c>
      <c r="F211" s="36" t="s">
        <v>60</v>
      </c>
      <c r="G211" s="36" t="s">
        <v>271</v>
      </c>
      <c r="H211" s="36" t="s">
        <v>60</v>
      </c>
      <c r="I211" s="36" t="str">
        <f t="shared" si="30"/>
        <v>Inspection of Service Work (Level 1)Subdivision - Non Urban - Overhead - Per Pole (1 - 5) - Grade C</v>
      </c>
      <c r="J211" s="36" t="str">
        <f t="shared" si="31"/>
        <v>Inspection services − Private electrical installations and accredited service providers (ASPs)Subdivision - Non Urban - Overhead - Per Pole (1 - 5) - Grade C</v>
      </c>
      <c r="K211" s="36" t="str">
        <f t="shared" si="32"/>
        <v>Inspection of Service Work (Level 1)Subdivision - Non Urban - Overhead - Per Pole (1 - 5) - Grade C</v>
      </c>
      <c r="L211" s="36" t="s">
        <v>4</v>
      </c>
      <c r="M211" s="36" t="s">
        <v>5</v>
      </c>
      <c r="N211" s="65">
        <v>314.21903047440014</v>
      </c>
      <c r="O211" s="70">
        <f t="shared" si="33"/>
        <v>314.22000000000003</v>
      </c>
      <c r="P211" s="38">
        <f t="shared" si="41"/>
        <v>322.66000000000003</v>
      </c>
      <c r="Q211" s="75">
        <f t="shared" si="41"/>
        <v>332.44</v>
      </c>
      <c r="R211" s="75">
        <f t="shared" si="41"/>
        <v>342.73</v>
      </c>
      <c r="S211" s="75">
        <f t="shared" si="41"/>
        <v>352.63</v>
      </c>
      <c r="U211" s="108"/>
      <c r="W211" s="90">
        <f t="shared" si="34"/>
        <v>1</v>
      </c>
      <c r="X211" s="90">
        <f t="shared" si="35"/>
        <v>1</v>
      </c>
      <c r="Y211" s="90">
        <f t="shared" si="36"/>
        <v>1</v>
      </c>
      <c r="Z211" s="90">
        <f t="shared" si="37"/>
        <v>1</v>
      </c>
      <c r="AA211" s="90">
        <f t="shared" si="38"/>
        <v>1</v>
      </c>
    </row>
    <row r="212" spans="3:27" ht="15" x14ac:dyDescent="0.25">
      <c r="C212" s="36" t="s">
        <v>225</v>
      </c>
      <c r="D212" s="36" t="s">
        <v>270</v>
      </c>
      <c r="E212" s="36" t="s">
        <v>271</v>
      </c>
      <c r="F212" s="36" t="s">
        <v>54</v>
      </c>
      <c r="G212" s="36" t="s">
        <v>271</v>
      </c>
      <c r="H212" s="36" t="s">
        <v>54</v>
      </c>
      <c r="I212" s="36" t="str">
        <f t="shared" si="30"/>
        <v>Inspection of Service Work (Level 1)Subdivision - Non Urban - Overhead - Per Pole (11 +) - Grade A</v>
      </c>
      <c r="J212" s="36" t="str">
        <f t="shared" si="31"/>
        <v>Inspection services − Private electrical installations and accredited service providers (ASPs)Subdivision - Non Urban - Overhead - Per Pole (11 +) - Grade A</v>
      </c>
      <c r="K212" s="36" t="str">
        <f t="shared" si="32"/>
        <v>Inspection of Service Work (Level 1)Subdivision - Non Urban - Overhead - Per Pole (11 +) - Grade A</v>
      </c>
      <c r="L212" s="36" t="s">
        <v>4</v>
      </c>
      <c r="M212" s="36" t="s">
        <v>5</v>
      </c>
      <c r="N212" s="65">
        <v>62.84380609488003</v>
      </c>
      <c r="O212" s="70">
        <f t="shared" si="33"/>
        <v>62.84</v>
      </c>
      <c r="P212" s="38">
        <f t="shared" si="41"/>
        <v>64.53</v>
      </c>
      <c r="Q212" s="75">
        <f t="shared" si="41"/>
        <v>66.489999999999995</v>
      </c>
      <c r="R212" s="75">
        <f t="shared" si="41"/>
        <v>68.55</v>
      </c>
      <c r="S212" s="75">
        <f t="shared" si="41"/>
        <v>70.53</v>
      </c>
      <c r="U212" s="108"/>
      <c r="W212" s="90">
        <f t="shared" si="34"/>
        <v>1</v>
      </c>
      <c r="X212" s="90">
        <f t="shared" si="35"/>
        <v>1</v>
      </c>
      <c r="Y212" s="90">
        <f t="shared" si="36"/>
        <v>1</v>
      </c>
      <c r="Z212" s="90">
        <f t="shared" si="37"/>
        <v>1</v>
      </c>
      <c r="AA212" s="90">
        <f t="shared" si="38"/>
        <v>1</v>
      </c>
    </row>
    <row r="213" spans="3:27" ht="15" x14ac:dyDescent="0.25">
      <c r="C213" s="36" t="s">
        <v>225</v>
      </c>
      <c r="D213" s="36" t="s">
        <v>270</v>
      </c>
      <c r="E213" s="36" t="s">
        <v>271</v>
      </c>
      <c r="F213" s="36" t="s">
        <v>58</v>
      </c>
      <c r="G213" s="36" t="s">
        <v>271</v>
      </c>
      <c r="H213" s="36" t="s">
        <v>58</v>
      </c>
      <c r="I213" s="36" t="str">
        <f t="shared" si="30"/>
        <v>Inspection of Service Work (Level 1)Subdivision - Non Urban - Overhead - Per Pole (11 +) - Grade B</v>
      </c>
      <c r="J213" s="36" t="str">
        <f t="shared" si="31"/>
        <v>Inspection services − Private electrical installations and accredited service providers (ASPs)Subdivision - Non Urban - Overhead - Per Pole (11 +) - Grade B</v>
      </c>
      <c r="K213" s="36" t="str">
        <f t="shared" si="32"/>
        <v>Inspection of Service Work (Level 1)Subdivision - Non Urban - Overhead - Per Pole (11 +) - Grade B</v>
      </c>
      <c r="L213" s="36" t="s">
        <v>4</v>
      </c>
      <c r="M213" s="36" t="s">
        <v>5</v>
      </c>
      <c r="N213" s="65">
        <v>102.12118490418005</v>
      </c>
      <c r="O213" s="70">
        <f t="shared" si="33"/>
        <v>102.12</v>
      </c>
      <c r="P213" s="38">
        <f t="shared" si="41"/>
        <v>104.86</v>
      </c>
      <c r="Q213" s="75">
        <f t="shared" si="41"/>
        <v>108.04</v>
      </c>
      <c r="R213" s="75">
        <f t="shared" si="41"/>
        <v>111.38</v>
      </c>
      <c r="S213" s="75">
        <f t="shared" si="41"/>
        <v>114.6</v>
      </c>
      <c r="U213" s="108"/>
      <c r="W213" s="90">
        <f t="shared" si="34"/>
        <v>1</v>
      </c>
      <c r="X213" s="90">
        <f t="shared" si="35"/>
        <v>1</v>
      </c>
      <c r="Y213" s="90">
        <f t="shared" si="36"/>
        <v>1</v>
      </c>
      <c r="Z213" s="90">
        <f t="shared" si="37"/>
        <v>1</v>
      </c>
      <c r="AA213" s="90">
        <f t="shared" si="38"/>
        <v>1</v>
      </c>
    </row>
    <row r="214" spans="3:27" ht="15" x14ac:dyDescent="0.25">
      <c r="C214" s="36" t="s">
        <v>225</v>
      </c>
      <c r="D214" s="36" t="s">
        <v>270</v>
      </c>
      <c r="E214" s="36" t="s">
        <v>271</v>
      </c>
      <c r="F214" s="36" t="s">
        <v>62</v>
      </c>
      <c r="G214" s="36" t="s">
        <v>271</v>
      </c>
      <c r="H214" s="36" t="s">
        <v>62</v>
      </c>
      <c r="I214" s="36" t="str">
        <f t="shared" si="30"/>
        <v>Inspection of Service Work (Level 1)Subdivision - Non Urban - Overhead - Per Pole (11 +) - Grade C</v>
      </c>
      <c r="J214" s="36" t="str">
        <f t="shared" si="31"/>
        <v>Inspection services − Private electrical installations and accredited service providers (ASPs)Subdivision - Non Urban - Overhead - Per Pole (11 +) - Grade C</v>
      </c>
      <c r="K214" s="36" t="str">
        <f t="shared" si="32"/>
        <v>Inspection of Service Work (Level 1)Subdivision - Non Urban - Overhead - Per Pole (11 +) - Grade C</v>
      </c>
      <c r="L214" s="36" t="s">
        <v>4</v>
      </c>
      <c r="M214" s="36" t="s">
        <v>5</v>
      </c>
      <c r="N214" s="65">
        <v>219.95332133208009</v>
      </c>
      <c r="O214" s="70">
        <f t="shared" si="33"/>
        <v>219.95</v>
      </c>
      <c r="P214" s="38">
        <f t="shared" si="41"/>
        <v>225.86</v>
      </c>
      <c r="Q214" s="75">
        <f t="shared" si="41"/>
        <v>232.7</v>
      </c>
      <c r="R214" s="75">
        <f t="shared" si="41"/>
        <v>239.9</v>
      </c>
      <c r="S214" s="75">
        <f t="shared" si="41"/>
        <v>246.83</v>
      </c>
      <c r="U214" s="108"/>
      <c r="W214" s="90">
        <f t="shared" si="34"/>
        <v>1</v>
      </c>
      <c r="X214" s="90">
        <f t="shared" si="35"/>
        <v>1</v>
      </c>
      <c r="Y214" s="90">
        <f t="shared" si="36"/>
        <v>1</v>
      </c>
      <c r="Z214" s="90">
        <f t="shared" si="37"/>
        <v>1</v>
      </c>
      <c r="AA214" s="90">
        <f t="shared" si="38"/>
        <v>1</v>
      </c>
    </row>
    <row r="215" spans="3:27" ht="15" x14ac:dyDescent="0.25">
      <c r="C215" s="36" t="s">
        <v>225</v>
      </c>
      <c r="D215" s="36" t="s">
        <v>270</v>
      </c>
      <c r="E215" s="36" t="s">
        <v>271</v>
      </c>
      <c r="F215" s="36" t="s">
        <v>53</v>
      </c>
      <c r="G215" s="36" t="s">
        <v>271</v>
      </c>
      <c r="H215" s="36" t="s">
        <v>53</v>
      </c>
      <c r="I215" s="36" t="str">
        <f t="shared" ref="I215:I278" si="42">G215&amp;H215</f>
        <v>Inspection of Service Work (Level 1)Subdivision - Non Urban - Overhead - Per Pole (6 - 10) - Grade A</v>
      </c>
      <c r="J215" s="36" t="str">
        <f t="shared" si="31"/>
        <v>Inspection services − Private electrical installations and accredited service providers (ASPs)Subdivision - Non Urban - Overhead - Per Pole (6 - 10) - Grade A</v>
      </c>
      <c r="K215" s="36" t="str">
        <f t="shared" si="32"/>
        <v>Inspection of Service Work (Level 1)Subdivision - Non Urban - Overhead - Per Pole (6 - 10) - Grade A</v>
      </c>
      <c r="L215" s="36" t="s">
        <v>4</v>
      </c>
      <c r="M215" s="36" t="s">
        <v>5</v>
      </c>
      <c r="N215" s="65">
        <v>78.554757618600036</v>
      </c>
      <c r="O215" s="70">
        <f t="shared" si="33"/>
        <v>78.55</v>
      </c>
      <c r="P215" s="38">
        <f t="shared" si="41"/>
        <v>80.66</v>
      </c>
      <c r="Q215" s="75">
        <f t="shared" si="41"/>
        <v>83.1</v>
      </c>
      <c r="R215" s="75">
        <f t="shared" si="41"/>
        <v>85.67</v>
      </c>
      <c r="S215" s="75">
        <f t="shared" si="41"/>
        <v>88.15</v>
      </c>
      <c r="U215" s="108"/>
      <c r="W215" s="90">
        <f t="shared" si="34"/>
        <v>1</v>
      </c>
      <c r="X215" s="90">
        <f t="shared" si="35"/>
        <v>1</v>
      </c>
      <c r="Y215" s="90">
        <f t="shared" si="36"/>
        <v>1</v>
      </c>
      <c r="Z215" s="90">
        <f t="shared" si="37"/>
        <v>1</v>
      </c>
      <c r="AA215" s="90">
        <f t="shared" si="38"/>
        <v>1</v>
      </c>
    </row>
    <row r="216" spans="3:27" ht="15" x14ac:dyDescent="0.25">
      <c r="C216" s="36" t="s">
        <v>225</v>
      </c>
      <c r="D216" s="36" t="s">
        <v>270</v>
      </c>
      <c r="E216" s="36" t="s">
        <v>271</v>
      </c>
      <c r="F216" s="36" t="s">
        <v>57</v>
      </c>
      <c r="G216" s="36" t="s">
        <v>271</v>
      </c>
      <c r="H216" s="36" t="s">
        <v>57</v>
      </c>
      <c r="I216" s="36" t="str">
        <f t="shared" si="42"/>
        <v>Inspection of Service Work (Level 1)Subdivision - Non Urban - Overhead - Per Pole (6 - 10) - Grade B</v>
      </c>
      <c r="J216" s="36" t="str">
        <f t="shared" ref="J216:J279" si="43">D216&amp;H216</f>
        <v>Inspection services − Private electrical installations and accredited service providers (ASPs)Subdivision - Non Urban - Overhead - Per Pole (6 - 10) - Grade B</v>
      </c>
      <c r="K216" s="36" t="str">
        <f t="shared" ref="K216:K279" si="44">E216&amp;F216</f>
        <v>Inspection of Service Work (Level 1)Subdivision - Non Urban - Overhead - Per Pole (6 - 10) - Grade B</v>
      </c>
      <c r="L216" s="36" t="s">
        <v>4</v>
      </c>
      <c r="M216" s="36" t="s">
        <v>5</v>
      </c>
      <c r="N216" s="65">
        <v>157.10951523720007</v>
      </c>
      <c r="O216" s="70">
        <f t="shared" ref="O216:O279" si="45">ROUND(N216,2)</f>
        <v>157.11000000000001</v>
      </c>
      <c r="P216" s="38">
        <f t="shared" si="41"/>
        <v>161.33000000000001</v>
      </c>
      <c r="Q216" s="75">
        <f t="shared" si="41"/>
        <v>166.22</v>
      </c>
      <c r="R216" s="75">
        <f t="shared" si="41"/>
        <v>171.37</v>
      </c>
      <c r="S216" s="75">
        <f t="shared" si="41"/>
        <v>176.32</v>
      </c>
      <c r="U216" s="108"/>
      <c r="W216" s="90">
        <f t="shared" ref="W216:W279" si="46">COUNTIF($H$23:$H$331,$H216)</f>
        <v>1</v>
      </c>
      <c r="X216" s="90">
        <f t="shared" ref="X216:X279" si="47">COUNTIF($I$23:$I$331,$I216)</f>
        <v>1</v>
      </c>
      <c r="Y216" s="90">
        <f t="shared" ref="Y216:Y279" si="48">COUNTIF($J$23:$J$331,$J216)</f>
        <v>1</v>
      </c>
      <c r="Z216" s="90">
        <f t="shared" ref="Z216:Z279" si="49">COUNTIF($K$23:$K$331,$K216)</f>
        <v>1</v>
      </c>
      <c r="AA216" s="90">
        <f t="shared" ref="AA216:AA279" si="50">COUNTIF($F$23:$F$331,$F216)</f>
        <v>1</v>
      </c>
    </row>
    <row r="217" spans="3:27" ht="15" x14ac:dyDescent="0.25">
      <c r="C217" s="36" t="s">
        <v>225</v>
      </c>
      <c r="D217" s="36" t="s">
        <v>270</v>
      </c>
      <c r="E217" s="36" t="s">
        <v>271</v>
      </c>
      <c r="F217" s="36" t="s">
        <v>61</v>
      </c>
      <c r="G217" s="36" t="s">
        <v>271</v>
      </c>
      <c r="H217" s="36" t="s">
        <v>61</v>
      </c>
      <c r="I217" s="36" t="str">
        <f t="shared" si="42"/>
        <v>Inspection of Service Work (Level 1)Subdivision - Non Urban - Overhead - Per Pole (6 - 10) - Grade C</v>
      </c>
      <c r="J217" s="36" t="str">
        <f t="shared" si="43"/>
        <v>Inspection services − Private electrical installations and accredited service providers (ASPs)Subdivision - Non Urban - Overhead - Per Pole (6 - 10) - Grade C</v>
      </c>
      <c r="K217" s="36" t="str">
        <f t="shared" si="44"/>
        <v>Inspection of Service Work (Level 1)Subdivision - Non Urban - Overhead - Per Pole (6 - 10) - Grade C</v>
      </c>
      <c r="L217" s="36" t="s">
        <v>4</v>
      </c>
      <c r="M217" s="36" t="s">
        <v>5</v>
      </c>
      <c r="N217" s="65">
        <v>290.65260318882014</v>
      </c>
      <c r="O217" s="70">
        <f t="shared" si="45"/>
        <v>290.64999999999998</v>
      </c>
      <c r="P217" s="38">
        <f t="shared" si="41"/>
        <v>298.45999999999998</v>
      </c>
      <c r="Q217" s="75">
        <f t="shared" si="41"/>
        <v>307.5</v>
      </c>
      <c r="R217" s="75">
        <f t="shared" si="41"/>
        <v>317.02</v>
      </c>
      <c r="S217" s="75">
        <f t="shared" si="41"/>
        <v>326.18</v>
      </c>
      <c r="U217" s="108"/>
      <c r="W217" s="90">
        <f t="shared" si="46"/>
        <v>1</v>
      </c>
      <c r="X217" s="90">
        <f t="shared" si="47"/>
        <v>1</v>
      </c>
      <c r="Y217" s="90">
        <f t="shared" si="48"/>
        <v>1</v>
      </c>
      <c r="Z217" s="90">
        <f t="shared" si="49"/>
        <v>1</v>
      </c>
      <c r="AA217" s="90">
        <f t="shared" si="50"/>
        <v>1</v>
      </c>
    </row>
    <row r="218" spans="3:27" ht="15" x14ac:dyDescent="0.25">
      <c r="C218" s="36" t="s">
        <v>225</v>
      </c>
      <c r="D218" s="36" t="s">
        <v>270</v>
      </c>
      <c r="E218" s="36" t="s">
        <v>271</v>
      </c>
      <c r="F218" s="36" t="s">
        <v>55</v>
      </c>
      <c r="G218" s="36" t="s">
        <v>271</v>
      </c>
      <c r="H218" s="36" t="s">
        <v>55</v>
      </c>
      <c r="I218" s="36" t="str">
        <f t="shared" si="42"/>
        <v>Inspection of Service Work (Level 1)Subdivision - Non Urban - Overhead - Per Pole Sub - Grade A</v>
      </c>
      <c r="J218" s="36" t="str">
        <f t="shared" si="43"/>
        <v>Inspection services − Private electrical installations and accredited service providers (ASPs)Subdivision - Non Urban - Overhead - Per Pole Sub - Grade A</v>
      </c>
      <c r="K218" s="36" t="str">
        <f t="shared" si="44"/>
        <v>Inspection of Service Work (Level 1)Subdivision - Non Urban - Overhead - Per Pole Sub - Grade A</v>
      </c>
      <c r="L218" s="36" t="s">
        <v>4</v>
      </c>
      <c r="M218" s="36" t="s">
        <v>5</v>
      </c>
      <c r="N218" s="65">
        <v>534.17235180648026</v>
      </c>
      <c r="O218" s="70">
        <f t="shared" si="45"/>
        <v>534.16999999999996</v>
      </c>
      <c r="P218" s="38">
        <f t="shared" si="41"/>
        <v>548.52</v>
      </c>
      <c r="Q218" s="75">
        <f t="shared" si="41"/>
        <v>565.14</v>
      </c>
      <c r="R218" s="75">
        <f t="shared" si="41"/>
        <v>582.63</v>
      </c>
      <c r="S218" s="75">
        <f t="shared" si="41"/>
        <v>599.46</v>
      </c>
      <c r="U218" s="108"/>
      <c r="W218" s="90">
        <f t="shared" si="46"/>
        <v>1</v>
      </c>
      <c r="X218" s="90">
        <f t="shared" si="47"/>
        <v>1</v>
      </c>
      <c r="Y218" s="90">
        <f t="shared" si="48"/>
        <v>1</v>
      </c>
      <c r="Z218" s="90">
        <f t="shared" si="49"/>
        <v>1</v>
      </c>
      <c r="AA218" s="90">
        <f t="shared" si="50"/>
        <v>1</v>
      </c>
    </row>
    <row r="219" spans="3:27" ht="15" x14ac:dyDescent="0.25">
      <c r="C219" s="36" t="s">
        <v>225</v>
      </c>
      <c r="D219" s="36" t="s">
        <v>270</v>
      </c>
      <c r="E219" s="36" t="s">
        <v>271</v>
      </c>
      <c r="F219" s="36" t="s">
        <v>59</v>
      </c>
      <c r="G219" s="36" t="s">
        <v>271</v>
      </c>
      <c r="H219" s="36" t="s">
        <v>59</v>
      </c>
      <c r="I219" s="36" t="str">
        <f t="shared" si="42"/>
        <v>Inspection of Service Work (Level 1)Subdivision - Non Urban - Overhead - Per Pole Sub - Grade B</v>
      </c>
      <c r="J219" s="36" t="str">
        <f t="shared" si="43"/>
        <v>Inspection services − Private electrical installations and accredited service providers (ASPs)Subdivision - Non Urban - Overhead - Per Pole Sub - Grade B</v>
      </c>
      <c r="K219" s="36" t="str">
        <f t="shared" si="44"/>
        <v>Inspection of Service Work (Level 1)Subdivision - Non Urban - Overhead - Per Pole Sub - Grade B</v>
      </c>
      <c r="L219" s="36" t="s">
        <v>4</v>
      </c>
      <c r="M219" s="36" t="s">
        <v>5</v>
      </c>
      <c r="N219" s="65">
        <v>1099.7666066604006</v>
      </c>
      <c r="O219" s="70">
        <f t="shared" si="45"/>
        <v>1099.77</v>
      </c>
      <c r="P219" s="38">
        <f t="shared" si="41"/>
        <v>1129.31</v>
      </c>
      <c r="Q219" s="75">
        <f t="shared" si="41"/>
        <v>1163.53</v>
      </c>
      <c r="R219" s="75">
        <f t="shared" si="41"/>
        <v>1199.55</v>
      </c>
      <c r="S219" s="75">
        <f t="shared" si="41"/>
        <v>1234.21</v>
      </c>
      <c r="U219" s="108"/>
      <c r="W219" s="90">
        <f t="shared" si="46"/>
        <v>1</v>
      </c>
      <c r="X219" s="90">
        <f t="shared" si="47"/>
        <v>1</v>
      </c>
      <c r="Y219" s="90">
        <f t="shared" si="48"/>
        <v>1</v>
      </c>
      <c r="Z219" s="90">
        <f t="shared" si="49"/>
        <v>1</v>
      </c>
      <c r="AA219" s="90">
        <f t="shared" si="50"/>
        <v>1</v>
      </c>
    </row>
    <row r="220" spans="3:27" ht="15" x14ac:dyDescent="0.25">
      <c r="C220" s="36" t="s">
        <v>225</v>
      </c>
      <c r="D220" s="36" t="s">
        <v>270</v>
      </c>
      <c r="E220" s="36" t="s">
        <v>271</v>
      </c>
      <c r="F220" s="36" t="s">
        <v>63</v>
      </c>
      <c r="G220" s="36" t="s">
        <v>271</v>
      </c>
      <c r="H220" s="36" t="s">
        <v>63</v>
      </c>
      <c r="I220" s="36" t="str">
        <f t="shared" si="42"/>
        <v>Inspection of Service Work (Level 1)Subdivision - Non Urban - Overhead - Per Pole Sub - Grade C</v>
      </c>
      <c r="J220" s="36" t="str">
        <f t="shared" si="43"/>
        <v>Inspection services − Private electrical installations and accredited service providers (ASPs)Subdivision - Non Urban - Overhead - Per Pole Sub - Grade C</v>
      </c>
      <c r="K220" s="36" t="str">
        <f t="shared" si="44"/>
        <v>Inspection of Service Work (Level 1)Subdivision - Non Urban - Overhead - Per Pole Sub - Grade C</v>
      </c>
      <c r="L220" s="36" t="s">
        <v>4</v>
      </c>
      <c r="M220" s="36" t="s">
        <v>5</v>
      </c>
      <c r="N220" s="65">
        <v>1335.4308795162005</v>
      </c>
      <c r="O220" s="70">
        <f t="shared" si="45"/>
        <v>1335.43</v>
      </c>
      <c r="P220" s="38">
        <f t="shared" si="41"/>
        <v>1371.3</v>
      </c>
      <c r="Q220" s="75">
        <f t="shared" si="41"/>
        <v>1412.85</v>
      </c>
      <c r="R220" s="75">
        <f t="shared" si="41"/>
        <v>1456.59</v>
      </c>
      <c r="S220" s="75">
        <f t="shared" si="41"/>
        <v>1498.67</v>
      </c>
      <c r="U220" s="108"/>
      <c r="W220" s="90">
        <f t="shared" si="46"/>
        <v>1</v>
      </c>
      <c r="X220" s="90">
        <f t="shared" si="47"/>
        <v>1</v>
      </c>
      <c r="Y220" s="90">
        <f t="shared" si="48"/>
        <v>1</v>
      </c>
      <c r="Z220" s="90">
        <f t="shared" si="49"/>
        <v>1</v>
      </c>
      <c r="AA220" s="90">
        <f t="shared" si="50"/>
        <v>1</v>
      </c>
    </row>
    <row r="221" spans="3:27" ht="15" x14ac:dyDescent="0.25">
      <c r="C221" s="36" t="s">
        <v>225</v>
      </c>
      <c r="D221" s="36" t="s">
        <v>270</v>
      </c>
      <c r="E221" s="36" t="s">
        <v>271</v>
      </c>
      <c r="F221" s="36" t="s">
        <v>43</v>
      </c>
      <c r="G221" s="36" t="s">
        <v>271</v>
      </c>
      <c r="H221" s="36" t="s">
        <v>43</v>
      </c>
      <c r="I221" s="36" t="str">
        <f t="shared" si="42"/>
        <v>Inspection of Service Work (Level 1)Subdivision - Non Urban - Underground - Per Lot (1 - 10) - Grade A</v>
      </c>
      <c r="J221" s="36" t="str">
        <f t="shared" si="43"/>
        <v>Inspection services − Private electrical installations and accredited service providers (ASPs)Subdivision - Non Urban - Underground - Per Lot (1 - 10) - Grade A</v>
      </c>
      <c r="K221" s="36" t="str">
        <f t="shared" si="44"/>
        <v>Inspection of Service Work (Level 1)Subdivision - Non Urban - Underground - Per Lot (1 - 10) - Grade A</v>
      </c>
      <c r="L221" s="36" t="s">
        <v>4</v>
      </c>
      <c r="M221" s="36" t="s">
        <v>5</v>
      </c>
      <c r="N221" s="65">
        <v>78.554757618600036</v>
      </c>
      <c r="O221" s="70">
        <f t="shared" si="45"/>
        <v>78.55</v>
      </c>
      <c r="P221" s="38">
        <f t="shared" si="41"/>
        <v>80.66</v>
      </c>
      <c r="Q221" s="75">
        <f t="shared" si="41"/>
        <v>83.1</v>
      </c>
      <c r="R221" s="75">
        <f t="shared" si="41"/>
        <v>85.67</v>
      </c>
      <c r="S221" s="75">
        <f t="shared" si="41"/>
        <v>88.15</v>
      </c>
      <c r="U221" s="108"/>
      <c r="W221" s="90">
        <f t="shared" si="46"/>
        <v>1</v>
      </c>
      <c r="X221" s="90">
        <f t="shared" si="47"/>
        <v>1</v>
      </c>
      <c r="Y221" s="90">
        <f t="shared" si="48"/>
        <v>1</v>
      </c>
      <c r="Z221" s="90">
        <f t="shared" si="49"/>
        <v>1</v>
      </c>
      <c r="AA221" s="90">
        <f t="shared" si="50"/>
        <v>1</v>
      </c>
    </row>
    <row r="222" spans="3:27" ht="15" x14ac:dyDescent="0.25">
      <c r="C222" s="36" t="s">
        <v>225</v>
      </c>
      <c r="D222" s="36" t="s">
        <v>270</v>
      </c>
      <c r="E222" s="36" t="s">
        <v>271</v>
      </c>
      <c r="F222" s="36" t="s">
        <v>46</v>
      </c>
      <c r="G222" s="36" t="s">
        <v>271</v>
      </c>
      <c r="H222" s="36" t="s">
        <v>46</v>
      </c>
      <c r="I222" s="36" t="str">
        <f t="shared" si="42"/>
        <v>Inspection of Service Work (Level 1)Subdivision - Non Urban - Underground - Per Lot (1 - 10) - Grade B</v>
      </c>
      <c r="J222" s="36" t="str">
        <f t="shared" si="43"/>
        <v>Inspection services − Private electrical installations and accredited service providers (ASPs)Subdivision - Non Urban - Underground - Per Lot (1 - 10) - Grade B</v>
      </c>
      <c r="K222" s="36" t="str">
        <f t="shared" si="44"/>
        <v>Inspection of Service Work (Level 1)Subdivision - Non Urban - Underground - Per Lot (1 - 10) - Grade B</v>
      </c>
      <c r="L222" s="36" t="s">
        <v>4</v>
      </c>
      <c r="M222" s="36" t="s">
        <v>5</v>
      </c>
      <c r="N222" s="65">
        <v>188.53141828464007</v>
      </c>
      <c r="O222" s="70">
        <f t="shared" si="45"/>
        <v>188.53</v>
      </c>
      <c r="P222" s="38">
        <f t="shared" si="41"/>
        <v>193.59</v>
      </c>
      <c r="Q222" s="75">
        <f t="shared" si="41"/>
        <v>199.46</v>
      </c>
      <c r="R222" s="75">
        <f t="shared" si="41"/>
        <v>205.63</v>
      </c>
      <c r="S222" s="75">
        <f t="shared" si="41"/>
        <v>211.57</v>
      </c>
      <c r="U222" s="108"/>
      <c r="W222" s="90">
        <f t="shared" si="46"/>
        <v>1</v>
      </c>
      <c r="X222" s="90">
        <f t="shared" si="47"/>
        <v>1</v>
      </c>
      <c r="Y222" s="90">
        <f t="shared" si="48"/>
        <v>1</v>
      </c>
      <c r="Z222" s="90">
        <f t="shared" si="49"/>
        <v>1</v>
      </c>
      <c r="AA222" s="90">
        <f t="shared" si="50"/>
        <v>1</v>
      </c>
    </row>
    <row r="223" spans="3:27" ht="15" x14ac:dyDescent="0.25">
      <c r="C223" s="36" t="s">
        <v>225</v>
      </c>
      <c r="D223" s="36" t="s">
        <v>270</v>
      </c>
      <c r="E223" s="36" t="s">
        <v>271</v>
      </c>
      <c r="F223" s="36" t="s">
        <v>49</v>
      </c>
      <c r="G223" s="36" t="s">
        <v>271</v>
      </c>
      <c r="H223" s="36" t="s">
        <v>49</v>
      </c>
      <c r="I223" s="36" t="str">
        <f t="shared" si="42"/>
        <v>Inspection of Service Work (Level 1)Subdivision - Non Urban - Underground - Per Lot (1 - 10) - Grade C</v>
      </c>
      <c r="J223" s="36" t="str">
        <f t="shared" si="43"/>
        <v>Inspection services − Private electrical installations and accredited service providers (ASPs)Subdivision - Non Urban - Underground - Per Lot (1 - 10) - Grade C</v>
      </c>
      <c r="K223" s="36" t="str">
        <f t="shared" si="44"/>
        <v>Inspection of Service Work (Level 1)Subdivision - Non Urban - Underground - Per Lot (1 - 10) - Grade C</v>
      </c>
      <c r="L223" s="36" t="s">
        <v>4</v>
      </c>
      <c r="M223" s="36" t="s">
        <v>5</v>
      </c>
      <c r="N223" s="65">
        <v>400.62926385486014</v>
      </c>
      <c r="O223" s="70">
        <f t="shared" si="45"/>
        <v>400.63</v>
      </c>
      <c r="P223" s="38">
        <f t="shared" ref="P223:S242" si="51">ROUND(O223*(1+P$14)*(1-P$15),2)</f>
        <v>411.39</v>
      </c>
      <c r="Q223" s="75">
        <f t="shared" si="51"/>
        <v>423.86</v>
      </c>
      <c r="R223" s="75">
        <f t="shared" si="51"/>
        <v>436.98</v>
      </c>
      <c r="S223" s="75">
        <f t="shared" si="51"/>
        <v>449.6</v>
      </c>
      <c r="U223" s="108"/>
      <c r="W223" s="90">
        <f t="shared" si="46"/>
        <v>1</v>
      </c>
      <c r="X223" s="90">
        <f t="shared" si="47"/>
        <v>1</v>
      </c>
      <c r="Y223" s="90">
        <f t="shared" si="48"/>
        <v>1</v>
      </c>
      <c r="Z223" s="90">
        <f t="shared" si="49"/>
        <v>1</v>
      </c>
      <c r="AA223" s="90">
        <f t="shared" si="50"/>
        <v>1</v>
      </c>
    </row>
    <row r="224" spans="3:27" ht="15" x14ac:dyDescent="0.25">
      <c r="C224" s="36" t="s">
        <v>225</v>
      </c>
      <c r="D224" s="36" t="s">
        <v>270</v>
      </c>
      <c r="E224" s="36" t="s">
        <v>271</v>
      </c>
      <c r="F224" s="36" t="s">
        <v>44</v>
      </c>
      <c r="G224" s="36" t="s">
        <v>271</v>
      </c>
      <c r="H224" s="36" t="s">
        <v>44</v>
      </c>
      <c r="I224" s="36" t="str">
        <f t="shared" si="42"/>
        <v>Inspection of Service Work (Level 1)Subdivision - Non Urban - Underground - Per Lot (11 - 50) - Grade A</v>
      </c>
      <c r="J224" s="36" t="str">
        <f t="shared" si="43"/>
        <v>Inspection services − Private electrical installations and accredited service providers (ASPs)Subdivision - Non Urban - Underground - Per Lot (11 - 50) - Grade A</v>
      </c>
      <c r="K224" s="36" t="str">
        <f t="shared" si="44"/>
        <v>Inspection of Service Work (Level 1)Subdivision - Non Urban - Underground - Per Lot (11 - 50) - Grade A</v>
      </c>
      <c r="L224" s="36" t="s">
        <v>4</v>
      </c>
      <c r="M224" s="36" t="s">
        <v>5</v>
      </c>
      <c r="N224" s="65">
        <v>47.132854571160017</v>
      </c>
      <c r="O224" s="70">
        <f t="shared" si="45"/>
        <v>47.13</v>
      </c>
      <c r="P224" s="38">
        <f t="shared" si="51"/>
        <v>48.4</v>
      </c>
      <c r="Q224" s="75">
        <f t="shared" si="51"/>
        <v>49.87</v>
      </c>
      <c r="R224" s="75">
        <f t="shared" si="51"/>
        <v>51.41</v>
      </c>
      <c r="S224" s="75">
        <f t="shared" si="51"/>
        <v>52.9</v>
      </c>
      <c r="U224" s="108"/>
      <c r="W224" s="90">
        <f t="shared" si="46"/>
        <v>1</v>
      </c>
      <c r="X224" s="90">
        <f t="shared" si="47"/>
        <v>1</v>
      </c>
      <c r="Y224" s="90">
        <f t="shared" si="48"/>
        <v>1</v>
      </c>
      <c r="Z224" s="90">
        <f t="shared" si="49"/>
        <v>1</v>
      </c>
      <c r="AA224" s="90">
        <f t="shared" si="50"/>
        <v>1</v>
      </c>
    </row>
    <row r="225" spans="3:27" ht="15" x14ac:dyDescent="0.25">
      <c r="C225" s="36" t="s">
        <v>225</v>
      </c>
      <c r="D225" s="36" t="s">
        <v>270</v>
      </c>
      <c r="E225" s="36" t="s">
        <v>271</v>
      </c>
      <c r="F225" s="36" t="s">
        <v>47</v>
      </c>
      <c r="G225" s="36" t="s">
        <v>271</v>
      </c>
      <c r="H225" s="36" t="s">
        <v>47</v>
      </c>
      <c r="I225" s="36" t="str">
        <f t="shared" si="42"/>
        <v>Inspection of Service Work (Level 1)Subdivision - Non Urban - Underground - Per Lot (11 - 50) - Grade B</v>
      </c>
      <c r="J225" s="36" t="str">
        <f t="shared" si="43"/>
        <v>Inspection services − Private electrical installations and accredited service providers (ASPs)Subdivision - Non Urban - Underground - Per Lot (11 - 50) - Grade B</v>
      </c>
      <c r="K225" s="36" t="str">
        <f t="shared" si="44"/>
        <v>Inspection of Service Work (Level 1)Subdivision - Non Urban - Underground - Per Lot (11 - 50) - Grade B</v>
      </c>
      <c r="L225" s="36" t="s">
        <v>4</v>
      </c>
      <c r="M225" s="36" t="s">
        <v>5</v>
      </c>
      <c r="N225" s="65">
        <v>102.12118490418005</v>
      </c>
      <c r="O225" s="70">
        <f t="shared" si="45"/>
        <v>102.12</v>
      </c>
      <c r="P225" s="38">
        <f t="shared" si="51"/>
        <v>104.86</v>
      </c>
      <c r="Q225" s="75">
        <f t="shared" si="51"/>
        <v>108.04</v>
      </c>
      <c r="R225" s="75">
        <f t="shared" si="51"/>
        <v>111.38</v>
      </c>
      <c r="S225" s="75">
        <f t="shared" si="51"/>
        <v>114.6</v>
      </c>
      <c r="U225" s="108"/>
      <c r="W225" s="90">
        <f t="shared" si="46"/>
        <v>1</v>
      </c>
      <c r="X225" s="90">
        <f t="shared" si="47"/>
        <v>1</v>
      </c>
      <c r="Y225" s="90">
        <f t="shared" si="48"/>
        <v>1</v>
      </c>
      <c r="Z225" s="90">
        <f t="shared" si="49"/>
        <v>1</v>
      </c>
      <c r="AA225" s="90">
        <f t="shared" si="50"/>
        <v>1</v>
      </c>
    </row>
    <row r="226" spans="3:27" ht="15" x14ac:dyDescent="0.25">
      <c r="C226" s="36" t="s">
        <v>225</v>
      </c>
      <c r="D226" s="36" t="s">
        <v>270</v>
      </c>
      <c r="E226" s="36" t="s">
        <v>271</v>
      </c>
      <c r="F226" s="36" t="s">
        <v>50</v>
      </c>
      <c r="G226" s="36" t="s">
        <v>271</v>
      </c>
      <c r="H226" s="36" t="s">
        <v>50</v>
      </c>
      <c r="I226" s="36" t="str">
        <f t="shared" si="42"/>
        <v>Inspection of Service Work (Level 1)Subdivision - Non Urban - Underground - Per Lot (11 - 50) - Grade C</v>
      </c>
      <c r="J226" s="36" t="str">
        <f t="shared" si="43"/>
        <v>Inspection services − Private electrical installations and accredited service providers (ASPs)Subdivision - Non Urban - Underground - Per Lot (11 - 50) - Grade C</v>
      </c>
      <c r="K226" s="36" t="str">
        <f t="shared" si="44"/>
        <v>Inspection of Service Work (Level 1)Subdivision - Non Urban - Underground - Per Lot (11 - 50) - Grade C</v>
      </c>
      <c r="L226" s="36" t="s">
        <v>4</v>
      </c>
      <c r="M226" s="36" t="s">
        <v>5</v>
      </c>
      <c r="N226" s="65">
        <v>235.66427285580011</v>
      </c>
      <c r="O226" s="70">
        <f t="shared" si="45"/>
        <v>235.66</v>
      </c>
      <c r="P226" s="38">
        <f t="shared" si="51"/>
        <v>241.99</v>
      </c>
      <c r="Q226" s="75">
        <f t="shared" si="51"/>
        <v>249.32</v>
      </c>
      <c r="R226" s="75">
        <f t="shared" si="51"/>
        <v>257.04000000000002</v>
      </c>
      <c r="S226" s="75">
        <f t="shared" si="51"/>
        <v>264.47000000000003</v>
      </c>
      <c r="U226" s="108"/>
      <c r="W226" s="90">
        <f t="shared" si="46"/>
        <v>1</v>
      </c>
      <c r="X226" s="90">
        <f t="shared" si="47"/>
        <v>1</v>
      </c>
      <c r="Y226" s="90">
        <f t="shared" si="48"/>
        <v>1</v>
      </c>
      <c r="Z226" s="90">
        <f t="shared" si="49"/>
        <v>1</v>
      </c>
      <c r="AA226" s="90">
        <f t="shared" si="50"/>
        <v>1</v>
      </c>
    </row>
    <row r="227" spans="3:27" ht="15" x14ac:dyDescent="0.25">
      <c r="C227" s="36" t="s">
        <v>225</v>
      </c>
      <c r="D227" s="36" t="s">
        <v>270</v>
      </c>
      <c r="E227" s="36" t="s">
        <v>271</v>
      </c>
      <c r="F227" s="36" t="s">
        <v>45</v>
      </c>
      <c r="G227" s="36" t="s">
        <v>271</v>
      </c>
      <c r="H227" s="36" t="s">
        <v>45</v>
      </c>
      <c r="I227" s="36" t="str">
        <f t="shared" si="42"/>
        <v>Inspection of Service Work (Level 1)Subdivision - Non Urban - Underground - Per Lot (51+) - Grade A</v>
      </c>
      <c r="J227" s="36" t="str">
        <f t="shared" si="43"/>
        <v>Inspection services − Private electrical installations and accredited service providers (ASPs)Subdivision - Non Urban - Underground - Per Lot (51+) - Grade A</v>
      </c>
      <c r="K227" s="36" t="str">
        <f t="shared" si="44"/>
        <v>Inspection of Service Work (Level 1)Subdivision - Non Urban - Underground - Per Lot (51+) - Grade A</v>
      </c>
      <c r="L227" s="36" t="s">
        <v>4</v>
      </c>
      <c r="M227" s="36" t="s">
        <v>5</v>
      </c>
      <c r="N227" s="65">
        <v>15.710951523720007</v>
      </c>
      <c r="O227" s="70">
        <f t="shared" si="45"/>
        <v>15.71</v>
      </c>
      <c r="P227" s="38">
        <f t="shared" si="51"/>
        <v>16.13</v>
      </c>
      <c r="Q227" s="75">
        <f t="shared" si="51"/>
        <v>16.62</v>
      </c>
      <c r="R227" s="75">
        <f t="shared" si="51"/>
        <v>17.13</v>
      </c>
      <c r="S227" s="75">
        <f t="shared" si="51"/>
        <v>17.62</v>
      </c>
      <c r="U227" s="108"/>
      <c r="W227" s="90">
        <f t="shared" si="46"/>
        <v>1</v>
      </c>
      <c r="X227" s="90">
        <f t="shared" si="47"/>
        <v>1</v>
      </c>
      <c r="Y227" s="90">
        <f t="shared" si="48"/>
        <v>1</v>
      </c>
      <c r="Z227" s="90">
        <f t="shared" si="49"/>
        <v>1</v>
      </c>
      <c r="AA227" s="90">
        <f t="shared" si="50"/>
        <v>1</v>
      </c>
    </row>
    <row r="228" spans="3:27" ht="15" x14ac:dyDescent="0.25">
      <c r="C228" s="36" t="s">
        <v>225</v>
      </c>
      <c r="D228" s="36" t="s">
        <v>270</v>
      </c>
      <c r="E228" s="36" t="s">
        <v>271</v>
      </c>
      <c r="F228" s="36" t="s">
        <v>48</v>
      </c>
      <c r="G228" s="36" t="s">
        <v>271</v>
      </c>
      <c r="H228" s="36" t="s">
        <v>48</v>
      </c>
      <c r="I228" s="36" t="str">
        <f t="shared" si="42"/>
        <v>Inspection of Service Work (Level 1)Subdivision - Non Urban - Underground - Per Lot (51+) - Grade B</v>
      </c>
      <c r="J228" s="36" t="str">
        <f t="shared" si="43"/>
        <v>Inspection services − Private electrical installations and accredited service providers (ASPs)Subdivision - Non Urban - Underground - Per Lot (51+) - Grade B</v>
      </c>
      <c r="K228" s="36" t="str">
        <f t="shared" si="44"/>
        <v>Inspection of Service Work (Level 1)Subdivision - Non Urban - Underground - Per Lot (51+) - Grade B</v>
      </c>
      <c r="L228" s="36" t="s">
        <v>4</v>
      </c>
      <c r="M228" s="36" t="s">
        <v>5</v>
      </c>
      <c r="N228" s="65">
        <v>62.84380609488003</v>
      </c>
      <c r="O228" s="70">
        <f t="shared" si="45"/>
        <v>62.84</v>
      </c>
      <c r="P228" s="38">
        <f t="shared" si="51"/>
        <v>64.53</v>
      </c>
      <c r="Q228" s="75">
        <f t="shared" si="51"/>
        <v>66.489999999999995</v>
      </c>
      <c r="R228" s="75">
        <f t="shared" si="51"/>
        <v>68.55</v>
      </c>
      <c r="S228" s="75">
        <f t="shared" si="51"/>
        <v>70.53</v>
      </c>
      <c r="U228" s="108"/>
      <c r="W228" s="90">
        <f t="shared" si="46"/>
        <v>1</v>
      </c>
      <c r="X228" s="90">
        <f t="shared" si="47"/>
        <v>1</v>
      </c>
      <c r="Y228" s="90">
        <f t="shared" si="48"/>
        <v>1</v>
      </c>
      <c r="Z228" s="90">
        <f t="shared" si="49"/>
        <v>1</v>
      </c>
      <c r="AA228" s="90">
        <f t="shared" si="50"/>
        <v>1</v>
      </c>
    </row>
    <row r="229" spans="3:27" ht="15" x14ac:dyDescent="0.25">
      <c r="C229" s="36" t="s">
        <v>225</v>
      </c>
      <c r="D229" s="36" t="s">
        <v>270</v>
      </c>
      <c r="E229" s="36" t="s">
        <v>271</v>
      </c>
      <c r="F229" s="36" t="s">
        <v>51</v>
      </c>
      <c r="G229" s="36" t="s">
        <v>271</v>
      </c>
      <c r="H229" s="36" t="s">
        <v>51</v>
      </c>
      <c r="I229" s="36" t="str">
        <f t="shared" si="42"/>
        <v>Inspection of Service Work (Level 1)Subdivision - Non Urban - Underground - Per Lot (51+) - Grade C</v>
      </c>
      <c r="J229" s="36" t="str">
        <f t="shared" si="43"/>
        <v>Inspection services − Private electrical installations and accredited service providers (ASPs)Subdivision - Non Urban - Underground - Per Lot (51+) - Grade C</v>
      </c>
      <c r="K229" s="36" t="str">
        <f t="shared" si="44"/>
        <v>Inspection of Service Work (Level 1)Subdivision - Non Urban - Underground - Per Lot (51+) - Grade C</v>
      </c>
      <c r="L229" s="36" t="s">
        <v>4</v>
      </c>
      <c r="M229" s="36" t="s">
        <v>5</v>
      </c>
      <c r="N229" s="65">
        <v>109.97666066604005</v>
      </c>
      <c r="O229" s="70">
        <f t="shared" si="45"/>
        <v>109.98</v>
      </c>
      <c r="P229" s="38">
        <f t="shared" si="51"/>
        <v>112.93</v>
      </c>
      <c r="Q229" s="75">
        <f t="shared" si="51"/>
        <v>116.35</v>
      </c>
      <c r="R229" s="75">
        <f t="shared" si="51"/>
        <v>119.95</v>
      </c>
      <c r="S229" s="75">
        <f t="shared" si="51"/>
        <v>123.42</v>
      </c>
      <c r="U229" s="108"/>
      <c r="W229" s="90">
        <f t="shared" si="46"/>
        <v>1</v>
      </c>
      <c r="X229" s="90">
        <f t="shared" si="47"/>
        <v>1</v>
      </c>
      <c r="Y229" s="90">
        <f t="shared" si="48"/>
        <v>1</v>
      </c>
      <c r="Z229" s="90">
        <f t="shared" si="49"/>
        <v>1</v>
      </c>
      <c r="AA229" s="90">
        <f t="shared" si="50"/>
        <v>1</v>
      </c>
    </row>
    <row r="230" spans="3:27" ht="15" x14ac:dyDescent="0.25">
      <c r="C230" s="36" t="s">
        <v>225</v>
      </c>
      <c r="D230" s="36" t="s">
        <v>270</v>
      </c>
      <c r="E230" s="36" t="s">
        <v>271</v>
      </c>
      <c r="F230" s="36" t="s">
        <v>282</v>
      </c>
      <c r="G230" s="36" t="s">
        <v>271</v>
      </c>
      <c r="H230" s="36" t="s">
        <v>282</v>
      </c>
      <c r="I230" s="36" t="str">
        <f t="shared" si="42"/>
        <v>Inspection of Service Work (Level 1)Subdivision - URD - Underground - Per Hour + $44 travel time</v>
      </c>
      <c r="J230" s="36" t="str">
        <f t="shared" si="43"/>
        <v>Inspection services − Private electrical installations and accredited service providers (ASPs)Subdivision - URD - Underground - Per Hour + $44 travel time</v>
      </c>
      <c r="K230" s="36" t="str">
        <f t="shared" si="44"/>
        <v>Inspection of Service Work (Level 1)Subdivision - URD - Underground - Per Hour + $44 travel time</v>
      </c>
      <c r="L230" s="36" t="s">
        <v>6</v>
      </c>
      <c r="M230" s="36" t="s">
        <v>7</v>
      </c>
      <c r="N230" s="65">
        <v>157.10951523720007</v>
      </c>
      <c r="O230" s="70">
        <f t="shared" si="45"/>
        <v>157.11000000000001</v>
      </c>
      <c r="P230" s="38">
        <f t="shared" si="51"/>
        <v>161.33000000000001</v>
      </c>
      <c r="Q230" s="75">
        <f t="shared" si="51"/>
        <v>166.22</v>
      </c>
      <c r="R230" s="75">
        <f t="shared" si="51"/>
        <v>171.37</v>
      </c>
      <c r="S230" s="75">
        <f t="shared" si="51"/>
        <v>176.32</v>
      </c>
      <c r="U230" s="108"/>
      <c r="W230" s="90">
        <f t="shared" si="46"/>
        <v>1</v>
      </c>
      <c r="X230" s="90">
        <f t="shared" si="47"/>
        <v>1</v>
      </c>
      <c r="Y230" s="90">
        <f t="shared" si="48"/>
        <v>1</v>
      </c>
      <c r="Z230" s="90">
        <f t="shared" si="49"/>
        <v>1</v>
      </c>
      <c r="AA230" s="90">
        <f t="shared" si="50"/>
        <v>1</v>
      </c>
    </row>
    <row r="231" spans="3:27" ht="15" x14ac:dyDescent="0.25">
      <c r="C231" s="36" t="s">
        <v>225</v>
      </c>
      <c r="D231" s="36" t="s">
        <v>270</v>
      </c>
      <c r="E231" s="36" t="s">
        <v>271</v>
      </c>
      <c r="F231" s="36" t="s">
        <v>34</v>
      </c>
      <c r="G231" s="36" t="s">
        <v>271</v>
      </c>
      <c r="H231" s="36" t="s">
        <v>34</v>
      </c>
      <c r="I231" s="36" t="str">
        <f t="shared" si="42"/>
        <v>Inspection of Service Work (Level 1)Subdivision - URD - Underground - Per Lot (1 - 10) - Grade A</v>
      </c>
      <c r="J231" s="36" t="str">
        <f t="shared" si="43"/>
        <v>Inspection services − Private electrical installations and accredited service providers (ASPs)Subdivision - URD - Underground - Per Lot (1 - 10) - Grade A</v>
      </c>
      <c r="K231" s="36" t="str">
        <f t="shared" si="44"/>
        <v>Inspection of Service Work (Level 1)Subdivision - URD - Underground - Per Lot (1 - 10) - Grade A</v>
      </c>
      <c r="L231" s="36" t="s">
        <v>4</v>
      </c>
      <c r="M231" s="36" t="s">
        <v>5</v>
      </c>
      <c r="N231" s="65">
        <v>78.554757618600036</v>
      </c>
      <c r="O231" s="70">
        <f t="shared" si="45"/>
        <v>78.55</v>
      </c>
      <c r="P231" s="38">
        <f t="shared" si="51"/>
        <v>80.66</v>
      </c>
      <c r="Q231" s="75">
        <f t="shared" si="51"/>
        <v>83.1</v>
      </c>
      <c r="R231" s="75">
        <f t="shared" si="51"/>
        <v>85.67</v>
      </c>
      <c r="S231" s="75">
        <f t="shared" si="51"/>
        <v>88.15</v>
      </c>
      <c r="U231" s="108"/>
      <c r="W231" s="90">
        <f t="shared" si="46"/>
        <v>1</v>
      </c>
      <c r="X231" s="90">
        <f t="shared" si="47"/>
        <v>1</v>
      </c>
      <c r="Y231" s="90">
        <f t="shared" si="48"/>
        <v>1</v>
      </c>
      <c r="Z231" s="90">
        <f t="shared" si="49"/>
        <v>1</v>
      </c>
      <c r="AA231" s="90">
        <f t="shared" si="50"/>
        <v>1</v>
      </c>
    </row>
    <row r="232" spans="3:27" ht="15" x14ac:dyDescent="0.25">
      <c r="C232" s="36" t="s">
        <v>225</v>
      </c>
      <c r="D232" s="36" t="s">
        <v>270</v>
      </c>
      <c r="E232" s="36" t="s">
        <v>271</v>
      </c>
      <c r="F232" s="36" t="s">
        <v>37</v>
      </c>
      <c r="G232" s="36" t="s">
        <v>271</v>
      </c>
      <c r="H232" s="36" t="s">
        <v>37</v>
      </c>
      <c r="I232" s="36" t="str">
        <f t="shared" si="42"/>
        <v>Inspection of Service Work (Level 1)Subdivision - URD - Underground - Per Lot (1 - 10) - Grade B</v>
      </c>
      <c r="J232" s="36" t="str">
        <f t="shared" si="43"/>
        <v>Inspection services − Private electrical installations and accredited service providers (ASPs)Subdivision - URD - Underground - Per Lot (1 - 10) - Grade B</v>
      </c>
      <c r="K232" s="36" t="str">
        <f t="shared" si="44"/>
        <v>Inspection of Service Work (Level 1)Subdivision - URD - Underground - Per Lot (1 - 10) - Grade B</v>
      </c>
      <c r="L232" s="36" t="s">
        <v>4</v>
      </c>
      <c r="M232" s="36" t="s">
        <v>5</v>
      </c>
      <c r="N232" s="65">
        <v>180.67594252278008</v>
      </c>
      <c r="O232" s="70">
        <f t="shared" si="45"/>
        <v>180.68</v>
      </c>
      <c r="P232" s="38">
        <f t="shared" si="51"/>
        <v>185.53</v>
      </c>
      <c r="Q232" s="75">
        <f t="shared" si="51"/>
        <v>191.15</v>
      </c>
      <c r="R232" s="75">
        <f t="shared" si="51"/>
        <v>197.07</v>
      </c>
      <c r="S232" s="75">
        <f t="shared" si="51"/>
        <v>202.76</v>
      </c>
      <c r="U232" s="108"/>
      <c r="W232" s="90">
        <f t="shared" si="46"/>
        <v>1</v>
      </c>
      <c r="X232" s="90">
        <f t="shared" si="47"/>
        <v>1</v>
      </c>
      <c r="Y232" s="90">
        <f t="shared" si="48"/>
        <v>1</v>
      </c>
      <c r="Z232" s="90">
        <f t="shared" si="49"/>
        <v>1</v>
      </c>
      <c r="AA232" s="90">
        <f t="shared" si="50"/>
        <v>1</v>
      </c>
    </row>
    <row r="233" spans="3:27" ht="15" x14ac:dyDescent="0.25">
      <c r="C233" s="36" t="s">
        <v>225</v>
      </c>
      <c r="D233" s="36" t="s">
        <v>270</v>
      </c>
      <c r="E233" s="36" t="s">
        <v>271</v>
      </c>
      <c r="F233" s="36" t="s">
        <v>40</v>
      </c>
      <c r="G233" s="36" t="s">
        <v>271</v>
      </c>
      <c r="H233" s="36" t="s">
        <v>40</v>
      </c>
      <c r="I233" s="36" t="str">
        <f t="shared" si="42"/>
        <v>Inspection of Service Work (Level 1)Subdivision - URD - Underground - Per Lot (1 - 10) - Grade C</v>
      </c>
      <c r="J233" s="36" t="str">
        <f t="shared" si="43"/>
        <v>Inspection services − Private electrical installations and accredited service providers (ASPs)Subdivision - URD - Underground - Per Lot (1 - 10) - Grade C</v>
      </c>
      <c r="K233" s="36" t="str">
        <f t="shared" si="44"/>
        <v>Inspection of Service Work (Level 1)Subdivision - URD - Underground - Per Lot (1 - 10) - Grade C</v>
      </c>
      <c r="L233" s="36" t="s">
        <v>4</v>
      </c>
      <c r="M233" s="36" t="s">
        <v>5</v>
      </c>
      <c r="N233" s="65">
        <v>392.77378809300018</v>
      </c>
      <c r="O233" s="70">
        <f t="shared" si="45"/>
        <v>392.77</v>
      </c>
      <c r="P233" s="38">
        <f t="shared" si="51"/>
        <v>403.32</v>
      </c>
      <c r="Q233" s="75">
        <f t="shared" si="51"/>
        <v>415.54</v>
      </c>
      <c r="R233" s="75">
        <f t="shared" si="51"/>
        <v>428.4</v>
      </c>
      <c r="S233" s="75">
        <f t="shared" si="51"/>
        <v>440.78</v>
      </c>
      <c r="U233" s="108"/>
      <c r="W233" s="90">
        <f t="shared" si="46"/>
        <v>1</v>
      </c>
      <c r="X233" s="90">
        <f t="shared" si="47"/>
        <v>1</v>
      </c>
      <c r="Y233" s="90">
        <f t="shared" si="48"/>
        <v>1</v>
      </c>
      <c r="Z233" s="90">
        <f t="shared" si="49"/>
        <v>1</v>
      </c>
      <c r="AA233" s="90">
        <f t="shared" si="50"/>
        <v>1</v>
      </c>
    </row>
    <row r="234" spans="3:27" ht="15" x14ac:dyDescent="0.25">
      <c r="C234" s="36" t="s">
        <v>225</v>
      </c>
      <c r="D234" s="36" t="s">
        <v>270</v>
      </c>
      <c r="E234" s="36" t="s">
        <v>271</v>
      </c>
      <c r="F234" s="36" t="s">
        <v>35</v>
      </c>
      <c r="G234" s="36" t="s">
        <v>271</v>
      </c>
      <c r="H234" s="36" t="s">
        <v>35</v>
      </c>
      <c r="I234" s="36" t="str">
        <f t="shared" si="42"/>
        <v>Inspection of Service Work (Level 1)Subdivision - URD - Underground - Per Lot (11 - 50) - Grade A</v>
      </c>
      <c r="J234" s="36" t="str">
        <f t="shared" si="43"/>
        <v>Inspection services − Private electrical installations and accredited service providers (ASPs)Subdivision - URD - Underground - Per Lot (11 - 50) - Grade A</v>
      </c>
      <c r="K234" s="36" t="str">
        <f t="shared" si="44"/>
        <v>Inspection of Service Work (Level 1)Subdivision - URD - Underground - Per Lot (11 - 50) - Grade A</v>
      </c>
      <c r="L234" s="36" t="s">
        <v>4</v>
      </c>
      <c r="M234" s="36" t="s">
        <v>5</v>
      </c>
      <c r="N234" s="65">
        <v>47.132854571160017</v>
      </c>
      <c r="O234" s="70">
        <f t="shared" si="45"/>
        <v>47.13</v>
      </c>
      <c r="P234" s="38">
        <f t="shared" si="51"/>
        <v>48.4</v>
      </c>
      <c r="Q234" s="75">
        <f t="shared" si="51"/>
        <v>49.87</v>
      </c>
      <c r="R234" s="75">
        <f t="shared" si="51"/>
        <v>51.41</v>
      </c>
      <c r="S234" s="75">
        <f t="shared" si="51"/>
        <v>52.9</v>
      </c>
      <c r="U234" s="108"/>
      <c r="W234" s="90">
        <f t="shared" si="46"/>
        <v>1</v>
      </c>
      <c r="X234" s="90">
        <f t="shared" si="47"/>
        <v>1</v>
      </c>
      <c r="Y234" s="90">
        <f t="shared" si="48"/>
        <v>1</v>
      </c>
      <c r="Z234" s="90">
        <f t="shared" si="49"/>
        <v>1</v>
      </c>
      <c r="AA234" s="90">
        <f t="shared" si="50"/>
        <v>1</v>
      </c>
    </row>
    <row r="235" spans="3:27" ht="15" x14ac:dyDescent="0.25">
      <c r="C235" s="36" t="s">
        <v>225</v>
      </c>
      <c r="D235" s="36" t="s">
        <v>270</v>
      </c>
      <c r="E235" s="36" t="s">
        <v>271</v>
      </c>
      <c r="F235" s="36" t="s">
        <v>38</v>
      </c>
      <c r="G235" s="36" t="s">
        <v>271</v>
      </c>
      <c r="H235" s="36" t="s">
        <v>38</v>
      </c>
      <c r="I235" s="36" t="str">
        <f t="shared" si="42"/>
        <v>Inspection of Service Work (Level 1)Subdivision - URD - Underground - Per Lot (11 - 50) - Grade B</v>
      </c>
      <c r="J235" s="36" t="str">
        <f t="shared" si="43"/>
        <v>Inspection services − Private electrical installations and accredited service providers (ASPs)Subdivision - URD - Underground - Per Lot (11 - 50) - Grade B</v>
      </c>
      <c r="K235" s="36" t="str">
        <f t="shared" si="44"/>
        <v>Inspection of Service Work (Level 1)Subdivision - URD - Underground - Per Lot (11 - 50) - Grade B</v>
      </c>
      <c r="L235" s="36" t="s">
        <v>4</v>
      </c>
      <c r="M235" s="36" t="s">
        <v>5</v>
      </c>
      <c r="N235" s="65">
        <v>109.97666066604005</v>
      </c>
      <c r="O235" s="70">
        <f t="shared" si="45"/>
        <v>109.98</v>
      </c>
      <c r="P235" s="38">
        <f t="shared" si="51"/>
        <v>112.93</v>
      </c>
      <c r="Q235" s="75">
        <f t="shared" si="51"/>
        <v>116.35</v>
      </c>
      <c r="R235" s="75">
        <f t="shared" si="51"/>
        <v>119.95</v>
      </c>
      <c r="S235" s="75">
        <f t="shared" si="51"/>
        <v>123.42</v>
      </c>
      <c r="U235" s="108"/>
      <c r="W235" s="90">
        <f t="shared" si="46"/>
        <v>1</v>
      </c>
      <c r="X235" s="90">
        <f t="shared" si="47"/>
        <v>1</v>
      </c>
      <c r="Y235" s="90">
        <f t="shared" si="48"/>
        <v>1</v>
      </c>
      <c r="Z235" s="90">
        <f t="shared" si="49"/>
        <v>1</v>
      </c>
      <c r="AA235" s="90">
        <f t="shared" si="50"/>
        <v>1</v>
      </c>
    </row>
    <row r="236" spans="3:27" ht="15" x14ac:dyDescent="0.25">
      <c r="C236" s="36" t="s">
        <v>225</v>
      </c>
      <c r="D236" s="36" t="s">
        <v>270</v>
      </c>
      <c r="E236" s="36" t="s">
        <v>271</v>
      </c>
      <c r="F236" s="36" t="s">
        <v>41</v>
      </c>
      <c r="G236" s="36" t="s">
        <v>271</v>
      </c>
      <c r="H236" s="36" t="s">
        <v>41</v>
      </c>
      <c r="I236" s="36" t="str">
        <f t="shared" si="42"/>
        <v>Inspection of Service Work (Level 1)Subdivision - URD - Underground - Per Lot (11 - 50) - Grade C</v>
      </c>
      <c r="J236" s="36" t="str">
        <f t="shared" si="43"/>
        <v>Inspection services − Private electrical installations and accredited service providers (ASPs)Subdivision - URD - Underground - Per Lot (11 - 50) - Grade C</v>
      </c>
      <c r="K236" s="36" t="str">
        <f t="shared" si="44"/>
        <v>Inspection of Service Work (Level 1)Subdivision - URD - Underground - Per Lot (11 - 50) - Grade C</v>
      </c>
      <c r="L236" s="36" t="s">
        <v>4</v>
      </c>
      <c r="M236" s="36" t="s">
        <v>5</v>
      </c>
      <c r="N236" s="65">
        <v>219.95332133208009</v>
      </c>
      <c r="O236" s="70">
        <f t="shared" si="45"/>
        <v>219.95</v>
      </c>
      <c r="P236" s="38">
        <f t="shared" si="51"/>
        <v>225.86</v>
      </c>
      <c r="Q236" s="75">
        <f t="shared" si="51"/>
        <v>232.7</v>
      </c>
      <c r="R236" s="75">
        <f t="shared" si="51"/>
        <v>239.9</v>
      </c>
      <c r="S236" s="75">
        <f t="shared" si="51"/>
        <v>246.83</v>
      </c>
      <c r="U236" s="108"/>
      <c r="W236" s="90">
        <f t="shared" si="46"/>
        <v>1</v>
      </c>
      <c r="X236" s="90">
        <f t="shared" si="47"/>
        <v>1</v>
      </c>
      <c r="Y236" s="90">
        <f t="shared" si="48"/>
        <v>1</v>
      </c>
      <c r="Z236" s="90">
        <f t="shared" si="49"/>
        <v>1</v>
      </c>
      <c r="AA236" s="90">
        <f t="shared" si="50"/>
        <v>1</v>
      </c>
    </row>
    <row r="237" spans="3:27" ht="15" x14ac:dyDescent="0.25">
      <c r="C237" s="36" t="s">
        <v>225</v>
      </c>
      <c r="D237" s="36" t="s">
        <v>270</v>
      </c>
      <c r="E237" s="36" t="s">
        <v>271</v>
      </c>
      <c r="F237" s="36" t="s">
        <v>36</v>
      </c>
      <c r="G237" s="36" t="s">
        <v>271</v>
      </c>
      <c r="H237" s="36" t="s">
        <v>36</v>
      </c>
      <c r="I237" s="36" t="str">
        <f t="shared" si="42"/>
        <v>Inspection of Service Work (Level 1)Subdivision - URD - Underground - Per Lot (51 +) - Grade A</v>
      </c>
      <c r="J237" s="36" t="str">
        <f t="shared" si="43"/>
        <v>Inspection services − Private electrical installations and accredited service providers (ASPs)Subdivision - URD - Underground - Per Lot (51 +) - Grade A</v>
      </c>
      <c r="K237" s="36" t="str">
        <f t="shared" si="44"/>
        <v>Inspection of Service Work (Level 1)Subdivision - URD - Underground - Per Lot (51 +) - Grade A</v>
      </c>
      <c r="L237" s="36" t="s">
        <v>4</v>
      </c>
      <c r="M237" s="36" t="s">
        <v>5</v>
      </c>
      <c r="N237" s="65">
        <v>15.710951523720007</v>
      </c>
      <c r="O237" s="70">
        <f t="shared" si="45"/>
        <v>15.71</v>
      </c>
      <c r="P237" s="38">
        <f t="shared" si="51"/>
        <v>16.13</v>
      </c>
      <c r="Q237" s="75">
        <f t="shared" si="51"/>
        <v>16.62</v>
      </c>
      <c r="R237" s="75">
        <f t="shared" si="51"/>
        <v>17.13</v>
      </c>
      <c r="S237" s="75">
        <f t="shared" si="51"/>
        <v>17.62</v>
      </c>
      <c r="U237" s="108"/>
      <c r="W237" s="90">
        <f t="shared" si="46"/>
        <v>1</v>
      </c>
      <c r="X237" s="90">
        <f t="shared" si="47"/>
        <v>1</v>
      </c>
      <c r="Y237" s="90">
        <f t="shared" si="48"/>
        <v>1</v>
      </c>
      <c r="Z237" s="90">
        <f t="shared" si="49"/>
        <v>1</v>
      </c>
      <c r="AA237" s="90">
        <f t="shared" si="50"/>
        <v>1</v>
      </c>
    </row>
    <row r="238" spans="3:27" ht="15" x14ac:dyDescent="0.25">
      <c r="C238" s="36" t="s">
        <v>225</v>
      </c>
      <c r="D238" s="36" t="s">
        <v>270</v>
      </c>
      <c r="E238" s="36" t="s">
        <v>271</v>
      </c>
      <c r="F238" s="36" t="s">
        <v>39</v>
      </c>
      <c r="G238" s="36" t="s">
        <v>271</v>
      </c>
      <c r="H238" s="36" t="s">
        <v>39</v>
      </c>
      <c r="I238" s="36" t="str">
        <f t="shared" si="42"/>
        <v>Inspection of Service Work (Level 1)Subdivision - URD - Underground - Per Lot (51 +) - Grade B</v>
      </c>
      <c r="J238" s="36" t="str">
        <f t="shared" si="43"/>
        <v>Inspection services − Private electrical installations and accredited service providers (ASPs)Subdivision - URD - Underground - Per Lot (51 +) - Grade B</v>
      </c>
      <c r="K238" s="36" t="str">
        <f t="shared" si="44"/>
        <v>Inspection of Service Work (Level 1)Subdivision - URD - Underground - Per Lot (51 +) - Grade B</v>
      </c>
      <c r="L238" s="36" t="s">
        <v>4</v>
      </c>
      <c r="M238" s="36" t="s">
        <v>5</v>
      </c>
      <c r="N238" s="65">
        <v>62.84380609488003</v>
      </c>
      <c r="O238" s="70">
        <f t="shared" si="45"/>
        <v>62.84</v>
      </c>
      <c r="P238" s="38">
        <f t="shared" si="51"/>
        <v>64.53</v>
      </c>
      <c r="Q238" s="75">
        <f t="shared" si="51"/>
        <v>66.489999999999995</v>
      </c>
      <c r="R238" s="75">
        <f t="shared" si="51"/>
        <v>68.55</v>
      </c>
      <c r="S238" s="75">
        <f t="shared" si="51"/>
        <v>70.53</v>
      </c>
      <c r="U238" s="108"/>
      <c r="W238" s="90">
        <f t="shared" si="46"/>
        <v>1</v>
      </c>
      <c r="X238" s="90">
        <f t="shared" si="47"/>
        <v>1</v>
      </c>
      <c r="Y238" s="90">
        <f t="shared" si="48"/>
        <v>1</v>
      </c>
      <c r="Z238" s="90">
        <f t="shared" si="49"/>
        <v>1</v>
      </c>
      <c r="AA238" s="90">
        <f t="shared" si="50"/>
        <v>1</v>
      </c>
    </row>
    <row r="239" spans="3:27" ht="15" x14ac:dyDescent="0.25">
      <c r="C239" s="36" t="s">
        <v>225</v>
      </c>
      <c r="D239" s="36" t="s">
        <v>270</v>
      </c>
      <c r="E239" s="36" t="s">
        <v>271</v>
      </c>
      <c r="F239" s="36" t="s">
        <v>42</v>
      </c>
      <c r="G239" s="36" t="s">
        <v>271</v>
      </c>
      <c r="H239" s="36" t="s">
        <v>42</v>
      </c>
      <c r="I239" s="36" t="str">
        <f t="shared" si="42"/>
        <v>Inspection of Service Work (Level 1)Subdivision - URD - Underground - Per Lot (51 +) - Grade C</v>
      </c>
      <c r="J239" s="36" t="str">
        <f t="shared" si="43"/>
        <v>Inspection services − Private electrical installations and accredited service providers (ASPs)Subdivision - URD - Underground - Per Lot (51 +) - Grade C</v>
      </c>
      <c r="K239" s="36" t="str">
        <f t="shared" si="44"/>
        <v>Inspection of Service Work (Level 1)Subdivision - URD - Underground - Per Lot (51 +) - Grade C</v>
      </c>
      <c r="L239" s="36" t="s">
        <v>4</v>
      </c>
      <c r="M239" s="36" t="s">
        <v>5</v>
      </c>
      <c r="N239" s="65">
        <v>102.12118490418005</v>
      </c>
      <c r="O239" s="70">
        <f t="shared" si="45"/>
        <v>102.12</v>
      </c>
      <c r="P239" s="38">
        <f t="shared" si="51"/>
        <v>104.86</v>
      </c>
      <c r="Q239" s="75">
        <f t="shared" si="51"/>
        <v>108.04</v>
      </c>
      <c r="R239" s="75">
        <f t="shared" si="51"/>
        <v>111.38</v>
      </c>
      <c r="S239" s="75">
        <f t="shared" si="51"/>
        <v>114.6</v>
      </c>
      <c r="U239" s="108"/>
      <c r="W239" s="90">
        <f t="shared" si="46"/>
        <v>1</v>
      </c>
      <c r="X239" s="90">
        <f t="shared" si="47"/>
        <v>1</v>
      </c>
      <c r="Y239" s="90">
        <f t="shared" si="48"/>
        <v>1</v>
      </c>
      <c r="Z239" s="90">
        <f t="shared" si="49"/>
        <v>1</v>
      </c>
      <c r="AA239" s="90">
        <f t="shared" si="50"/>
        <v>1</v>
      </c>
    </row>
    <row r="240" spans="3:27" ht="15" x14ac:dyDescent="0.25">
      <c r="C240" s="36" t="s">
        <v>225</v>
      </c>
      <c r="D240" s="36" t="s">
        <v>270</v>
      </c>
      <c r="E240" s="36" t="s">
        <v>113</v>
      </c>
      <c r="F240" s="36" t="s">
        <v>114</v>
      </c>
      <c r="G240" s="36" t="s">
        <v>113</v>
      </c>
      <c r="H240" s="36" t="s">
        <v>114</v>
      </c>
      <c r="I240" s="36" t="str">
        <f t="shared" si="42"/>
        <v>Inspection of service work (Level 2 work)Per NOSW - A Grade</v>
      </c>
      <c r="J240" s="36" t="str">
        <f t="shared" si="43"/>
        <v>Inspection services − Private electrical installations and accredited service providers (ASPs)Per NOSW - A Grade</v>
      </c>
      <c r="K240" s="36" t="str">
        <f t="shared" si="44"/>
        <v>Inspection of service work (Level 2 work)Per NOSW - A Grade</v>
      </c>
      <c r="L240" s="36" t="s">
        <v>115</v>
      </c>
      <c r="M240" s="36" t="s">
        <v>5</v>
      </c>
      <c r="N240" s="65">
        <v>54.988330333020023</v>
      </c>
      <c r="O240" s="70">
        <f t="shared" si="45"/>
        <v>54.99</v>
      </c>
      <c r="P240" s="38">
        <f t="shared" si="51"/>
        <v>56.47</v>
      </c>
      <c r="Q240" s="75">
        <f t="shared" si="51"/>
        <v>58.18</v>
      </c>
      <c r="R240" s="75">
        <f t="shared" si="51"/>
        <v>59.98</v>
      </c>
      <c r="S240" s="75">
        <f t="shared" si="51"/>
        <v>61.71</v>
      </c>
      <c r="U240" s="108"/>
      <c r="W240" s="90">
        <f t="shared" si="46"/>
        <v>1</v>
      </c>
      <c r="X240" s="90">
        <f t="shared" si="47"/>
        <v>1</v>
      </c>
      <c r="Y240" s="90">
        <f t="shared" si="48"/>
        <v>1</v>
      </c>
      <c r="Z240" s="90">
        <f t="shared" si="49"/>
        <v>1</v>
      </c>
      <c r="AA240" s="90">
        <f t="shared" si="50"/>
        <v>1</v>
      </c>
    </row>
    <row r="241" spans="3:27" ht="15" x14ac:dyDescent="0.25">
      <c r="C241" s="36" t="s">
        <v>225</v>
      </c>
      <c r="D241" s="36" t="s">
        <v>270</v>
      </c>
      <c r="E241" s="36" t="s">
        <v>113</v>
      </c>
      <c r="F241" s="36" t="s">
        <v>116</v>
      </c>
      <c r="G241" s="36" t="s">
        <v>113</v>
      </c>
      <c r="H241" s="36" t="s">
        <v>116</v>
      </c>
      <c r="I241" s="36" t="str">
        <f t="shared" si="42"/>
        <v>Inspection of service work (Level 2 work)Per NOSW - B Grade</v>
      </c>
      <c r="J241" s="36" t="str">
        <f t="shared" si="43"/>
        <v>Inspection services − Private electrical installations and accredited service providers (ASPs)Per NOSW - B Grade</v>
      </c>
      <c r="K241" s="36" t="str">
        <f t="shared" si="44"/>
        <v>Inspection of service work (Level 2 work)Per NOSW - B Grade</v>
      </c>
      <c r="L241" s="36" t="s">
        <v>115</v>
      </c>
      <c r="M241" s="36" t="s">
        <v>5</v>
      </c>
      <c r="N241" s="65">
        <v>94.265709142320034</v>
      </c>
      <c r="O241" s="70">
        <f t="shared" si="45"/>
        <v>94.27</v>
      </c>
      <c r="P241" s="38">
        <f t="shared" si="51"/>
        <v>96.8</v>
      </c>
      <c r="Q241" s="75">
        <f t="shared" si="51"/>
        <v>99.73</v>
      </c>
      <c r="R241" s="75">
        <f t="shared" si="51"/>
        <v>102.82</v>
      </c>
      <c r="S241" s="75">
        <f t="shared" si="51"/>
        <v>105.79</v>
      </c>
      <c r="U241" s="108"/>
      <c r="W241" s="90">
        <f t="shared" si="46"/>
        <v>1</v>
      </c>
      <c r="X241" s="90">
        <f t="shared" si="47"/>
        <v>1</v>
      </c>
      <c r="Y241" s="90">
        <f t="shared" si="48"/>
        <v>1</v>
      </c>
      <c r="Z241" s="90">
        <f t="shared" si="49"/>
        <v>1</v>
      </c>
      <c r="AA241" s="90">
        <f t="shared" si="50"/>
        <v>1</v>
      </c>
    </row>
    <row r="242" spans="3:27" ht="15" x14ac:dyDescent="0.25">
      <c r="C242" s="36" t="s">
        <v>225</v>
      </c>
      <c r="D242" s="36" t="s">
        <v>270</v>
      </c>
      <c r="E242" s="36" t="s">
        <v>113</v>
      </c>
      <c r="F242" s="36" t="s">
        <v>117</v>
      </c>
      <c r="G242" s="36" t="s">
        <v>113</v>
      </c>
      <c r="H242" s="36" t="s">
        <v>117</v>
      </c>
      <c r="I242" s="36" t="str">
        <f t="shared" si="42"/>
        <v>Inspection of service work (Level 2 work)Per NOSW - C Grade</v>
      </c>
      <c r="J242" s="36" t="str">
        <f t="shared" si="43"/>
        <v>Inspection services − Private electrical installations and accredited service providers (ASPs)Per NOSW - C Grade</v>
      </c>
      <c r="K242" s="36" t="str">
        <f t="shared" si="44"/>
        <v>Inspection of service work (Level 2 work)Per NOSW - C Grade</v>
      </c>
      <c r="L242" s="36" t="s">
        <v>115</v>
      </c>
      <c r="M242" s="36" t="s">
        <v>5</v>
      </c>
      <c r="N242" s="65">
        <v>314.21903047440014</v>
      </c>
      <c r="O242" s="70">
        <f t="shared" si="45"/>
        <v>314.22000000000003</v>
      </c>
      <c r="P242" s="38">
        <f t="shared" si="51"/>
        <v>322.66000000000003</v>
      </c>
      <c r="Q242" s="75">
        <f t="shared" si="51"/>
        <v>332.44</v>
      </c>
      <c r="R242" s="75">
        <f t="shared" si="51"/>
        <v>342.73</v>
      </c>
      <c r="S242" s="75">
        <f t="shared" si="51"/>
        <v>352.63</v>
      </c>
      <c r="U242" s="108"/>
      <c r="W242" s="90">
        <f t="shared" si="46"/>
        <v>1</v>
      </c>
      <c r="X242" s="90">
        <f t="shared" si="47"/>
        <v>1</v>
      </c>
      <c r="Y242" s="90">
        <f t="shared" si="48"/>
        <v>1</v>
      </c>
      <c r="Z242" s="90">
        <f t="shared" si="49"/>
        <v>1</v>
      </c>
      <c r="AA242" s="90">
        <f t="shared" si="50"/>
        <v>1</v>
      </c>
    </row>
    <row r="243" spans="3:27" ht="15" x14ac:dyDescent="0.25">
      <c r="C243" s="36" t="s">
        <v>225</v>
      </c>
      <c r="D243" s="36" t="s">
        <v>270</v>
      </c>
      <c r="E243" s="36" t="s">
        <v>109</v>
      </c>
      <c r="F243" s="36" t="s">
        <v>111</v>
      </c>
      <c r="G243" s="36" t="s">
        <v>109</v>
      </c>
      <c r="H243" s="36" t="s">
        <v>111</v>
      </c>
      <c r="I243" s="36" t="str">
        <f t="shared" si="42"/>
        <v>Inspection of works outside normal working hoursAccess Permits</v>
      </c>
      <c r="J243" s="36" t="str">
        <f t="shared" si="43"/>
        <v>Inspection services − Private electrical installations and accredited service providers (ASPs)Access Permits</v>
      </c>
      <c r="K243" s="36" t="str">
        <f t="shared" si="44"/>
        <v>Inspection of works outside normal working hoursAccess Permits</v>
      </c>
      <c r="L243" s="36" t="s">
        <v>129</v>
      </c>
      <c r="M243" s="36" t="s">
        <v>5</v>
      </c>
      <c r="N243" s="65">
        <v>2338.9743208025538</v>
      </c>
      <c r="O243" s="70">
        <f t="shared" si="45"/>
        <v>2338.9699999999998</v>
      </c>
      <c r="P243" s="38">
        <f t="shared" ref="P243:S258" si="52">ROUND(O243*(1+P$14)*(1-P$15),2)</f>
        <v>2401.8000000000002</v>
      </c>
      <c r="Q243" s="75">
        <f t="shared" si="52"/>
        <v>2474.58</v>
      </c>
      <c r="R243" s="75">
        <f t="shared" si="52"/>
        <v>2551.1799999999998</v>
      </c>
      <c r="S243" s="75">
        <f t="shared" si="52"/>
        <v>2624.88</v>
      </c>
      <c r="U243" s="108"/>
      <c r="W243" s="90">
        <f t="shared" si="46"/>
        <v>1</v>
      </c>
      <c r="X243" s="90">
        <f t="shared" si="47"/>
        <v>1</v>
      </c>
      <c r="Y243" s="90">
        <f t="shared" si="48"/>
        <v>1</v>
      </c>
      <c r="Z243" s="90">
        <f t="shared" si="49"/>
        <v>1</v>
      </c>
      <c r="AA243" s="90">
        <f t="shared" si="50"/>
        <v>1</v>
      </c>
    </row>
    <row r="244" spans="3:27" ht="15" x14ac:dyDescent="0.25">
      <c r="C244" s="36" t="s">
        <v>225</v>
      </c>
      <c r="D244" s="36" t="s">
        <v>270</v>
      </c>
      <c r="E244" s="36" t="s">
        <v>109</v>
      </c>
      <c r="F244" s="36" t="s">
        <v>3</v>
      </c>
      <c r="G244" s="36" t="s">
        <v>109</v>
      </c>
      <c r="H244" s="36" t="s">
        <v>3</v>
      </c>
      <c r="I244" s="36" t="str">
        <f t="shared" si="42"/>
        <v>Inspection of works outside normal working hoursAdministration Fee</v>
      </c>
      <c r="J244" s="36" t="str">
        <f t="shared" si="43"/>
        <v>Inspection services − Private electrical installations and accredited service providers (ASPs)Administration Fee</v>
      </c>
      <c r="K244" s="36" t="str">
        <f t="shared" si="44"/>
        <v>Inspection of works outside normal working hoursAdministration Fee</v>
      </c>
      <c r="L244" s="36" t="s">
        <v>4</v>
      </c>
      <c r="M244" s="36" t="s">
        <v>5</v>
      </c>
      <c r="N244" s="65">
        <v>52.369838412400036</v>
      </c>
      <c r="O244" s="70">
        <f t="shared" si="45"/>
        <v>52.37</v>
      </c>
      <c r="P244" s="38">
        <f t="shared" si="52"/>
        <v>53.78</v>
      </c>
      <c r="Q244" s="75">
        <f t="shared" si="52"/>
        <v>55.41</v>
      </c>
      <c r="R244" s="75">
        <f t="shared" si="52"/>
        <v>57.13</v>
      </c>
      <c r="S244" s="75">
        <f t="shared" si="52"/>
        <v>58.78</v>
      </c>
      <c r="U244" s="108"/>
      <c r="W244" s="90">
        <f t="shared" si="46"/>
        <v>1</v>
      </c>
      <c r="X244" s="90">
        <f t="shared" si="47"/>
        <v>1</v>
      </c>
      <c r="Y244" s="90">
        <f t="shared" si="48"/>
        <v>1</v>
      </c>
      <c r="Z244" s="90">
        <f t="shared" si="49"/>
        <v>1</v>
      </c>
      <c r="AA244" s="90">
        <f t="shared" si="50"/>
        <v>1</v>
      </c>
    </row>
    <row r="245" spans="3:27" ht="15" x14ac:dyDescent="0.25">
      <c r="C245" s="36" t="s">
        <v>225</v>
      </c>
      <c r="D245" s="36" t="s">
        <v>270</v>
      </c>
      <c r="E245" s="36" t="s">
        <v>109</v>
      </c>
      <c r="F245" s="36" t="s">
        <v>110</v>
      </c>
      <c r="G245" s="36" t="s">
        <v>109</v>
      </c>
      <c r="H245" s="36" t="s">
        <v>110</v>
      </c>
      <c r="I245" s="36" t="str">
        <f t="shared" si="42"/>
        <v>Inspection of works outside normal working hoursOvertime Hours Rate</v>
      </c>
      <c r="J245" s="36" t="str">
        <f t="shared" si="43"/>
        <v>Inspection services − Private electrical installations and accredited service providers (ASPs)Overtime Hours Rate</v>
      </c>
      <c r="K245" s="36" t="str">
        <f t="shared" si="44"/>
        <v>Inspection of works outside normal working hoursOvertime Hours Rate</v>
      </c>
      <c r="L245" s="36" t="s">
        <v>6</v>
      </c>
      <c r="M245" s="36" t="s">
        <v>7</v>
      </c>
      <c r="N245" s="65">
        <v>78.55475761860005</v>
      </c>
      <c r="O245" s="70">
        <f t="shared" si="45"/>
        <v>78.55</v>
      </c>
      <c r="P245" s="38">
        <f t="shared" si="52"/>
        <v>80.66</v>
      </c>
      <c r="Q245" s="75">
        <f t="shared" si="52"/>
        <v>83.1</v>
      </c>
      <c r="R245" s="75">
        <f t="shared" si="52"/>
        <v>85.67</v>
      </c>
      <c r="S245" s="75">
        <f t="shared" si="52"/>
        <v>88.15</v>
      </c>
      <c r="U245" s="108"/>
      <c r="W245" s="90">
        <f t="shared" si="46"/>
        <v>1</v>
      </c>
      <c r="X245" s="90">
        <f t="shared" si="47"/>
        <v>1</v>
      </c>
      <c r="Y245" s="90">
        <f t="shared" si="48"/>
        <v>1</v>
      </c>
      <c r="Z245" s="90">
        <f t="shared" si="49"/>
        <v>1</v>
      </c>
      <c r="AA245" s="90">
        <f t="shared" si="50"/>
        <v>1</v>
      </c>
    </row>
    <row r="246" spans="3:27" ht="15" x14ac:dyDescent="0.25">
      <c r="C246" s="36" t="s">
        <v>225</v>
      </c>
      <c r="D246" s="36" t="s">
        <v>270</v>
      </c>
      <c r="E246" s="36" t="s">
        <v>151</v>
      </c>
      <c r="F246" s="36" t="s">
        <v>283</v>
      </c>
      <c r="G246" s="36" t="s">
        <v>151</v>
      </c>
      <c r="H246" s="36" t="s">
        <v>283</v>
      </c>
      <c r="I246" s="36" t="str">
        <f t="shared" si="42"/>
        <v>Investigation, review &amp; implementation of remedial actions associated with ASP's connection workInvestigation, review &amp; implementation of remedial actions associated with ASP's connection work.</v>
      </c>
      <c r="J246" s="36" t="str">
        <f t="shared" si="43"/>
        <v>Inspection services − Private electrical installations and accredited service providers (ASPs)Investigation, review &amp; implementation of remedial actions associated with ASP's connection work.</v>
      </c>
      <c r="K246" s="36" t="str">
        <f t="shared" si="44"/>
        <v>Investigation, review &amp; implementation of remedial actions associated with ASP's connection workInvestigation, review &amp; implementation of remedial actions associated with ASP's connection work.</v>
      </c>
      <c r="L246" s="36" t="s">
        <v>6</v>
      </c>
      <c r="M246" s="36" t="s">
        <v>7</v>
      </c>
      <c r="N246" s="65">
        <v>157.10951523720007</v>
      </c>
      <c r="O246" s="70">
        <f t="shared" si="45"/>
        <v>157.11000000000001</v>
      </c>
      <c r="P246" s="38">
        <f t="shared" si="52"/>
        <v>161.33000000000001</v>
      </c>
      <c r="Q246" s="75">
        <f t="shared" si="52"/>
        <v>166.22</v>
      </c>
      <c r="R246" s="75">
        <f t="shared" si="52"/>
        <v>171.37</v>
      </c>
      <c r="S246" s="75">
        <f t="shared" si="52"/>
        <v>176.32</v>
      </c>
      <c r="U246" s="108"/>
      <c r="W246" s="90">
        <f t="shared" si="46"/>
        <v>1</v>
      </c>
      <c r="X246" s="90">
        <f t="shared" si="47"/>
        <v>1</v>
      </c>
      <c r="Y246" s="90">
        <f t="shared" si="48"/>
        <v>1</v>
      </c>
      <c r="Z246" s="90">
        <f t="shared" si="49"/>
        <v>1</v>
      </c>
      <c r="AA246" s="90">
        <f t="shared" si="50"/>
        <v>1</v>
      </c>
    </row>
    <row r="247" spans="3:27" ht="15" x14ac:dyDescent="0.25">
      <c r="C247" s="36" t="s">
        <v>225</v>
      </c>
      <c r="D247" s="36" t="s">
        <v>270</v>
      </c>
      <c r="E247" s="36" t="s">
        <v>284</v>
      </c>
      <c r="F247" s="36" t="s">
        <v>407</v>
      </c>
      <c r="G247" s="36" t="s">
        <v>284</v>
      </c>
      <c r="H247" s="36" t="s">
        <v>407</v>
      </c>
      <c r="I247" s="36" t="str">
        <f t="shared" si="42"/>
        <v>Private inspectionPrivate inspection of privately owned low voltage or high voltage network infrastructure (i.e. privately owned distribution infrastructure before the meter).</v>
      </c>
      <c r="J247" s="36" t="str">
        <f t="shared" si="43"/>
        <v>Inspection services − Private electrical installations and accredited service providers (ASPs)Private inspection of privately owned low voltage or high voltage network infrastructure (i.e. privately owned distribution infrastructure before the meter).</v>
      </c>
      <c r="K247" s="36" t="str">
        <f t="shared" si="44"/>
        <v>Private inspectionPrivate inspection of privately owned low voltage or high voltage network infrastructure (i.e. privately owned distribution infrastructure before the meter).</v>
      </c>
      <c r="L247" s="36" t="s">
        <v>6</v>
      </c>
      <c r="M247" s="36" t="s">
        <v>7</v>
      </c>
      <c r="N247" s="65">
        <v>157.10951523720007</v>
      </c>
      <c r="O247" s="70">
        <f t="shared" si="45"/>
        <v>157.11000000000001</v>
      </c>
      <c r="P247" s="38">
        <f t="shared" si="52"/>
        <v>161.33000000000001</v>
      </c>
      <c r="Q247" s="75">
        <f t="shared" si="52"/>
        <v>166.22</v>
      </c>
      <c r="R247" s="75">
        <f t="shared" si="52"/>
        <v>171.37</v>
      </c>
      <c r="S247" s="75">
        <f t="shared" si="52"/>
        <v>176.32</v>
      </c>
      <c r="U247" s="108"/>
      <c r="W247" s="90">
        <f t="shared" si="46"/>
        <v>1</v>
      </c>
      <c r="X247" s="90">
        <f t="shared" si="47"/>
        <v>1</v>
      </c>
      <c r="Y247" s="90">
        <f t="shared" si="48"/>
        <v>1</v>
      </c>
      <c r="Z247" s="90">
        <f t="shared" si="49"/>
        <v>1</v>
      </c>
      <c r="AA247" s="90">
        <f t="shared" si="50"/>
        <v>1</v>
      </c>
    </row>
    <row r="248" spans="3:27" ht="15" x14ac:dyDescent="0.25">
      <c r="C248" s="36" t="s">
        <v>225</v>
      </c>
      <c r="D248" s="36" t="s">
        <v>270</v>
      </c>
      <c r="E248" s="36" t="s">
        <v>112</v>
      </c>
      <c r="F248" s="36" t="s">
        <v>112</v>
      </c>
      <c r="G248" s="36" t="s">
        <v>112</v>
      </c>
      <c r="H248" s="36" t="s">
        <v>112</v>
      </c>
      <c r="I248" s="36" t="str">
        <f t="shared" si="42"/>
        <v>Reinspection Fee (Level 1 &amp; Level 2 work)Reinspection Fee (Level 1 &amp; Level 2 work)</v>
      </c>
      <c r="J248" s="36" t="str">
        <f t="shared" si="43"/>
        <v>Inspection services − Private electrical installations and accredited service providers (ASPs)Reinspection Fee (Level 1 &amp; Level 2 work)</v>
      </c>
      <c r="K248" s="36" t="str">
        <f t="shared" si="44"/>
        <v>Reinspection Fee (Level 1 &amp; Level 2 work)Reinspection Fee (Level 1 &amp; Level 2 work)</v>
      </c>
      <c r="L248" s="36" t="s">
        <v>6</v>
      </c>
      <c r="M248" s="36" t="s">
        <v>7</v>
      </c>
      <c r="N248" s="65">
        <v>157.10951523720007</v>
      </c>
      <c r="O248" s="70">
        <f t="shared" si="45"/>
        <v>157.11000000000001</v>
      </c>
      <c r="P248" s="38">
        <f t="shared" si="52"/>
        <v>161.33000000000001</v>
      </c>
      <c r="Q248" s="75">
        <f t="shared" si="52"/>
        <v>166.22</v>
      </c>
      <c r="R248" s="75">
        <f t="shared" si="52"/>
        <v>171.37</v>
      </c>
      <c r="S248" s="75">
        <f t="shared" si="52"/>
        <v>176.32</v>
      </c>
      <c r="U248" s="108"/>
      <c r="W248" s="90">
        <f t="shared" si="46"/>
        <v>1</v>
      </c>
      <c r="X248" s="90">
        <f t="shared" si="47"/>
        <v>1</v>
      </c>
      <c r="Y248" s="90">
        <f t="shared" si="48"/>
        <v>1</v>
      </c>
      <c r="Z248" s="90">
        <f t="shared" si="49"/>
        <v>1</v>
      </c>
      <c r="AA248" s="90">
        <f t="shared" si="50"/>
        <v>1</v>
      </c>
    </row>
    <row r="249" spans="3:27" ht="15" x14ac:dyDescent="0.25">
      <c r="C249" s="36" t="s">
        <v>225</v>
      </c>
      <c r="D249" s="36" t="s">
        <v>285</v>
      </c>
      <c r="E249" s="36" t="s">
        <v>143</v>
      </c>
      <c r="F249" s="36" t="s">
        <v>286</v>
      </c>
      <c r="G249" s="36" t="s">
        <v>143</v>
      </c>
      <c r="H249" s="36" t="s">
        <v>286</v>
      </c>
      <c r="I249" s="36" t="str">
        <f t="shared" si="42"/>
        <v xml:space="preserve">Conveyancing InformationSupply of conveyancing information - Per Desk Inquiry </v>
      </c>
      <c r="J249" s="36" t="str">
        <f t="shared" si="43"/>
        <v xml:space="preserve">Network related property servicesSupply of conveyancing information - Per Desk Inquiry </v>
      </c>
      <c r="K249" s="36" t="str">
        <f t="shared" si="44"/>
        <v xml:space="preserve">Conveyancing InformationSupply of conveyancing information - Per Desk Inquiry </v>
      </c>
      <c r="L249" s="36" t="s">
        <v>144</v>
      </c>
      <c r="M249" s="36" t="s">
        <v>5</v>
      </c>
      <c r="N249" s="65">
        <v>51.948825368897829</v>
      </c>
      <c r="O249" s="70">
        <f t="shared" si="45"/>
        <v>51.95</v>
      </c>
      <c r="P249" s="38">
        <f t="shared" si="52"/>
        <v>53.35</v>
      </c>
      <c r="Q249" s="75">
        <f t="shared" si="52"/>
        <v>54.97</v>
      </c>
      <c r="R249" s="75">
        <f t="shared" si="52"/>
        <v>56.67</v>
      </c>
      <c r="S249" s="75">
        <f t="shared" si="52"/>
        <v>58.31</v>
      </c>
      <c r="U249" s="108"/>
      <c r="W249" s="90">
        <f t="shared" si="46"/>
        <v>1</v>
      </c>
      <c r="X249" s="90">
        <f t="shared" si="47"/>
        <v>1</v>
      </c>
      <c r="Y249" s="90">
        <f t="shared" si="48"/>
        <v>1</v>
      </c>
      <c r="Z249" s="90">
        <f t="shared" si="49"/>
        <v>1</v>
      </c>
      <c r="AA249" s="90">
        <f t="shared" si="50"/>
        <v>1</v>
      </c>
    </row>
    <row r="250" spans="3:27" ht="15" x14ac:dyDescent="0.25">
      <c r="C250" s="36" t="s">
        <v>225</v>
      </c>
      <c r="D250" s="36" t="s">
        <v>285</v>
      </c>
      <c r="E250" s="36" t="s">
        <v>153</v>
      </c>
      <c r="F250" s="36" t="s">
        <v>154</v>
      </c>
      <c r="G250" s="36" t="s">
        <v>153</v>
      </c>
      <c r="H250" s="36" t="s">
        <v>154</v>
      </c>
      <c r="I250" s="36" t="str">
        <f t="shared" si="42"/>
        <v>Services involved in obtaining deeds of agreementServices involved in obtaining deeds of agreement in relation to property rights associated with contestable connections work</v>
      </c>
      <c r="J250" s="36" t="str">
        <f t="shared" si="43"/>
        <v>Network related property servicesServices involved in obtaining deeds of agreement in relation to property rights associated with contestable connections work</v>
      </c>
      <c r="K250" s="36" t="str">
        <f t="shared" si="44"/>
        <v>Services involved in obtaining deeds of agreementServices involved in obtaining deeds of agreement in relation to property rights associated with contestable connections work</v>
      </c>
      <c r="L250" s="36" t="s">
        <v>6</v>
      </c>
      <c r="M250" s="36" t="s">
        <v>7</v>
      </c>
      <c r="N250" s="65">
        <v>157.10951523720007</v>
      </c>
      <c r="O250" s="70">
        <f t="shared" si="45"/>
        <v>157.11000000000001</v>
      </c>
      <c r="P250" s="38">
        <f t="shared" si="52"/>
        <v>161.33000000000001</v>
      </c>
      <c r="Q250" s="75">
        <f t="shared" si="52"/>
        <v>166.22</v>
      </c>
      <c r="R250" s="75">
        <f t="shared" si="52"/>
        <v>171.37</v>
      </c>
      <c r="S250" s="75">
        <f t="shared" si="52"/>
        <v>176.32</v>
      </c>
      <c r="U250" s="108"/>
      <c r="W250" s="90">
        <f t="shared" si="46"/>
        <v>1</v>
      </c>
      <c r="X250" s="90">
        <f t="shared" si="47"/>
        <v>1</v>
      </c>
      <c r="Y250" s="90">
        <f t="shared" si="48"/>
        <v>1</v>
      </c>
      <c r="Z250" s="90">
        <f t="shared" si="49"/>
        <v>1</v>
      </c>
      <c r="AA250" s="90">
        <f t="shared" si="50"/>
        <v>1</v>
      </c>
    </row>
    <row r="251" spans="3:27" ht="15" x14ac:dyDescent="0.25">
      <c r="C251" s="36" t="s">
        <v>225</v>
      </c>
      <c r="D251" s="36" t="s">
        <v>287</v>
      </c>
      <c r="E251" s="36" t="s">
        <v>288</v>
      </c>
      <c r="F251" s="36" t="s">
        <v>408</v>
      </c>
      <c r="G251" s="36" t="s">
        <v>288</v>
      </c>
      <c r="H251" s="36" t="s">
        <v>408</v>
      </c>
      <c r="I251" s="36" t="str">
        <f t="shared" si="42"/>
        <v>De-energisation safety servicesDe-energising wires for safe approach (e.g. for tree pruning)</v>
      </c>
      <c r="J251" s="36" t="str">
        <f t="shared" si="43"/>
        <v>Network safety servicesDe-energising wires for safe approach (e.g. for tree pruning)</v>
      </c>
      <c r="K251" s="36" t="str">
        <f t="shared" si="44"/>
        <v>De-energisation safety servicesDe-energising wires for safe approach (e.g. for tree pruning)</v>
      </c>
      <c r="L251" s="36" t="s">
        <v>4</v>
      </c>
      <c r="M251" s="36" t="s">
        <v>5</v>
      </c>
      <c r="N251" s="65">
        <v>351.44147226968482</v>
      </c>
      <c r="O251" s="70">
        <f t="shared" si="45"/>
        <v>351.44</v>
      </c>
      <c r="P251" s="38">
        <f t="shared" si="52"/>
        <v>360.88</v>
      </c>
      <c r="Q251" s="75">
        <f t="shared" si="52"/>
        <v>371.81</v>
      </c>
      <c r="R251" s="75">
        <f t="shared" si="52"/>
        <v>383.32</v>
      </c>
      <c r="S251" s="75">
        <f t="shared" si="52"/>
        <v>394.39</v>
      </c>
      <c r="U251" s="108"/>
      <c r="W251" s="90">
        <f t="shared" si="46"/>
        <v>1</v>
      </c>
      <c r="X251" s="90">
        <f t="shared" si="47"/>
        <v>1</v>
      </c>
      <c r="Y251" s="90">
        <f t="shared" si="48"/>
        <v>1</v>
      </c>
      <c r="Z251" s="90">
        <f t="shared" si="49"/>
        <v>1</v>
      </c>
      <c r="AA251" s="90">
        <f t="shared" si="50"/>
        <v>1</v>
      </c>
    </row>
    <row r="252" spans="3:27" ht="15" x14ac:dyDescent="0.25">
      <c r="C252" s="36" t="s">
        <v>225</v>
      </c>
      <c r="D252" s="36" t="s">
        <v>287</v>
      </c>
      <c r="E252" s="36" t="s">
        <v>287</v>
      </c>
      <c r="F252" s="36" t="s">
        <v>186</v>
      </c>
      <c r="G252" s="36" t="s">
        <v>287</v>
      </c>
      <c r="H252" s="36" t="s">
        <v>186</v>
      </c>
      <c r="I252" s="36" t="str">
        <f t="shared" si="42"/>
        <v>Network safety servicesTraffic Management to install &amp; remove, break &amp; remake, connect &amp; disconnect excluded distribution services</v>
      </c>
      <c r="J252" s="36" t="str">
        <f t="shared" si="43"/>
        <v>Network safety servicesTraffic Management to install &amp; remove, break &amp; remake, connect &amp; disconnect excluded distribution services</v>
      </c>
      <c r="K252" s="36" t="str">
        <f t="shared" si="44"/>
        <v>Network safety servicesTraffic Management to install &amp; remove, break &amp; remake, connect &amp; disconnect excluded distribution services</v>
      </c>
      <c r="L252" s="36" t="s">
        <v>4</v>
      </c>
      <c r="M252" s="36" t="s">
        <v>5</v>
      </c>
      <c r="N252" s="65">
        <v>4339.5344083930386</v>
      </c>
      <c r="O252" s="70">
        <f t="shared" si="45"/>
        <v>4339.53</v>
      </c>
      <c r="P252" s="38">
        <f t="shared" si="52"/>
        <v>4456.09</v>
      </c>
      <c r="Q252" s="75">
        <f t="shared" si="52"/>
        <v>4591.1099999999997</v>
      </c>
      <c r="R252" s="75">
        <f t="shared" si="52"/>
        <v>4733.24</v>
      </c>
      <c r="S252" s="75">
        <f t="shared" si="52"/>
        <v>4869.99</v>
      </c>
      <c r="U252" s="108"/>
      <c r="W252" s="90">
        <f t="shared" si="46"/>
        <v>1</v>
      </c>
      <c r="X252" s="90">
        <f t="shared" si="47"/>
        <v>1</v>
      </c>
      <c r="Y252" s="90">
        <f t="shared" si="48"/>
        <v>1</v>
      </c>
      <c r="Z252" s="90">
        <f t="shared" si="49"/>
        <v>1</v>
      </c>
      <c r="AA252" s="90">
        <f t="shared" si="50"/>
        <v>1</v>
      </c>
    </row>
    <row r="253" spans="3:27" ht="15" x14ac:dyDescent="0.25">
      <c r="C253" s="36" t="s">
        <v>225</v>
      </c>
      <c r="D253" s="36" t="s">
        <v>287</v>
      </c>
      <c r="E253" s="36" t="s">
        <v>287</v>
      </c>
      <c r="F253" s="36" t="s">
        <v>187</v>
      </c>
      <c r="G253" s="36" t="s">
        <v>287</v>
      </c>
      <c r="H253" s="36" t="s">
        <v>187</v>
      </c>
      <c r="I253" s="36" t="str">
        <f t="shared" si="42"/>
        <v>Network safety servicesTraffic Management to test, terminate and joint excluded distribution services</v>
      </c>
      <c r="J253" s="36" t="str">
        <f t="shared" si="43"/>
        <v>Network safety servicesTraffic Management to test, terminate and joint excluded distribution services</v>
      </c>
      <c r="K253" s="36" t="str">
        <f t="shared" si="44"/>
        <v>Network safety servicesTraffic Management to test, terminate and joint excluded distribution services</v>
      </c>
      <c r="L253" s="36" t="s">
        <v>4</v>
      </c>
      <c r="M253" s="36" t="s">
        <v>5</v>
      </c>
      <c r="N253" s="65">
        <v>3977.3005964867225</v>
      </c>
      <c r="O253" s="70">
        <f t="shared" si="45"/>
        <v>3977.3</v>
      </c>
      <c r="P253" s="38">
        <f t="shared" si="52"/>
        <v>4084.13</v>
      </c>
      <c r="Q253" s="75">
        <f t="shared" si="52"/>
        <v>4207.88</v>
      </c>
      <c r="R253" s="75">
        <f t="shared" si="52"/>
        <v>4338.1400000000003</v>
      </c>
      <c r="S253" s="75">
        <f t="shared" si="52"/>
        <v>4463.47</v>
      </c>
      <c r="U253" s="108"/>
      <c r="W253" s="90">
        <f t="shared" si="46"/>
        <v>1</v>
      </c>
      <c r="X253" s="90">
        <f t="shared" si="47"/>
        <v>1</v>
      </c>
      <c r="Y253" s="90">
        <f t="shared" si="48"/>
        <v>1</v>
      </c>
      <c r="Z253" s="90">
        <f t="shared" si="49"/>
        <v>1</v>
      </c>
      <c r="AA253" s="90">
        <f t="shared" si="50"/>
        <v>1</v>
      </c>
    </row>
    <row r="254" spans="3:27" ht="15" x14ac:dyDescent="0.25">
      <c r="C254" s="36" t="s">
        <v>225</v>
      </c>
      <c r="D254" s="36" t="s">
        <v>287</v>
      </c>
      <c r="E254" s="36" t="s">
        <v>289</v>
      </c>
      <c r="F254" s="36" t="s">
        <v>290</v>
      </c>
      <c r="G254" s="185" t="s">
        <v>157</v>
      </c>
      <c r="H254" s="36" t="s">
        <v>197</v>
      </c>
      <c r="I254" s="36" t="str">
        <f t="shared" si="42"/>
        <v>Rectification WorksFitting of Tiger Tails (Labour)</v>
      </c>
      <c r="J254" s="36" t="str">
        <f t="shared" si="43"/>
        <v>Network safety servicesFitting of Tiger Tails (Labour)</v>
      </c>
      <c r="K254" s="36" t="str">
        <f t="shared" si="44"/>
        <v>Rectification Works  For these jobs, materials &amp; other costs are charged at purchase price + overheadsFitting of tiger tails (Labour) - Per Hour</v>
      </c>
      <c r="L254" s="36" t="s">
        <v>6</v>
      </c>
      <c r="M254" s="36" t="s">
        <v>7</v>
      </c>
      <c r="N254" s="65">
        <v>151.41469220624091</v>
      </c>
      <c r="O254" s="70">
        <f t="shared" si="45"/>
        <v>151.41</v>
      </c>
      <c r="P254" s="38">
        <f t="shared" si="52"/>
        <v>155.47999999999999</v>
      </c>
      <c r="Q254" s="75">
        <f t="shared" si="52"/>
        <v>160.19</v>
      </c>
      <c r="R254" s="75">
        <f t="shared" si="52"/>
        <v>165.15</v>
      </c>
      <c r="S254" s="75">
        <f t="shared" si="52"/>
        <v>169.92</v>
      </c>
      <c r="U254" s="108"/>
      <c r="W254" s="90">
        <f t="shared" si="46"/>
        <v>1</v>
      </c>
      <c r="X254" s="90">
        <f t="shared" si="47"/>
        <v>1</v>
      </c>
      <c r="Y254" s="90">
        <f t="shared" si="48"/>
        <v>1</v>
      </c>
      <c r="Z254" s="90">
        <f t="shared" si="49"/>
        <v>1</v>
      </c>
      <c r="AA254" s="90">
        <f t="shared" si="50"/>
        <v>1</v>
      </c>
    </row>
    <row r="255" spans="3:27" ht="15" x14ac:dyDescent="0.25">
      <c r="C255" s="36" t="s">
        <v>225</v>
      </c>
      <c r="D255" s="36" t="s">
        <v>287</v>
      </c>
      <c r="E255" s="36" t="s">
        <v>289</v>
      </c>
      <c r="F255" s="36" t="s">
        <v>291</v>
      </c>
      <c r="G255" s="185" t="s">
        <v>157</v>
      </c>
      <c r="H255" s="36" t="s">
        <v>198</v>
      </c>
      <c r="I255" s="36" t="str">
        <f t="shared" si="42"/>
        <v>Rectification WorksFitting of Tiger Tails (Material) -  Weekly Hire</v>
      </c>
      <c r="J255" s="36" t="str">
        <f t="shared" si="43"/>
        <v>Network safety servicesFitting of Tiger Tails (Material) -  Weekly Hire</v>
      </c>
      <c r="K255" s="36" t="str">
        <f t="shared" si="44"/>
        <v>Rectification Works  For these jobs, materials &amp; other costs are charged at purchase price + overheadsFitting of tiger tails (Material) - Weekly Hire</v>
      </c>
      <c r="L255" s="36" t="s">
        <v>199</v>
      </c>
      <c r="M255" s="36" t="s">
        <v>7</v>
      </c>
      <c r="N255" s="65">
        <v>5.5463046117767121</v>
      </c>
      <c r="O255" s="70">
        <f t="shared" si="45"/>
        <v>5.55</v>
      </c>
      <c r="P255" s="38">
        <f t="shared" si="52"/>
        <v>5.7</v>
      </c>
      <c r="Q255" s="75">
        <f t="shared" si="52"/>
        <v>5.87</v>
      </c>
      <c r="R255" s="75">
        <f t="shared" si="52"/>
        <v>6.05</v>
      </c>
      <c r="S255" s="75">
        <f t="shared" si="52"/>
        <v>6.22</v>
      </c>
      <c r="U255" s="108"/>
      <c r="W255" s="90">
        <f t="shared" si="46"/>
        <v>1</v>
      </c>
      <c r="X255" s="90">
        <f t="shared" si="47"/>
        <v>1</v>
      </c>
      <c r="Y255" s="90">
        <f t="shared" si="48"/>
        <v>1</v>
      </c>
      <c r="Z255" s="90">
        <f t="shared" si="49"/>
        <v>1</v>
      </c>
      <c r="AA255" s="90">
        <f t="shared" si="50"/>
        <v>1</v>
      </c>
    </row>
    <row r="256" spans="3:27" ht="15" x14ac:dyDescent="0.25">
      <c r="C256" s="36" t="s">
        <v>225</v>
      </c>
      <c r="D256" s="36" t="s">
        <v>287</v>
      </c>
      <c r="E256" s="36" t="s">
        <v>289</v>
      </c>
      <c r="F256" s="36" t="s">
        <v>292</v>
      </c>
      <c r="G256" s="185" t="s">
        <v>157</v>
      </c>
      <c r="H256" s="36" t="s">
        <v>292</v>
      </c>
      <c r="I256" s="36" t="str">
        <f t="shared" si="42"/>
        <v>Rectification WorksHigh load escorts - Per Hour</v>
      </c>
      <c r="J256" s="36" t="str">
        <f t="shared" si="43"/>
        <v>Network safety servicesHigh load escorts - Per Hour</v>
      </c>
      <c r="K256" s="36" t="str">
        <f t="shared" si="44"/>
        <v>Rectification Works  For these jobs, materials &amp; other costs are charged at purchase price + overheadsHigh load escorts - Per Hour</v>
      </c>
      <c r="L256" s="36" t="s">
        <v>6</v>
      </c>
      <c r="M256" s="36" t="s">
        <v>7</v>
      </c>
      <c r="N256" s="65">
        <v>151.41469220624091</v>
      </c>
      <c r="O256" s="70">
        <f t="shared" si="45"/>
        <v>151.41</v>
      </c>
      <c r="P256" s="38">
        <f t="shared" si="52"/>
        <v>155.47999999999999</v>
      </c>
      <c r="Q256" s="75">
        <f t="shared" si="52"/>
        <v>160.19</v>
      </c>
      <c r="R256" s="75">
        <f t="shared" si="52"/>
        <v>165.15</v>
      </c>
      <c r="S256" s="75">
        <f t="shared" si="52"/>
        <v>169.92</v>
      </c>
      <c r="U256" s="108"/>
      <c r="W256" s="90">
        <f t="shared" si="46"/>
        <v>1</v>
      </c>
      <c r="X256" s="90">
        <f t="shared" si="47"/>
        <v>1</v>
      </c>
      <c r="Y256" s="90">
        <f t="shared" si="48"/>
        <v>1</v>
      </c>
      <c r="Z256" s="90">
        <f t="shared" si="49"/>
        <v>1</v>
      </c>
      <c r="AA256" s="90">
        <f t="shared" si="50"/>
        <v>1</v>
      </c>
    </row>
    <row r="257" spans="3:27" ht="15" x14ac:dyDescent="0.25">
      <c r="C257" s="36" t="s">
        <v>225</v>
      </c>
      <c r="D257" s="36" t="s">
        <v>287</v>
      </c>
      <c r="E257" s="36" t="s">
        <v>289</v>
      </c>
      <c r="F257" s="36" t="s">
        <v>293</v>
      </c>
      <c r="G257" s="185" t="s">
        <v>157</v>
      </c>
      <c r="H257" s="36" t="s">
        <v>158</v>
      </c>
      <c r="I257" s="36" t="str">
        <f t="shared" si="42"/>
        <v>Rectification WorksProvision of service crew / additional crew (Additional person per crew)</v>
      </c>
      <c r="J257" s="36" t="str">
        <f t="shared" si="43"/>
        <v>Network safety servicesProvision of service crew / additional crew (Additional person per crew)</v>
      </c>
      <c r="K257" s="36" t="str">
        <f t="shared" si="44"/>
        <v>Rectification Works  For these jobs, materials &amp; other costs are charged at purchase price + overheadsProvision of service crew / additional crew - Per Hour</v>
      </c>
      <c r="L257" s="36" t="s">
        <v>6</v>
      </c>
      <c r="M257" s="36" t="s">
        <v>7</v>
      </c>
      <c r="N257" s="65">
        <v>151.41469220624091</v>
      </c>
      <c r="O257" s="70">
        <f t="shared" si="45"/>
        <v>151.41</v>
      </c>
      <c r="P257" s="38">
        <f t="shared" si="52"/>
        <v>155.47999999999999</v>
      </c>
      <c r="Q257" s="75">
        <f t="shared" si="52"/>
        <v>160.19</v>
      </c>
      <c r="R257" s="75">
        <f t="shared" si="52"/>
        <v>165.15</v>
      </c>
      <c r="S257" s="75">
        <f t="shared" si="52"/>
        <v>169.92</v>
      </c>
      <c r="U257" s="108"/>
      <c r="W257" s="90">
        <f t="shared" si="46"/>
        <v>1</v>
      </c>
      <c r="X257" s="90">
        <f t="shared" si="47"/>
        <v>1</v>
      </c>
      <c r="Y257" s="90">
        <f t="shared" si="48"/>
        <v>1</v>
      </c>
      <c r="Z257" s="90">
        <f t="shared" si="49"/>
        <v>1</v>
      </c>
      <c r="AA257" s="90">
        <f t="shared" si="50"/>
        <v>1</v>
      </c>
    </row>
    <row r="258" spans="3:27" ht="15" x14ac:dyDescent="0.25">
      <c r="C258" s="36" t="s">
        <v>225</v>
      </c>
      <c r="D258" s="36" t="s">
        <v>287</v>
      </c>
      <c r="E258" s="36" t="s">
        <v>289</v>
      </c>
      <c r="F258" s="36" t="s">
        <v>294</v>
      </c>
      <c r="G258" s="185" t="s">
        <v>157</v>
      </c>
      <c r="H258" s="36" t="s">
        <v>159</v>
      </c>
      <c r="I258" s="36" t="str">
        <f t="shared" si="42"/>
        <v>Rectification WorksRectification of illegal connections</v>
      </c>
      <c r="J258" s="36" t="str">
        <f t="shared" si="43"/>
        <v>Network safety servicesRectification of illegal connections</v>
      </c>
      <c r="K258" s="36" t="str">
        <f t="shared" si="44"/>
        <v>Rectification Works  For these jobs, materials &amp; other costs are charged at purchase price + overheadsRectification of illegal connections - Per Job</v>
      </c>
      <c r="L258" s="36" t="s">
        <v>4</v>
      </c>
      <c r="M258" s="36" t="s">
        <v>5</v>
      </c>
      <c r="N258" s="65">
        <v>605.65876882496366</v>
      </c>
      <c r="O258" s="70">
        <f t="shared" si="45"/>
        <v>605.66</v>
      </c>
      <c r="P258" s="38">
        <f t="shared" si="52"/>
        <v>621.92999999999995</v>
      </c>
      <c r="Q258" s="75">
        <f t="shared" si="52"/>
        <v>640.78</v>
      </c>
      <c r="R258" s="75">
        <f t="shared" si="52"/>
        <v>660.62</v>
      </c>
      <c r="S258" s="75">
        <f t="shared" si="52"/>
        <v>679.71</v>
      </c>
      <c r="U258" s="108"/>
      <c r="W258" s="90">
        <f t="shared" si="46"/>
        <v>2</v>
      </c>
      <c r="X258" s="90">
        <f t="shared" si="47"/>
        <v>2</v>
      </c>
      <c r="Y258" s="90">
        <f t="shared" si="48"/>
        <v>1</v>
      </c>
      <c r="Z258" s="90">
        <f t="shared" si="49"/>
        <v>1</v>
      </c>
      <c r="AA258" s="90">
        <f t="shared" si="50"/>
        <v>1</v>
      </c>
    </row>
    <row r="259" spans="3:27" ht="15" x14ac:dyDescent="0.25">
      <c r="C259" s="35" t="s">
        <v>225</v>
      </c>
      <c r="D259" s="35" t="s">
        <v>295</v>
      </c>
      <c r="E259" s="35" t="s">
        <v>295</v>
      </c>
      <c r="F259" s="35" t="s">
        <v>295</v>
      </c>
      <c r="G259" s="35" t="s">
        <v>295</v>
      </c>
      <c r="H259" s="35" t="s">
        <v>295</v>
      </c>
      <c r="I259" s="35" t="str">
        <f t="shared" si="42"/>
        <v>Network tariff change requestNetwork tariff change request</v>
      </c>
      <c r="J259" s="35" t="str">
        <f t="shared" si="43"/>
        <v>Network tariff change requestNetwork tariff change request</v>
      </c>
      <c r="K259" s="35" t="str">
        <f t="shared" si="44"/>
        <v>Network tariff change requestNetwork tariff change request</v>
      </c>
      <c r="L259" s="35" t="s">
        <v>4</v>
      </c>
      <c r="M259" s="35" t="s">
        <v>5</v>
      </c>
      <c r="N259" s="65"/>
      <c r="O259" s="70"/>
      <c r="P259" s="34"/>
      <c r="Q259" s="76"/>
      <c r="R259" s="76"/>
      <c r="S259" s="76"/>
      <c r="U259" s="108"/>
      <c r="W259" s="90">
        <f t="shared" si="46"/>
        <v>1</v>
      </c>
      <c r="X259" s="90">
        <f t="shared" si="47"/>
        <v>1</v>
      </c>
      <c r="Y259" s="90">
        <f t="shared" si="48"/>
        <v>1</v>
      </c>
      <c r="Z259" s="90">
        <f t="shared" si="49"/>
        <v>1</v>
      </c>
      <c r="AA259" s="90">
        <f t="shared" si="50"/>
        <v>1</v>
      </c>
    </row>
    <row r="260" spans="3:27" ht="15" x14ac:dyDescent="0.25">
      <c r="C260" s="36" t="s">
        <v>225</v>
      </c>
      <c r="D260" s="36" t="s">
        <v>296</v>
      </c>
      <c r="E260" s="36" t="s">
        <v>33</v>
      </c>
      <c r="F260" s="36" t="s">
        <v>297</v>
      </c>
      <c r="G260" s="36" t="s">
        <v>33</v>
      </c>
      <c r="H260" s="36" t="s">
        <v>297</v>
      </c>
      <c r="I260" s="36" t="str">
        <f t="shared" si="42"/>
        <v>Compliance CertificateConnection of Load - Industrial &amp; Commercial - Per Compliance Cert</v>
      </c>
      <c r="J260" s="36" t="str">
        <f t="shared" si="43"/>
        <v>Notices of arrangement and completion noticesConnection of Load - Industrial &amp; Commercial - Per Compliance Cert</v>
      </c>
      <c r="K260" s="36" t="str">
        <f t="shared" si="44"/>
        <v>Compliance CertificateConnection of Load - Industrial &amp; Commercial - Per Compliance Cert</v>
      </c>
      <c r="L260" s="36" t="s">
        <v>4</v>
      </c>
      <c r="M260" s="36" t="s">
        <v>5</v>
      </c>
      <c r="N260" s="65">
        <v>207.79530147559132</v>
      </c>
      <c r="O260" s="70">
        <f t="shared" si="45"/>
        <v>207.8</v>
      </c>
      <c r="P260" s="38">
        <f t="shared" ref="P260:S276" si="53">ROUND(O260*(1+P$14)*(1-P$15),2)</f>
        <v>213.38</v>
      </c>
      <c r="Q260" s="75">
        <f t="shared" si="53"/>
        <v>219.85</v>
      </c>
      <c r="R260" s="75">
        <f t="shared" si="53"/>
        <v>226.66</v>
      </c>
      <c r="S260" s="75">
        <f t="shared" si="53"/>
        <v>233.21</v>
      </c>
      <c r="T260" s="43"/>
      <c r="U260" s="108"/>
      <c r="W260" s="90">
        <f t="shared" si="46"/>
        <v>1</v>
      </c>
      <c r="X260" s="90">
        <f t="shared" si="47"/>
        <v>1</v>
      </c>
      <c r="Y260" s="90">
        <f t="shared" si="48"/>
        <v>1</v>
      </c>
      <c r="Z260" s="90">
        <f t="shared" si="49"/>
        <v>1</v>
      </c>
      <c r="AA260" s="90">
        <f t="shared" si="50"/>
        <v>1</v>
      </c>
    </row>
    <row r="261" spans="3:27" ht="15" x14ac:dyDescent="0.25">
      <c r="C261" s="36" t="s">
        <v>225</v>
      </c>
      <c r="D261" s="36" t="s">
        <v>296</v>
      </c>
      <c r="E261" s="36" t="s">
        <v>33</v>
      </c>
      <c r="F261" s="36" t="s">
        <v>298</v>
      </c>
      <c r="G261" s="36" t="s">
        <v>33</v>
      </c>
      <c r="H261" s="36" t="s">
        <v>298</v>
      </c>
      <c r="I261" s="36" t="str">
        <f t="shared" si="42"/>
        <v>Compliance CertificateConnection of Load - Industrial &amp; Commercial - Per hour for early cert</v>
      </c>
      <c r="J261" s="36" t="str">
        <f t="shared" si="43"/>
        <v>Notices of arrangement and completion noticesConnection of Load - Industrial &amp; Commercial - Per hour for early cert</v>
      </c>
      <c r="K261" s="36" t="str">
        <f t="shared" si="44"/>
        <v>Compliance CertificateConnection of Load - Industrial &amp; Commercial - Per hour for early cert</v>
      </c>
      <c r="L261" s="36" t="s">
        <v>6</v>
      </c>
      <c r="M261" s="36" t="s">
        <v>7</v>
      </c>
      <c r="N261" s="65">
        <v>103.89765073779566</v>
      </c>
      <c r="O261" s="70">
        <f t="shared" si="45"/>
        <v>103.9</v>
      </c>
      <c r="P261" s="38">
        <f t="shared" si="53"/>
        <v>106.69</v>
      </c>
      <c r="Q261" s="75">
        <f t="shared" si="53"/>
        <v>109.92</v>
      </c>
      <c r="R261" s="75">
        <f t="shared" si="53"/>
        <v>113.32</v>
      </c>
      <c r="S261" s="75">
        <f t="shared" si="53"/>
        <v>116.59</v>
      </c>
      <c r="T261" s="43"/>
      <c r="U261" s="108"/>
      <c r="W261" s="90">
        <f t="shared" si="46"/>
        <v>1</v>
      </c>
      <c r="X261" s="90">
        <f t="shared" si="47"/>
        <v>1</v>
      </c>
      <c r="Y261" s="90">
        <f t="shared" si="48"/>
        <v>1</v>
      </c>
      <c r="Z261" s="90">
        <f t="shared" si="49"/>
        <v>1</v>
      </c>
      <c r="AA261" s="90">
        <f t="shared" si="50"/>
        <v>1</v>
      </c>
    </row>
    <row r="262" spans="3:27" ht="15" x14ac:dyDescent="0.25">
      <c r="C262" s="36" t="s">
        <v>225</v>
      </c>
      <c r="D262" s="36" t="s">
        <v>296</v>
      </c>
      <c r="E262" s="36" t="s">
        <v>33</v>
      </c>
      <c r="F262" s="36" t="s">
        <v>299</v>
      </c>
      <c r="G262" s="36" t="s">
        <v>33</v>
      </c>
      <c r="H262" s="36" t="s">
        <v>299</v>
      </c>
      <c r="I262" s="36" t="str">
        <f t="shared" si="42"/>
        <v>Compliance CertificateConnection of Load - Non Urban - Per Compliance Cert</v>
      </c>
      <c r="J262" s="36" t="str">
        <f t="shared" si="43"/>
        <v>Notices of arrangement and completion noticesConnection of Load - Non Urban - Per Compliance Cert</v>
      </c>
      <c r="K262" s="36" t="str">
        <f t="shared" si="44"/>
        <v>Compliance CertificateConnection of Load - Non Urban - Per Compliance Cert</v>
      </c>
      <c r="L262" s="36" t="s">
        <v>4</v>
      </c>
      <c r="M262" s="36" t="s">
        <v>5</v>
      </c>
      <c r="N262" s="65">
        <v>311.692952213387</v>
      </c>
      <c r="O262" s="70">
        <f t="shared" si="45"/>
        <v>311.69</v>
      </c>
      <c r="P262" s="38">
        <f t="shared" si="53"/>
        <v>320.06</v>
      </c>
      <c r="Q262" s="75">
        <f t="shared" si="53"/>
        <v>329.76</v>
      </c>
      <c r="R262" s="75">
        <f t="shared" si="53"/>
        <v>339.97</v>
      </c>
      <c r="S262" s="75">
        <f t="shared" si="53"/>
        <v>349.79</v>
      </c>
      <c r="T262" s="43"/>
      <c r="U262" s="108"/>
      <c r="W262" s="90">
        <f t="shared" si="46"/>
        <v>1</v>
      </c>
      <c r="X262" s="90">
        <f t="shared" si="47"/>
        <v>1</v>
      </c>
      <c r="Y262" s="90">
        <f t="shared" si="48"/>
        <v>1</v>
      </c>
      <c r="Z262" s="90">
        <f t="shared" si="49"/>
        <v>1</v>
      </c>
      <c r="AA262" s="90">
        <f t="shared" si="50"/>
        <v>1</v>
      </c>
    </row>
    <row r="263" spans="3:27" ht="15" x14ac:dyDescent="0.25">
      <c r="C263" s="36" t="s">
        <v>225</v>
      </c>
      <c r="D263" s="36" t="s">
        <v>296</v>
      </c>
      <c r="E263" s="36" t="s">
        <v>33</v>
      </c>
      <c r="F263" s="36" t="s">
        <v>300</v>
      </c>
      <c r="G263" s="36" t="s">
        <v>33</v>
      </c>
      <c r="H263" s="36" t="s">
        <v>300</v>
      </c>
      <c r="I263" s="36" t="str">
        <f t="shared" si="42"/>
        <v>Compliance CertificateConnection of Load - Non Urban - Per hour for early cert</v>
      </c>
      <c r="J263" s="36" t="str">
        <f t="shared" si="43"/>
        <v>Notices of arrangement and completion noticesConnection of Load - Non Urban - Per hour for early cert</v>
      </c>
      <c r="K263" s="36" t="str">
        <f t="shared" si="44"/>
        <v>Compliance CertificateConnection of Load - Non Urban - Per hour for early cert</v>
      </c>
      <c r="L263" s="36" t="s">
        <v>6</v>
      </c>
      <c r="M263" s="36" t="s">
        <v>7</v>
      </c>
      <c r="N263" s="65">
        <v>103.89765073779566</v>
      </c>
      <c r="O263" s="70">
        <f t="shared" si="45"/>
        <v>103.9</v>
      </c>
      <c r="P263" s="38">
        <f t="shared" si="53"/>
        <v>106.69</v>
      </c>
      <c r="Q263" s="75">
        <f t="shared" si="53"/>
        <v>109.92</v>
      </c>
      <c r="R263" s="75">
        <f t="shared" si="53"/>
        <v>113.32</v>
      </c>
      <c r="S263" s="75">
        <f t="shared" si="53"/>
        <v>116.59</v>
      </c>
      <c r="T263" s="43"/>
      <c r="U263" s="108"/>
      <c r="W263" s="90">
        <f t="shared" si="46"/>
        <v>1</v>
      </c>
      <c r="X263" s="90">
        <f t="shared" si="47"/>
        <v>1</v>
      </c>
      <c r="Y263" s="90">
        <f t="shared" si="48"/>
        <v>1</v>
      </c>
      <c r="Z263" s="90">
        <f t="shared" si="49"/>
        <v>1</v>
      </c>
      <c r="AA263" s="90">
        <f t="shared" si="50"/>
        <v>1</v>
      </c>
    </row>
    <row r="264" spans="3:27" ht="15" x14ac:dyDescent="0.25">
      <c r="C264" s="36" t="s">
        <v>225</v>
      </c>
      <c r="D264" s="36" t="s">
        <v>296</v>
      </c>
      <c r="E264" s="36" t="s">
        <v>33</v>
      </c>
      <c r="F264" s="36" t="s">
        <v>301</v>
      </c>
      <c r="G264" s="36" t="s">
        <v>33</v>
      </c>
      <c r="H264" s="36" t="s">
        <v>301</v>
      </c>
      <c r="I264" s="36" t="str">
        <f t="shared" si="42"/>
        <v>Compliance CertificateConnection of Load - URD - Per Compliance Cert</v>
      </c>
      <c r="J264" s="36" t="str">
        <f t="shared" si="43"/>
        <v>Notices of arrangement and completion noticesConnection of Load - URD - Per Compliance Cert</v>
      </c>
      <c r="K264" s="36" t="str">
        <f t="shared" si="44"/>
        <v>Compliance CertificateConnection of Load - URD - Per Compliance Cert</v>
      </c>
      <c r="L264" s="36" t="s">
        <v>4</v>
      </c>
      <c r="M264" s="36" t="s">
        <v>5</v>
      </c>
      <c r="N264" s="65">
        <v>207.79530147559132</v>
      </c>
      <c r="O264" s="70">
        <f t="shared" si="45"/>
        <v>207.8</v>
      </c>
      <c r="P264" s="38">
        <f t="shared" si="53"/>
        <v>213.38</v>
      </c>
      <c r="Q264" s="75">
        <f t="shared" si="53"/>
        <v>219.85</v>
      </c>
      <c r="R264" s="75">
        <f t="shared" si="53"/>
        <v>226.66</v>
      </c>
      <c r="S264" s="75">
        <f t="shared" si="53"/>
        <v>233.21</v>
      </c>
      <c r="T264" s="43"/>
      <c r="U264" s="108"/>
      <c r="W264" s="90">
        <f t="shared" si="46"/>
        <v>1</v>
      </c>
      <c r="X264" s="90">
        <f t="shared" si="47"/>
        <v>1</v>
      </c>
      <c r="Y264" s="90">
        <f t="shared" si="48"/>
        <v>1</v>
      </c>
      <c r="Z264" s="90">
        <f t="shared" si="49"/>
        <v>1</v>
      </c>
      <c r="AA264" s="90">
        <f t="shared" si="50"/>
        <v>1</v>
      </c>
    </row>
    <row r="265" spans="3:27" ht="15" x14ac:dyDescent="0.25">
      <c r="C265" s="36" t="s">
        <v>225</v>
      </c>
      <c r="D265" s="36" t="s">
        <v>296</v>
      </c>
      <c r="E265" s="36" t="s">
        <v>33</v>
      </c>
      <c r="F265" s="36" t="s">
        <v>302</v>
      </c>
      <c r="G265" s="36" t="s">
        <v>33</v>
      </c>
      <c r="H265" s="36" t="s">
        <v>302</v>
      </c>
      <c r="I265" s="36" t="str">
        <f t="shared" si="42"/>
        <v>Compliance CertificateConnection of Load - URD - Per hour for early cert</v>
      </c>
      <c r="J265" s="36" t="str">
        <f t="shared" si="43"/>
        <v>Notices of arrangement and completion noticesConnection of Load - URD - Per hour for early cert</v>
      </c>
      <c r="K265" s="36" t="str">
        <f t="shared" si="44"/>
        <v>Compliance CertificateConnection of Load - URD - Per hour for early cert</v>
      </c>
      <c r="L265" s="36" t="s">
        <v>6</v>
      </c>
      <c r="M265" s="36" t="s">
        <v>7</v>
      </c>
      <c r="N265" s="65">
        <v>103.89765073779566</v>
      </c>
      <c r="O265" s="70">
        <f t="shared" si="45"/>
        <v>103.9</v>
      </c>
      <c r="P265" s="38">
        <f t="shared" si="53"/>
        <v>106.69</v>
      </c>
      <c r="Q265" s="75">
        <f t="shared" si="53"/>
        <v>109.92</v>
      </c>
      <c r="R265" s="75">
        <f t="shared" si="53"/>
        <v>113.32</v>
      </c>
      <c r="S265" s="75">
        <f t="shared" si="53"/>
        <v>116.59</v>
      </c>
      <c r="T265" s="43"/>
      <c r="U265" s="108"/>
      <c r="W265" s="90">
        <f t="shared" si="46"/>
        <v>1</v>
      </c>
      <c r="X265" s="90">
        <f t="shared" si="47"/>
        <v>1</v>
      </c>
      <c r="Y265" s="90">
        <f t="shared" si="48"/>
        <v>1</v>
      </c>
      <c r="Z265" s="90">
        <f t="shared" si="49"/>
        <v>1</v>
      </c>
      <c r="AA265" s="90">
        <f t="shared" si="50"/>
        <v>1</v>
      </c>
    </row>
    <row r="266" spans="3:27" ht="15" x14ac:dyDescent="0.25">
      <c r="C266" s="36" t="s">
        <v>225</v>
      </c>
      <c r="D266" s="36" t="s">
        <v>296</v>
      </c>
      <c r="E266" s="36" t="s">
        <v>32</v>
      </c>
      <c r="F266" s="36" t="s">
        <v>303</v>
      </c>
      <c r="G266" s="36" t="s">
        <v>32</v>
      </c>
      <c r="H266" s="36" t="s">
        <v>303</v>
      </c>
      <c r="I266" s="36" t="str">
        <f t="shared" si="42"/>
        <v>Notification of ArrangementSubdivision - Industrial &amp; Commercial - Per hour for early notification</v>
      </c>
      <c r="J266" s="36" t="str">
        <f t="shared" si="43"/>
        <v>Notices of arrangement and completion noticesSubdivision - Industrial &amp; Commercial - Per hour for early notification</v>
      </c>
      <c r="K266" s="36" t="str">
        <f t="shared" si="44"/>
        <v>Notification of ArrangementSubdivision - Industrial &amp; Commercial - Per hour for early notification</v>
      </c>
      <c r="L266" s="36" t="s">
        <v>6</v>
      </c>
      <c r="M266" s="36" t="s">
        <v>7</v>
      </c>
      <c r="N266" s="65">
        <v>103.89765073779566</v>
      </c>
      <c r="O266" s="70">
        <f t="shared" si="45"/>
        <v>103.9</v>
      </c>
      <c r="P266" s="38">
        <f t="shared" si="53"/>
        <v>106.69</v>
      </c>
      <c r="Q266" s="75">
        <f t="shared" si="53"/>
        <v>109.92</v>
      </c>
      <c r="R266" s="75">
        <f t="shared" si="53"/>
        <v>113.32</v>
      </c>
      <c r="S266" s="75">
        <f t="shared" si="53"/>
        <v>116.59</v>
      </c>
      <c r="T266" s="43"/>
      <c r="U266" s="108"/>
      <c r="W266" s="90">
        <f t="shared" si="46"/>
        <v>1</v>
      </c>
      <c r="X266" s="90">
        <f t="shared" si="47"/>
        <v>1</v>
      </c>
      <c r="Y266" s="90">
        <f t="shared" si="48"/>
        <v>1</v>
      </c>
      <c r="Z266" s="90">
        <f t="shared" si="49"/>
        <v>1</v>
      </c>
      <c r="AA266" s="90">
        <f t="shared" si="50"/>
        <v>1</v>
      </c>
    </row>
    <row r="267" spans="3:27" ht="15" x14ac:dyDescent="0.25">
      <c r="C267" s="36" t="s">
        <v>225</v>
      </c>
      <c r="D267" s="36" t="s">
        <v>296</v>
      </c>
      <c r="E267" s="36" t="s">
        <v>32</v>
      </c>
      <c r="F267" s="36" t="s">
        <v>304</v>
      </c>
      <c r="G267" s="36" t="s">
        <v>32</v>
      </c>
      <c r="H267" s="36" t="s">
        <v>304</v>
      </c>
      <c r="I267" s="36" t="str">
        <f t="shared" si="42"/>
        <v>Notification of ArrangementSubdivision - Industrial &amp; Commercial - Per NOA</v>
      </c>
      <c r="J267" s="36" t="str">
        <f t="shared" si="43"/>
        <v>Notices of arrangement and completion noticesSubdivision - Industrial &amp; Commercial - Per NOA</v>
      </c>
      <c r="K267" s="36" t="str">
        <f t="shared" si="44"/>
        <v>Notification of ArrangementSubdivision - Industrial &amp; Commercial - Per NOA</v>
      </c>
      <c r="L267" s="36" t="s">
        <v>4</v>
      </c>
      <c r="M267" s="36" t="s">
        <v>5</v>
      </c>
      <c r="N267" s="65">
        <v>207.79530147559132</v>
      </c>
      <c r="O267" s="70">
        <f t="shared" si="45"/>
        <v>207.8</v>
      </c>
      <c r="P267" s="38">
        <f t="shared" si="53"/>
        <v>213.38</v>
      </c>
      <c r="Q267" s="75">
        <f t="shared" si="53"/>
        <v>219.85</v>
      </c>
      <c r="R267" s="75">
        <f t="shared" si="53"/>
        <v>226.66</v>
      </c>
      <c r="S267" s="75">
        <f t="shared" si="53"/>
        <v>233.21</v>
      </c>
      <c r="T267" s="43"/>
      <c r="U267" s="108"/>
      <c r="W267" s="90">
        <f t="shared" si="46"/>
        <v>1</v>
      </c>
      <c r="X267" s="90">
        <f t="shared" si="47"/>
        <v>1</v>
      </c>
      <c r="Y267" s="90">
        <f t="shared" si="48"/>
        <v>1</v>
      </c>
      <c r="Z267" s="90">
        <f t="shared" si="49"/>
        <v>1</v>
      </c>
      <c r="AA267" s="90">
        <f t="shared" si="50"/>
        <v>1</v>
      </c>
    </row>
    <row r="268" spans="3:27" ht="15" x14ac:dyDescent="0.25">
      <c r="C268" s="36" t="s">
        <v>225</v>
      </c>
      <c r="D268" s="36" t="s">
        <v>296</v>
      </c>
      <c r="E268" s="36" t="s">
        <v>32</v>
      </c>
      <c r="F268" s="36" t="s">
        <v>305</v>
      </c>
      <c r="G268" s="36" t="s">
        <v>32</v>
      </c>
      <c r="H268" s="36" t="s">
        <v>305</v>
      </c>
      <c r="I268" s="36" t="str">
        <f t="shared" si="42"/>
        <v>Notification of ArrangementSubdivision - Non Urban - Per hour for early notification</v>
      </c>
      <c r="J268" s="36" t="str">
        <f t="shared" si="43"/>
        <v>Notices of arrangement and completion noticesSubdivision - Non Urban - Per hour for early notification</v>
      </c>
      <c r="K268" s="36" t="str">
        <f t="shared" si="44"/>
        <v>Notification of ArrangementSubdivision - Non Urban - Per hour for early notification</v>
      </c>
      <c r="L268" s="36" t="s">
        <v>6</v>
      </c>
      <c r="M268" s="36" t="s">
        <v>7</v>
      </c>
      <c r="N268" s="65">
        <v>103.89765073779566</v>
      </c>
      <c r="O268" s="70">
        <f t="shared" si="45"/>
        <v>103.9</v>
      </c>
      <c r="P268" s="38">
        <f t="shared" si="53"/>
        <v>106.69</v>
      </c>
      <c r="Q268" s="75">
        <f t="shared" si="53"/>
        <v>109.92</v>
      </c>
      <c r="R268" s="75">
        <f t="shared" si="53"/>
        <v>113.32</v>
      </c>
      <c r="S268" s="75">
        <f t="shared" si="53"/>
        <v>116.59</v>
      </c>
      <c r="T268" s="43"/>
      <c r="U268" s="108"/>
      <c r="W268" s="90">
        <f t="shared" si="46"/>
        <v>1</v>
      </c>
      <c r="X268" s="90">
        <f t="shared" si="47"/>
        <v>1</v>
      </c>
      <c r="Y268" s="90">
        <f t="shared" si="48"/>
        <v>1</v>
      </c>
      <c r="Z268" s="90">
        <f t="shared" si="49"/>
        <v>1</v>
      </c>
      <c r="AA268" s="90">
        <f t="shared" si="50"/>
        <v>1</v>
      </c>
    </row>
    <row r="269" spans="3:27" ht="15" x14ac:dyDescent="0.25">
      <c r="C269" s="36" t="s">
        <v>225</v>
      </c>
      <c r="D269" s="36" t="s">
        <v>296</v>
      </c>
      <c r="E269" s="36" t="s">
        <v>32</v>
      </c>
      <c r="F269" s="36" t="s">
        <v>306</v>
      </c>
      <c r="G269" s="36" t="s">
        <v>32</v>
      </c>
      <c r="H269" s="36" t="s">
        <v>306</v>
      </c>
      <c r="I269" s="36" t="str">
        <f t="shared" si="42"/>
        <v>Notification of ArrangementSubdivision - Non Urban - Per NOA</v>
      </c>
      <c r="J269" s="36" t="str">
        <f t="shared" si="43"/>
        <v>Notices of arrangement and completion noticesSubdivision - Non Urban - Per NOA</v>
      </c>
      <c r="K269" s="36" t="str">
        <f t="shared" si="44"/>
        <v>Notification of ArrangementSubdivision - Non Urban - Per NOA</v>
      </c>
      <c r="L269" s="36" t="s">
        <v>4</v>
      </c>
      <c r="M269" s="36" t="s">
        <v>5</v>
      </c>
      <c r="N269" s="65">
        <v>207.79530147559132</v>
      </c>
      <c r="O269" s="70">
        <f t="shared" si="45"/>
        <v>207.8</v>
      </c>
      <c r="P269" s="38">
        <f t="shared" si="53"/>
        <v>213.38</v>
      </c>
      <c r="Q269" s="75">
        <f t="shared" si="53"/>
        <v>219.85</v>
      </c>
      <c r="R269" s="75">
        <f t="shared" si="53"/>
        <v>226.66</v>
      </c>
      <c r="S269" s="75">
        <f t="shared" si="53"/>
        <v>233.21</v>
      </c>
      <c r="T269" s="43"/>
      <c r="U269" s="108"/>
      <c r="W269" s="90">
        <f t="shared" si="46"/>
        <v>1</v>
      </c>
      <c r="X269" s="90">
        <f t="shared" si="47"/>
        <v>1</v>
      </c>
      <c r="Y269" s="90">
        <f t="shared" si="48"/>
        <v>1</v>
      </c>
      <c r="Z269" s="90">
        <f t="shared" si="49"/>
        <v>1</v>
      </c>
      <c r="AA269" s="90">
        <f t="shared" si="50"/>
        <v>1</v>
      </c>
    </row>
    <row r="270" spans="3:27" ht="15.95" customHeight="1" x14ac:dyDescent="0.25">
      <c r="C270" s="36" t="s">
        <v>225</v>
      </c>
      <c r="D270" s="36" t="s">
        <v>296</v>
      </c>
      <c r="E270" s="36" t="s">
        <v>32</v>
      </c>
      <c r="F270" s="36" t="s">
        <v>307</v>
      </c>
      <c r="G270" s="36" t="s">
        <v>32</v>
      </c>
      <c r="H270" s="36" t="s">
        <v>307</v>
      </c>
      <c r="I270" s="36" t="str">
        <f t="shared" si="42"/>
        <v>Notification of ArrangementSubdivision - URD - Per hour for early notification</v>
      </c>
      <c r="J270" s="36" t="str">
        <f t="shared" si="43"/>
        <v>Notices of arrangement and completion noticesSubdivision - URD - Per hour for early notification</v>
      </c>
      <c r="K270" s="36" t="str">
        <f t="shared" si="44"/>
        <v>Notification of ArrangementSubdivision - URD - Per hour for early notification</v>
      </c>
      <c r="L270" s="36" t="s">
        <v>6</v>
      </c>
      <c r="M270" s="36" t="s">
        <v>7</v>
      </c>
      <c r="N270" s="65">
        <v>103.89765073779566</v>
      </c>
      <c r="O270" s="70">
        <f t="shared" si="45"/>
        <v>103.9</v>
      </c>
      <c r="P270" s="38">
        <f t="shared" si="53"/>
        <v>106.69</v>
      </c>
      <c r="Q270" s="75">
        <f t="shared" si="53"/>
        <v>109.92</v>
      </c>
      <c r="R270" s="75">
        <f t="shared" si="53"/>
        <v>113.32</v>
      </c>
      <c r="S270" s="75">
        <f t="shared" si="53"/>
        <v>116.59</v>
      </c>
      <c r="T270" s="43"/>
      <c r="U270" s="108"/>
      <c r="W270" s="90">
        <f t="shared" si="46"/>
        <v>1</v>
      </c>
      <c r="X270" s="90">
        <f t="shared" si="47"/>
        <v>1</v>
      </c>
      <c r="Y270" s="90">
        <f t="shared" si="48"/>
        <v>1</v>
      </c>
      <c r="Z270" s="90">
        <f t="shared" si="49"/>
        <v>1</v>
      </c>
      <c r="AA270" s="90">
        <f t="shared" si="50"/>
        <v>1</v>
      </c>
    </row>
    <row r="271" spans="3:27" ht="15" x14ac:dyDescent="0.25">
      <c r="C271" s="36" t="s">
        <v>225</v>
      </c>
      <c r="D271" s="36" t="s">
        <v>296</v>
      </c>
      <c r="E271" s="36" t="s">
        <v>32</v>
      </c>
      <c r="F271" s="36" t="s">
        <v>308</v>
      </c>
      <c r="G271" s="36" t="s">
        <v>32</v>
      </c>
      <c r="H271" s="36" t="s">
        <v>308</v>
      </c>
      <c r="I271" s="36" t="str">
        <f t="shared" si="42"/>
        <v>Notification of ArrangementSubdivision - URD - Per NOA</v>
      </c>
      <c r="J271" s="36" t="str">
        <f t="shared" si="43"/>
        <v>Notices of arrangement and completion noticesSubdivision - URD - Per NOA</v>
      </c>
      <c r="K271" s="36" t="str">
        <f t="shared" si="44"/>
        <v>Notification of ArrangementSubdivision - URD - Per NOA</v>
      </c>
      <c r="L271" s="36" t="s">
        <v>4</v>
      </c>
      <c r="M271" s="36" t="s">
        <v>5</v>
      </c>
      <c r="N271" s="65">
        <v>207.79530147559132</v>
      </c>
      <c r="O271" s="70">
        <f t="shared" si="45"/>
        <v>207.8</v>
      </c>
      <c r="P271" s="38">
        <f t="shared" si="53"/>
        <v>213.38</v>
      </c>
      <c r="Q271" s="75">
        <f t="shared" si="53"/>
        <v>219.85</v>
      </c>
      <c r="R271" s="75">
        <f t="shared" si="53"/>
        <v>226.66</v>
      </c>
      <c r="S271" s="75">
        <f t="shared" si="53"/>
        <v>233.21</v>
      </c>
      <c r="T271" s="43"/>
      <c r="U271" s="108"/>
      <c r="W271" s="90">
        <f t="shared" si="46"/>
        <v>1</v>
      </c>
      <c r="X271" s="90">
        <f t="shared" si="47"/>
        <v>1</v>
      </c>
      <c r="Y271" s="90">
        <f t="shared" si="48"/>
        <v>1</v>
      </c>
      <c r="Z271" s="90">
        <f t="shared" si="49"/>
        <v>1</v>
      </c>
      <c r="AA271" s="90">
        <f t="shared" si="50"/>
        <v>1</v>
      </c>
    </row>
    <row r="272" spans="3:27" ht="15" x14ac:dyDescent="0.25">
      <c r="C272" s="36" t="s">
        <v>225</v>
      </c>
      <c r="D272" s="36" t="s">
        <v>309</v>
      </c>
      <c r="E272" s="36" t="s">
        <v>155</v>
      </c>
      <c r="F272" s="36" t="s">
        <v>310</v>
      </c>
      <c r="G272" s="36" t="s">
        <v>155</v>
      </c>
      <c r="H272" s="36" t="s">
        <v>405</v>
      </c>
      <c r="I272" s="36" t="str">
        <f t="shared" si="42"/>
        <v>Off Peak ConversionsOff Peak Conversion – site visit (no access)</v>
      </c>
      <c r="J272" s="36" t="str">
        <f t="shared" si="43"/>
        <v>Off-peak conversionOff Peak Conversion – site visit (no access)</v>
      </c>
      <c r="K272" s="36" t="str">
        <f t="shared" si="44"/>
        <v>Off Peak ConversionsOff Peak Conversion site visit (no access)</v>
      </c>
      <c r="L272" s="36" t="s">
        <v>4</v>
      </c>
      <c r="M272" s="36" t="s">
        <v>5</v>
      </c>
      <c r="N272" s="65">
        <v>113.56101915468068</v>
      </c>
      <c r="O272" s="70">
        <f t="shared" si="45"/>
        <v>113.56</v>
      </c>
      <c r="P272" s="38">
        <f t="shared" si="53"/>
        <v>116.61</v>
      </c>
      <c r="Q272" s="75">
        <f t="shared" si="53"/>
        <v>120.14</v>
      </c>
      <c r="R272" s="75">
        <f t="shared" si="53"/>
        <v>123.86</v>
      </c>
      <c r="S272" s="75">
        <f t="shared" si="53"/>
        <v>127.44</v>
      </c>
      <c r="T272" s="43"/>
      <c r="U272" s="108"/>
      <c r="W272" s="90">
        <f t="shared" si="46"/>
        <v>1</v>
      </c>
      <c r="X272" s="90">
        <f t="shared" si="47"/>
        <v>1</v>
      </c>
      <c r="Y272" s="90">
        <f t="shared" si="48"/>
        <v>1</v>
      </c>
      <c r="Z272" s="90">
        <f t="shared" si="49"/>
        <v>1</v>
      </c>
      <c r="AA272" s="90">
        <f t="shared" si="50"/>
        <v>1</v>
      </c>
    </row>
    <row r="273" spans="3:27" ht="15" x14ac:dyDescent="0.25">
      <c r="C273" s="36" t="s">
        <v>225</v>
      </c>
      <c r="D273" s="36" t="s">
        <v>309</v>
      </c>
      <c r="E273" s="36" t="s">
        <v>155</v>
      </c>
      <c r="F273" s="36" t="s">
        <v>155</v>
      </c>
      <c r="G273" s="36" t="s">
        <v>155</v>
      </c>
      <c r="H273" s="36" t="s">
        <v>155</v>
      </c>
      <c r="I273" s="36" t="str">
        <f t="shared" si="42"/>
        <v>Off Peak ConversionsOff Peak Conversions</v>
      </c>
      <c r="J273" s="36" t="str">
        <f t="shared" si="43"/>
        <v>Off-peak conversionOff Peak Conversions</v>
      </c>
      <c r="K273" s="36" t="str">
        <f t="shared" si="44"/>
        <v>Off Peak ConversionsOff Peak Conversions</v>
      </c>
      <c r="L273" s="36" t="s">
        <v>4</v>
      </c>
      <c r="M273" s="36" t="s">
        <v>5</v>
      </c>
      <c r="N273" s="65">
        <v>126.17891017186743</v>
      </c>
      <c r="O273" s="70">
        <f t="shared" si="45"/>
        <v>126.18</v>
      </c>
      <c r="P273" s="38">
        <f t="shared" si="53"/>
        <v>129.57</v>
      </c>
      <c r="Q273" s="75">
        <f t="shared" si="53"/>
        <v>133.5</v>
      </c>
      <c r="R273" s="75">
        <f t="shared" si="53"/>
        <v>137.63</v>
      </c>
      <c r="S273" s="75">
        <f t="shared" si="53"/>
        <v>141.61000000000001</v>
      </c>
      <c r="T273" s="43"/>
      <c r="U273" s="108"/>
      <c r="W273" s="90">
        <f t="shared" si="46"/>
        <v>1</v>
      </c>
      <c r="X273" s="90">
        <f t="shared" si="47"/>
        <v>1</v>
      </c>
      <c r="Y273" s="90">
        <f t="shared" si="48"/>
        <v>1</v>
      </c>
      <c r="Z273" s="90">
        <f t="shared" si="49"/>
        <v>1</v>
      </c>
      <c r="AA273" s="90">
        <f t="shared" si="50"/>
        <v>1</v>
      </c>
    </row>
    <row r="274" spans="3:27" ht="15" x14ac:dyDescent="0.25">
      <c r="C274" s="36" t="s">
        <v>225</v>
      </c>
      <c r="D274" s="36" t="s">
        <v>311</v>
      </c>
      <c r="E274" s="36" t="s">
        <v>312</v>
      </c>
      <c r="F274" s="36" t="s">
        <v>312</v>
      </c>
      <c r="G274" s="36" t="s">
        <v>312</v>
      </c>
      <c r="H274" s="36" t="s">
        <v>312</v>
      </c>
      <c r="I274" s="36" t="str">
        <f t="shared" si="42"/>
        <v>Planned interruption - customer requestedPlanned interruption - customer requested</v>
      </c>
      <c r="J274" s="36" t="str">
        <f t="shared" si="43"/>
        <v>Planned Interruption – Customer requested Planned interruption - customer requested</v>
      </c>
      <c r="K274" s="36" t="str">
        <f t="shared" si="44"/>
        <v>Planned interruption - customer requestedPlanned interruption - customer requested</v>
      </c>
      <c r="L274" s="36" t="s">
        <v>4</v>
      </c>
      <c r="M274" s="36" t="s">
        <v>7</v>
      </c>
      <c r="N274" s="65">
        <v>154.85689068045104</v>
      </c>
      <c r="O274" s="70">
        <f t="shared" si="45"/>
        <v>154.86000000000001</v>
      </c>
      <c r="P274" s="38">
        <f t="shared" si="53"/>
        <v>159.02000000000001</v>
      </c>
      <c r="Q274" s="75">
        <f t="shared" si="53"/>
        <v>163.84</v>
      </c>
      <c r="R274" s="75">
        <f t="shared" si="53"/>
        <v>168.91</v>
      </c>
      <c r="S274" s="75">
        <f t="shared" si="53"/>
        <v>173.79</v>
      </c>
      <c r="T274" s="43"/>
      <c r="U274" s="108"/>
      <c r="W274" s="90">
        <f t="shared" si="46"/>
        <v>1</v>
      </c>
      <c r="X274" s="90">
        <f t="shared" si="47"/>
        <v>1</v>
      </c>
      <c r="Y274" s="90">
        <f t="shared" si="48"/>
        <v>1</v>
      </c>
      <c r="Z274" s="90">
        <f t="shared" si="49"/>
        <v>1</v>
      </c>
      <c r="AA274" s="90">
        <f t="shared" si="50"/>
        <v>1</v>
      </c>
    </row>
    <row r="275" spans="3:27" ht="15" x14ac:dyDescent="0.25">
      <c r="C275" s="36" t="s">
        <v>225</v>
      </c>
      <c r="D275" s="36" t="s">
        <v>313</v>
      </c>
      <c r="E275" s="36" t="s">
        <v>314</v>
      </c>
      <c r="F275" s="36" t="s">
        <v>314</v>
      </c>
      <c r="G275" s="36" t="s">
        <v>314</v>
      </c>
      <c r="H275" s="36" t="s">
        <v>314</v>
      </c>
      <c r="I275" s="36" t="str">
        <f t="shared" si="42"/>
        <v>Training services to ASPsTraining services to ASPs</v>
      </c>
      <c r="J275" s="36" t="str">
        <f t="shared" si="43"/>
        <v>Provision of training to third parties for network related access Training services to ASPs</v>
      </c>
      <c r="K275" s="36" t="str">
        <f t="shared" si="44"/>
        <v>Training services to ASPsTraining services to ASPs</v>
      </c>
      <c r="L275" s="36" t="s">
        <v>6</v>
      </c>
      <c r="M275" s="36" t="s">
        <v>7</v>
      </c>
      <c r="N275" s="65">
        <v>151.41469220624091</v>
      </c>
      <c r="O275" s="70">
        <f t="shared" si="45"/>
        <v>151.41</v>
      </c>
      <c r="P275" s="38">
        <f t="shared" si="53"/>
        <v>155.47999999999999</v>
      </c>
      <c r="Q275" s="75">
        <f t="shared" si="53"/>
        <v>160.19</v>
      </c>
      <c r="R275" s="75">
        <f t="shared" si="53"/>
        <v>165.15</v>
      </c>
      <c r="S275" s="75">
        <f t="shared" si="53"/>
        <v>169.92</v>
      </c>
      <c r="T275" s="43"/>
      <c r="U275" s="108"/>
      <c r="W275" s="90">
        <f t="shared" si="46"/>
        <v>1</v>
      </c>
      <c r="X275" s="90">
        <f t="shared" si="47"/>
        <v>1</v>
      </c>
      <c r="Y275" s="90">
        <f t="shared" si="48"/>
        <v>1</v>
      </c>
      <c r="Z275" s="90">
        <f t="shared" si="49"/>
        <v>1</v>
      </c>
      <c r="AA275" s="90">
        <f t="shared" si="50"/>
        <v>1</v>
      </c>
    </row>
    <row r="276" spans="3:27" ht="15" x14ac:dyDescent="0.25">
      <c r="C276" s="36" t="s">
        <v>225</v>
      </c>
      <c r="D276" s="36" t="s">
        <v>315</v>
      </c>
      <c r="E276" s="36" t="s">
        <v>316</v>
      </c>
      <c r="F276" s="36" t="s">
        <v>316</v>
      </c>
      <c r="G276" s="36" t="s">
        <v>316</v>
      </c>
      <c r="H276" s="36" t="s">
        <v>316</v>
      </c>
      <c r="I276" s="36" t="str">
        <f t="shared" si="42"/>
        <v>Vegetation defect managementVegetation defect management</v>
      </c>
      <c r="J276" s="36" t="str">
        <f t="shared" si="43"/>
        <v>Rectification works to maintain network safetyVegetation defect management</v>
      </c>
      <c r="K276" s="36" t="str">
        <f t="shared" si="44"/>
        <v>Vegetation defect managementVegetation defect management</v>
      </c>
      <c r="L276" s="36" t="s">
        <v>4</v>
      </c>
      <c r="M276" s="36" t="s">
        <v>5</v>
      </c>
      <c r="N276" s="65">
        <v>151.41469220624091</v>
      </c>
      <c r="O276" s="70">
        <f t="shared" si="45"/>
        <v>151.41</v>
      </c>
      <c r="P276" s="38">
        <f t="shared" si="53"/>
        <v>155.47999999999999</v>
      </c>
      <c r="Q276" s="75">
        <f t="shared" si="53"/>
        <v>160.19</v>
      </c>
      <c r="R276" s="75">
        <f t="shared" si="53"/>
        <v>165.15</v>
      </c>
      <c r="S276" s="75">
        <f t="shared" si="53"/>
        <v>169.92</v>
      </c>
      <c r="T276" s="43"/>
      <c r="U276" s="108"/>
      <c r="W276" s="90">
        <f t="shared" si="46"/>
        <v>1</v>
      </c>
      <c r="X276" s="90">
        <f t="shared" si="47"/>
        <v>1</v>
      </c>
      <c r="Y276" s="90">
        <f t="shared" si="48"/>
        <v>1</v>
      </c>
      <c r="Z276" s="90">
        <f t="shared" si="49"/>
        <v>1</v>
      </c>
      <c r="AA276" s="90">
        <f t="shared" si="50"/>
        <v>1</v>
      </c>
    </row>
    <row r="277" spans="3:27" ht="15" x14ac:dyDescent="0.25">
      <c r="C277" s="36" t="s">
        <v>225</v>
      </c>
      <c r="D277" s="36" t="s">
        <v>195</v>
      </c>
      <c r="E277" s="36" t="s">
        <v>194</v>
      </c>
      <c r="F277" s="36" t="s">
        <v>195</v>
      </c>
      <c r="G277" s="36" t="s">
        <v>194</v>
      </c>
      <c r="H277" s="36" t="s">
        <v>195</v>
      </c>
      <c r="I277" s="36" t="str">
        <f t="shared" si="42"/>
        <v>ROLRServices provided in relation to a Retailer of Last Resort (ROLR) event</v>
      </c>
      <c r="J277" s="36" t="str">
        <f t="shared" si="43"/>
        <v>Services provided in relation to a Retailer of Last Resort (ROLR) eventServices provided in relation to a Retailer of Last Resort (ROLR) event</v>
      </c>
      <c r="K277" s="36" t="str">
        <f t="shared" si="44"/>
        <v>ROLRServices provided in relation to a Retailer of Last Resort (ROLR) event</v>
      </c>
      <c r="L277" s="36" t="s">
        <v>4</v>
      </c>
      <c r="M277" s="36" t="s">
        <v>7</v>
      </c>
      <c r="N277" s="65" t="s">
        <v>462</v>
      </c>
      <c r="O277" s="70" t="s">
        <v>462</v>
      </c>
      <c r="P277" s="37" t="s">
        <v>462</v>
      </c>
      <c r="Q277" s="76" t="s">
        <v>462</v>
      </c>
      <c r="R277" s="76" t="s">
        <v>462</v>
      </c>
      <c r="S277" s="76" t="s">
        <v>462</v>
      </c>
      <c r="T277" s="43"/>
      <c r="U277" s="108"/>
      <c r="W277" s="90">
        <f t="shared" si="46"/>
        <v>1</v>
      </c>
      <c r="X277" s="90">
        <f t="shared" si="47"/>
        <v>1</v>
      </c>
      <c r="Y277" s="90">
        <f t="shared" si="48"/>
        <v>1</v>
      </c>
      <c r="Z277" s="90">
        <f t="shared" si="49"/>
        <v>1</v>
      </c>
      <c r="AA277" s="90">
        <f t="shared" si="50"/>
        <v>1</v>
      </c>
    </row>
    <row r="278" spans="3:27" ht="15" x14ac:dyDescent="0.25">
      <c r="C278" s="36" t="s">
        <v>225</v>
      </c>
      <c r="D278" s="36" t="s">
        <v>317</v>
      </c>
      <c r="E278" s="36" t="s">
        <v>141</v>
      </c>
      <c r="F278" s="36" t="s">
        <v>318</v>
      </c>
      <c r="G278" s="36" t="s">
        <v>141</v>
      </c>
      <c r="H278" s="36" t="s">
        <v>318</v>
      </c>
      <c r="I278" s="36" t="str">
        <f t="shared" si="42"/>
        <v>Site Establishment FeeError correction due to incorrect information received from Retailers or Metering Providers  (no Site Visit)</v>
      </c>
      <c r="J278" s="36" t="str">
        <f t="shared" si="43"/>
        <v>Site establishment servicesError correction due to incorrect information received from Retailers or Metering Providers  (no Site Visit)</v>
      </c>
      <c r="K278" s="36" t="str">
        <f t="shared" si="44"/>
        <v>Site Establishment FeeError correction due to incorrect information received from Retailers or Metering Providers  (no Site Visit)</v>
      </c>
      <c r="L278" s="36" t="s">
        <v>319</v>
      </c>
      <c r="M278" s="36" t="s">
        <v>5</v>
      </c>
      <c r="N278" s="65">
        <v>159.7826928281039</v>
      </c>
      <c r="O278" s="70">
        <f t="shared" si="45"/>
        <v>159.78</v>
      </c>
      <c r="P278" s="38">
        <f t="shared" ref="P278:S298" si="54">ROUND(O278*(1+P$14)*(1-P$15),2)</f>
        <v>164.07</v>
      </c>
      <c r="Q278" s="75">
        <f t="shared" si="54"/>
        <v>169.04</v>
      </c>
      <c r="R278" s="75">
        <f t="shared" si="54"/>
        <v>174.27</v>
      </c>
      <c r="S278" s="75">
        <f t="shared" si="54"/>
        <v>179.3</v>
      </c>
      <c r="T278" s="43"/>
      <c r="U278" s="108"/>
      <c r="W278" s="90">
        <f t="shared" si="46"/>
        <v>1</v>
      </c>
      <c r="X278" s="90">
        <f t="shared" si="47"/>
        <v>1</v>
      </c>
      <c r="Y278" s="90">
        <f t="shared" si="48"/>
        <v>1</v>
      </c>
      <c r="Z278" s="90">
        <f t="shared" si="49"/>
        <v>1</v>
      </c>
      <c r="AA278" s="90">
        <f t="shared" si="50"/>
        <v>1</v>
      </c>
    </row>
    <row r="279" spans="3:27" ht="15" x14ac:dyDescent="0.25">
      <c r="C279" s="36" t="s">
        <v>225</v>
      </c>
      <c r="D279" s="36" t="s">
        <v>317</v>
      </c>
      <c r="E279" s="36" t="s">
        <v>141</v>
      </c>
      <c r="F279" s="36" t="s">
        <v>320</v>
      </c>
      <c r="G279" s="36" t="s">
        <v>141</v>
      </c>
      <c r="H279" s="36" t="s">
        <v>320</v>
      </c>
      <c r="I279" s="36" t="str">
        <f t="shared" ref="I279:I331" si="55">G279&amp;H279</f>
        <v>Site Establishment FeeNon market Site Establishment</v>
      </c>
      <c r="J279" s="36" t="str">
        <f t="shared" si="43"/>
        <v>Site establishment servicesNon market Site Establishment</v>
      </c>
      <c r="K279" s="36" t="str">
        <f t="shared" si="44"/>
        <v>Site Establishment FeeNon market Site Establishment</v>
      </c>
      <c r="L279" s="36" t="s">
        <v>319</v>
      </c>
      <c r="M279" s="36" t="s">
        <v>5</v>
      </c>
      <c r="N279" s="65">
        <v>11.983701962107794</v>
      </c>
      <c r="O279" s="70">
        <f t="shared" si="45"/>
        <v>11.98</v>
      </c>
      <c r="P279" s="38">
        <f t="shared" si="54"/>
        <v>12.3</v>
      </c>
      <c r="Q279" s="75">
        <f t="shared" si="54"/>
        <v>12.67</v>
      </c>
      <c r="R279" s="75">
        <f t="shared" si="54"/>
        <v>13.06</v>
      </c>
      <c r="S279" s="75">
        <f t="shared" si="54"/>
        <v>13.44</v>
      </c>
      <c r="T279" s="43"/>
      <c r="U279" s="108"/>
      <c r="W279" s="90">
        <f t="shared" si="46"/>
        <v>1</v>
      </c>
      <c r="X279" s="90">
        <f t="shared" si="47"/>
        <v>1</v>
      </c>
      <c r="Y279" s="90">
        <f t="shared" si="48"/>
        <v>1</v>
      </c>
      <c r="Z279" s="90">
        <f t="shared" si="49"/>
        <v>1</v>
      </c>
      <c r="AA279" s="90">
        <f t="shared" si="50"/>
        <v>1</v>
      </c>
    </row>
    <row r="280" spans="3:27" ht="15" x14ac:dyDescent="0.25">
      <c r="C280" s="36" t="s">
        <v>225</v>
      </c>
      <c r="D280" s="36" t="s">
        <v>317</v>
      </c>
      <c r="E280" s="36" t="s">
        <v>141</v>
      </c>
      <c r="F280" s="36" t="s">
        <v>321</v>
      </c>
      <c r="G280" s="36" t="s">
        <v>141</v>
      </c>
      <c r="H280" s="36" t="s">
        <v>321</v>
      </c>
      <c r="I280" s="36" t="str">
        <f t="shared" si="55"/>
        <v>Site Establishment FeeSite Establishment - Per NMI</v>
      </c>
      <c r="J280" s="36" t="str">
        <f t="shared" ref="J280:J331" si="56">D280&amp;H280</f>
        <v>Site establishment servicesSite Establishment - Per NMI</v>
      </c>
      <c r="K280" s="36" t="str">
        <f t="shared" ref="K280:K331" si="57">E280&amp;F280</f>
        <v>Site Establishment FeeSite Establishment - Per NMI</v>
      </c>
      <c r="L280" s="36" t="s">
        <v>319</v>
      </c>
      <c r="M280" s="36" t="s">
        <v>5</v>
      </c>
      <c r="N280" s="65">
        <v>41.863159912515705</v>
      </c>
      <c r="O280" s="70">
        <f t="shared" ref="O280:O331" si="58">ROUND(N280,2)</f>
        <v>41.86</v>
      </c>
      <c r="P280" s="38">
        <f t="shared" si="54"/>
        <v>42.98</v>
      </c>
      <c r="Q280" s="75">
        <f t="shared" si="54"/>
        <v>44.28</v>
      </c>
      <c r="R280" s="75">
        <f t="shared" si="54"/>
        <v>45.65</v>
      </c>
      <c r="S280" s="75">
        <f t="shared" si="54"/>
        <v>46.97</v>
      </c>
      <c r="T280" s="43"/>
      <c r="U280" s="108"/>
      <c r="W280" s="90">
        <f t="shared" ref="W280:W331" si="59">COUNTIF($H$23:$H$331,$H280)</f>
        <v>1</v>
      </c>
      <c r="X280" s="90">
        <f t="shared" ref="X280:X331" si="60">COUNTIF($I$23:$I$331,$I280)</f>
        <v>1</v>
      </c>
      <c r="Y280" s="90">
        <f t="shared" ref="Y280:Y331" si="61">COUNTIF($J$23:$J$331,$J280)</f>
        <v>1</v>
      </c>
      <c r="Z280" s="90">
        <f t="shared" ref="Z280:Z331" si="62">COUNTIF($K$23:$K$331,$K280)</f>
        <v>1</v>
      </c>
      <c r="AA280" s="90">
        <f t="shared" ref="AA280:AA331" si="63">COUNTIF($F$23:$F$331,$F280)</f>
        <v>1</v>
      </c>
    </row>
    <row r="281" spans="3:27" ht="15" x14ac:dyDescent="0.25">
      <c r="C281" s="36" t="s">
        <v>225</v>
      </c>
      <c r="D281" s="36" t="s">
        <v>317</v>
      </c>
      <c r="E281" s="36" t="s">
        <v>141</v>
      </c>
      <c r="F281" s="36" t="s">
        <v>322</v>
      </c>
      <c r="G281" s="36" t="s">
        <v>141</v>
      </c>
      <c r="H281" s="36" t="s">
        <v>322</v>
      </c>
      <c r="I281" s="36" t="str">
        <f t="shared" si="55"/>
        <v xml:space="preserve">Site Establishment FeeSite Establishment assessment that does not result in the allocation of a NMI. </v>
      </c>
      <c r="J281" s="36" t="str">
        <f t="shared" si="56"/>
        <v xml:space="preserve">Site establishment servicesSite Establishment assessment that does not result in the allocation of a NMI. </v>
      </c>
      <c r="K281" s="36" t="str">
        <f t="shared" si="57"/>
        <v xml:space="preserve">Site Establishment FeeSite Establishment assessment that does not result in the allocation of a NMI. </v>
      </c>
      <c r="L281" s="36" t="s">
        <v>319</v>
      </c>
      <c r="M281" s="36" t="s">
        <v>5</v>
      </c>
      <c r="N281" s="65">
        <v>9.986418301756494</v>
      </c>
      <c r="O281" s="70">
        <f t="shared" si="58"/>
        <v>9.99</v>
      </c>
      <c r="P281" s="38">
        <f t="shared" si="54"/>
        <v>10.26</v>
      </c>
      <c r="Q281" s="75">
        <f t="shared" si="54"/>
        <v>10.57</v>
      </c>
      <c r="R281" s="75">
        <f t="shared" si="54"/>
        <v>10.9</v>
      </c>
      <c r="S281" s="75">
        <f t="shared" si="54"/>
        <v>11.21</v>
      </c>
      <c r="T281" s="43"/>
      <c r="U281" s="108"/>
      <c r="W281" s="90">
        <f t="shared" si="59"/>
        <v>1</v>
      </c>
      <c r="X281" s="90">
        <f t="shared" si="60"/>
        <v>1</v>
      </c>
      <c r="Y281" s="90">
        <f t="shared" si="61"/>
        <v>1</v>
      </c>
      <c r="Z281" s="90">
        <f t="shared" si="62"/>
        <v>1</v>
      </c>
      <c r="AA281" s="90">
        <f t="shared" si="63"/>
        <v>1</v>
      </c>
    </row>
    <row r="282" spans="3:27" ht="15" x14ac:dyDescent="0.25">
      <c r="C282" s="36" t="s">
        <v>225</v>
      </c>
      <c r="D282" s="36" t="s">
        <v>323</v>
      </c>
      <c r="E282" s="36" t="s">
        <v>323</v>
      </c>
      <c r="F282" s="36" t="s">
        <v>179</v>
      </c>
      <c r="G282" s="36" t="s">
        <v>323</v>
      </c>
      <c r="H282" s="36" t="s">
        <v>179</v>
      </c>
      <c r="I282" s="36" t="str">
        <f t="shared" si="55"/>
        <v>Termination of cable at zone substation – distributor required performance11kV Padmount/Indoor substation cable termination</v>
      </c>
      <c r="J282" s="36" t="str">
        <f t="shared" si="56"/>
        <v>Termination of cable at zone substation – distributor required performance11kV Padmount/Indoor substation cable termination</v>
      </c>
      <c r="K282" s="36" t="str">
        <f t="shared" si="57"/>
        <v>Termination of cable at zone substation – distributor required performance11kV Padmount/Indoor substation cable termination</v>
      </c>
      <c r="L282" s="36" t="s">
        <v>4</v>
      </c>
      <c r="M282" s="36" t="s">
        <v>5</v>
      </c>
      <c r="N282" s="65">
        <v>4162.9461713299861</v>
      </c>
      <c r="O282" s="70">
        <f t="shared" si="58"/>
        <v>4162.95</v>
      </c>
      <c r="P282" s="38">
        <f t="shared" si="54"/>
        <v>4274.7700000000004</v>
      </c>
      <c r="Q282" s="75">
        <f t="shared" si="54"/>
        <v>4404.3</v>
      </c>
      <c r="R282" s="75">
        <f t="shared" si="54"/>
        <v>4540.6400000000003</v>
      </c>
      <c r="S282" s="75">
        <f t="shared" si="54"/>
        <v>4671.82</v>
      </c>
      <c r="T282" s="43"/>
      <c r="U282" s="108"/>
      <c r="W282" s="90">
        <f t="shared" si="59"/>
        <v>1</v>
      </c>
      <c r="X282" s="90">
        <f t="shared" si="60"/>
        <v>1</v>
      </c>
      <c r="Y282" s="90">
        <f t="shared" si="61"/>
        <v>1</v>
      </c>
      <c r="Z282" s="90">
        <f t="shared" si="62"/>
        <v>1</v>
      </c>
      <c r="AA282" s="90">
        <f t="shared" si="63"/>
        <v>1</v>
      </c>
    </row>
    <row r="283" spans="3:27" ht="15" x14ac:dyDescent="0.25">
      <c r="C283" s="36" t="s">
        <v>225</v>
      </c>
      <c r="D283" s="36" t="s">
        <v>323</v>
      </c>
      <c r="E283" s="36" t="s">
        <v>323</v>
      </c>
      <c r="F283" s="36" t="s">
        <v>181</v>
      </c>
      <c r="G283" s="36" t="s">
        <v>323</v>
      </c>
      <c r="H283" s="36" t="s">
        <v>181</v>
      </c>
      <c r="I283" s="36" t="str">
        <f t="shared" si="55"/>
        <v>Termination of cable at zone substation – distributor required performance11kV Pole top termination (UGOH) and bonding to OH</v>
      </c>
      <c r="J283" s="36" t="str">
        <f t="shared" si="56"/>
        <v>Termination of cable at zone substation – distributor required performance11kV Pole top termination (UGOH) and bonding to OH</v>
      </c>
      <c r="K283" s="36" t="str">
        <f t="shared" si="57"/>
        <v>Termination of cable at zone substation – distributor required performance11kV Pole top termination (UGOH) and bonding to OH</v>
      </c>
      <c r="L283" s="36" t="s">
        <v>4</v>
      </c>
      <c r="M283" s="36" t="s">
        <v>5</v>
      </c>
      <c r="N283" s="65">
        <v>4934.8976699840268</v>
      </c>
      <c r="O283" s="70">
        <f t="shared" si="58"/>
        <v>4934.8999999999996</v>
      </c>
      <c r="P283" s="38">
        <f t="shared" si="54"/>
        <v>5067.45</v>
      </c>
      <c r="Q283" s="75">
        <f t="shared" si="54"/>
        <v>5221</v>
      </c>
      <c r="R283" s="75">
        <f t="shared" si="54"/>
        <v>5382.63</v>
      </c>
      <c r="S283" s="75">
        <f t="shared" si="54"/>
        <v>5538.14</v>
      </c>
      <c r="T283" s="43"/>
      <c r="U283" s="108"/>
      <c r="W283" s="90">
        <f t="shared" si="59"/>
        <v>1</v>
      </c>
      <c r="X283" s="90">
        <f t="shared" si="60"/>
        <v>1</v>
      </c>
      <c r="Y283" s="90">
        <f t="shared" si="61"/>
        <v>1</v>
      </c>
      <c r="Z283" s="90">
        <f t="shared" si="62"/>
        <v>1</v>
      </c>
      <c r="AA283" s="90">
        <f t="shared" si="63"/>
        <v>1</v>
      </c>
    </row>
    <row r="284" spans="3:27" ht="15" x14ac:dyDescent="0.25">
      <c r="C284" s="36" t="s">
        <v>225</v>
      </c>
      <c r="D284" s="36" t="s">
        <v>323</v>
      </c>
      <c r="E284" s="36" t="s">
        <v>323</v>
      </c>
      <c r="F284" s="36" t="s">
        <v>183</v>
      </c>
      <c r="G284" s="36" t="s">
        <v>323</v>
      </c>
      <c r="H284" s="36" t="s">
        <v>183</v>
      </c>
      <c r="I284" s="36" t="str">
        <f t="shared" si="55"/>
        <v>Termination of cable at zone substation – distributor required performance11kV Straight through joint</v>
      </c>
      <c r="J284" s="36" t="str">
        <f t="shared" si="56"/>
        <v>Termination of cable at zone substation – distributor required performance11kV Straight through joint</v>
      </c>
      <c r="K284" s="36" t="str">
        <f t="shared" si="57"/>
        <v>Termination of cable at zone substation – distributor required performance11kV Straight through joint</v>
      </c>
      <c r="L284" s="36" t="s">
        <v>4</v>
      </c>
      <c r="M284" s="36" t="s">
        <v>5</v>
      </c>
      <c r="N284" s="65">
        <v>4097.8132327127796</v>
      </c>
      <c r="O284" s="70">
        <f t="shared" si="58"/>
        <v>4097.8100000000004</v>
      </c>
      <c r="P284" s="38">
        <f t="shared" si="54"/>
        <v>4207.88</v>
      </c>
      <c r="Q284" s="75">
        <f t="shared" si="54"/>
        <v>4335.38</v>
      </c>
      <c r="R284" s="75">
        <f t="shared" si="54"/>
        <v>4469.59</v>
      </c>
      <c r="S284" s="75">
        <f t="shared" si="54"/>
        <v>4598.72</v>
      </c>
      <c r="T284" s="43"/>
      <c r="U284" s="108"/>
      <c r="W284" s="90">
        <f t="shared" si="59"/>
        <v>1</v>
      </c>
      <c r="X284" s="90">
        <f t="shared" si="60"/>
        <v>1</v>
      </c>
      <c r="Y284" s="90">
        <f t="shared" si="61"/>
        <v>1</v>
      </c>
      <c r="Z284" s="90">
        <f t="shared" si="62"/>
        <v>1</v>
      </c>
      <c r="AA284" s="90">
        <f t="shared" si="63"/>
        <v>1</v>
      </c>
    </row>
    <row r="285" spans="3:27" ht="15" x14ac:dyDescent="0.25">
      <c r="C285" s="36" t="s">
        <v>225</v>
      </c>
      <c r="D285" s="36" t="s">
        <v>323</v>
      </c>
      <c r="E285" s="36" t="s">
        <v>323</v>
      </c>
      <c r="F285" s="36" t="s">
        <v>177</v>
      </c>
      <c r="G285" s="36" t="s">
        <v>323</v>
      </c>
      <c r="H285" s="36" t="s">
        <v>177</v>
      </c>
      <c r="I285" s="36" t="str">
        <f t="shared" si="55"/>
        <v>Termination of cable at zone substation – distributor required performance11kV Zone substation circuit breaker cable termination</v>
      </c>
      <c r="J285" s="36" t="str">
        <f t="shared" si="56"/>
        <v>Termination of cable at zone substation – distributor required performance11kV Zone substation circuit breaker cable termination</v>
      </c>
      <c r="K285" s="36" t="str">
        <f t="shared" si="57"/>
        <v>Termination of cable at zone substation – distributor required performance11kV Zone substation circuit breaker cable termination</v>
      </c>
      <c r="L285" s="36" t="s">
        <v>4</v>
      </c>
      <c r="M285" s="36" t="s">
        <v>5</v>
      </c>
      <c r="N285" s="65">
        <v>3838.1477705506136</v>
      </c>
      <c r="O285" s="70">
        <f t="shared" si="58"/>
        <v>3838.15</v>
      </c>
      <c r="P285" s="38">
        <f t="shared" si="54"/>
        <v>3941.25</v>
      </c>
      <c r="Q285" s="75">
        <f t="shared" si="54"/>
        <v>4060.67</v>
      </c>
      <c r="R285" s="75">
        <f t="shared" si="54"/>
        <v>4186.38</v>
      </c>
      <c r="S285" s="75">
        <f t="shared" si="54"/>
        <v>4307.33</v>
      </c>
      <c r="T285" s="43"/>
      <c r="U285" s="108"/>
      <c r="W285" s="90">
        <f t="shared" si="59"/>
        <v>1</v>
      </c>
      <c r="X285" s="90">
        <f t="shared" si="60"/>
        <v>1</v>
      </c>
      <c r="Y285" s="90">
        <f t="shared" si="61"/>
        <v>1</v>
      </c>
      <c r="Z285" s="90">
        <f t="shared" si="62"/>
        <v>1</v>
      </c>
      <c r="AA285" s="90">
        <f t="shared" si="63"/>
        <v>1</v>
      </c>
    </row>
    <row r="286" spans="3:27" ht="15" x14ac:dyDescent="0.25">
      <c r="C286" s="36" t="s">
        <v>225</v>
      </c>
      <c r="D286" s="36" t="s">
        <v>323</v>
      </c>
      <c r="E286" s="36" t="s">
        <v>323</v>
      </c>
      <c r="F286" s="36" t="s">
        <v>180</v>
      </c>
      <c r="G286" s="36" t="s">
        <v>323</v>
      </c>
      <c r="H286" s="36" t="s">
        <v>180</v>
      </c>
      <c r="I286" s="36" t="str">
        <f t="shared" si="55"/>
        <v>Termination of cable at zone substation – distributor required performance22kV Padmount/Indoor substation cable termination</v>
      </c>
      <c r="J286" s="36" t="str">
        <f t="shared" si="56"/>
        <v>Termination of cable at zone substation – distributor required performance22kV Padmount/Indoor substation cable termination</v>
      </c>
      <c r="K286" s="36" t="str">
        <f t="shared" si="57"/>
        <v>Termination of cable at zone substation – distributor required performance22kV Padmount/Indoor substation cable termination</v>
      </c>
      <c r="L286" s="36" t="s">
        <v>4</v>
      </c>
      <c r="M286" s="36" t="s">
        <v>5</v>
      </c>
      <c r="N286" s="65">
        <v>5051.9675395490176</v>
      </c>
      <c r="O286" s="70">
        <f t="shared" si="58"/>
        <v>5051.97</v>
      </c>
      <c r="P286" s="38">
        <f t="shared" si="54"/>
        <v>5187.67</v>
      </c>
      <c r="Q286" s="75">
        <f t="shared" si="54"/>
        <v>5344.86</v>
      </c>
      <c r="R286" s="75">
        <f t="shared" si="54"/>
        <v>5510.32</v>
      </c>
      <c r="S286" s="75">
        <f t="shared" si="54"/>
        <v>5669.52</v>
      </c>
      <c r="T286" s="43"/>
      <c r="U286" s="108"/>
      <c r="W286" s="90">
        <f t="shared" si="59"/>
        <v>1</v>
      </c>
      <c r="X286" s="90">
        <f t="shared" si="60"/>
        <v>1</v>
      </c>
      <c r="Y286" s="90">
        <f t="shared" si="61"/>
        <v>1</v>
      </c>
      <c r="Z286" s="90">
        <f t="shared" si="62"/>
        <v>1</v>
      </c>
      <c r="AA286" s="90">
        <f t="shared" si="63"/>
        <v>1</v>
      </c>
    </row>
    <row r="287" spans="3:27" ht="15" x14ac:dyDescent="0.25">
      <c r="C287" s="36" t="s">
        <v>225</v>
      </c>
      <c r="D287" s="36" t="s">
        <v>323</v>
      </c>
      <c r="E287" s="36" t="s">
        <v>323</v>
      </c>
      <c r="F287" s="36" t="s">
        <v>182</v>
      </c>
      <c r="G287" s="36" t="s">
        <v>323</v>
      </c>
      <c r="H287" s="36" t="s">
        <v>182</v>
      </c>
      <c r="I287" s="36" t="str">
        <f t="shared" si="55"/>
        <v>Termination of cable at zone substation – distributor required performance22kV Pole top termination (UGOH) and bonding to OH</v>
      </c>
      <c r="J287" s="36" t="str">
        <f t="shared" si="56"/>
        <v>Termination of cable at zone substation – distributor required performance22kV Pole top termination (UGOH) and bonding to OH</v>
      </c>
      <c r="K287" s="36" t="str">
        <f t="shared" si="57"/>
        <v>Termination of cable at zone substation – distributor required performance22kV Pole top termination (UGOH) and bonding to OH</v>
      </c>
      <c r="L287" s="36" t="s">
        <v>4</v>
      </c>
      <c r="M287" s="36" t="s">
        <v>5</v>
      </c>
      <c r="N287" s="65">
        <v>5528.9420631882695</v>
      </c>
      <c r="O287" s="70">
        <f t="shared" si="58"/>
        <v>5528.94</v>
      </c>
      <c r="P287" s="38">
        <f t="shared" si="54"/>
        <v>5677.45</v>
      </c>
      <c r="Q287" s="75">
        <f t="shared" si="54"/>
        <v>5849.48</v>
      </c>
      <c r="R287" s="75">
        <f t="shared" si="54"/>
        <v>6030.56</v>
      </c>
      <c r="S287" s="75">
        <f t="shared" si="54"/>
        <v>6204.79</v>
      </c>
      <c r="T287" s="43"/>
      <c r="U287" s="108"/>
      <c r="W287" s="90">
        <f t="shared" si="59"/>
        <v>1</v>
      </c>
      <c r="X287" s="90">
        <f t="shared" si="60"/>
        <v>1</v>
      </c>
      <c r="Y287" s="90">
        <f t="shared" si="61"/>
        <v>1</v>
      </c>
      <c r="Z287" s="90">
        <f t="shared" si="62"/>
        <v>1</v>
      </c>
      <c r="AA287" s="90">
        <f t="shared" si="63"/>
        <v>1</v>
      </c>
    </row>
    <row r="288" spans="3:27" ht="15" x14ac:dyDescent="0.25">
      <c r="C288" s="36" t="s">
        <v>225</v>
      </c>
      <c r="D288" s="36" t="s">
        <v>323</v>
      </c>
      <c r="E288" s="36" t="s">
        <v>323</v>
      </c>
      <c r="F288" s="36" t="s">
        <v>184</v>
      </c>
      <c r="G288" s="36" t="s">
        <v>323</v>
      </c>
      <c r="H288" s="36" t="s">
        <v>184</v>
      </c>
      <c r="I288" s="36" t="str">
        <f t="shared" si="55"/>
        <v>Termination of cable at zone substation – distributor required performance22kV Straight through joint</v>
      </c>
      <c r="J288" s="36" t="str">
        <f t="shared" si="56"/>
        <v>Termination of cable at zone substation – distributor required performance22kV Straight through joint</v>
      </c>
      <c r="K288" s="36" t="str">
        <f t="shared" si="57"/>
        <v>Termination of cable at zone substation – distributor required performance22kV Straight through joint</v>
      </c>
      <c r="L288" s="36" t="s">
        <v>4</v>
      </c>
      <c r="M288" s="36" t="s">
        <v>5</v>
      </c>
      <c r="N288" s="65">
        <v>4279.1127776246685</v>
      </c>
      <c r="O288" s="70">
        <f t="shared" si="58"/>
        <v>4279.1099999999997</v>
      </c>
      <c r="P288" s="38">
        <f t="shared" si="54"/>
        <v>4394.05</v>
      </c>
      <c r="Q288" s="75">
        <f t="shared" si="54"/>
        <v>4527.1899999999996</v>
      </c>
      <c r="R288" s="75">
        <f t="shared" si="54"/>
        <v>4667.34</v>
      </c>
      <c r="S288" s="75">
        <f t="shared" si="54"/>
        <v>4802.18</v>
      </c>
      <c r="T288" s="43"/>
      <c r="U288" s="108"/>
      <c r="W288" s="90">
        <f t="shared" si="59"/>
        <v>1</v>
      </c>
      <c r="X288" s="90">
        <f t="shared" si="60"/>
        <v>1</v>
      </c>
      <c r="Y288" s="90">
        <f t="shared" si="61"/>
        <v>1</v>
      </c>
      <c r="Z288" s="90">
        <f t="shared" si="62"/>
        <v>1</v>
      </c>
      <c r="AA288" s="90">
        <f t="shared" si="63"/>
        <v>1</v>
      </c>
    </row>
    <row r="289" spans="3:27" ht="15" x14ac:dyDescent="0.25">
      <c r="C289" s="36" t="s">
        <v>225</v>
      </c>
      <c r="D289" s="36" t="s">
        <v>323</v>
      </c>
      <c r="E289" s="36" t="s">
        <v>323</v>
      </c>
      <c r="F289" s="36" t="s">
        <v>178</v>
      </c>
      <c r="G289" s="36" t="s">
        <v>323</v>
      </c>
      <c r="H289" s="36" t="s">
        <v>178</v>
      </c>
      <c r="I289" s="36" t="str">
        <f t="shared" si="55"/>
        <v>Termination of cable at zone substation – distributor required performance22kV Zone substation circuit breaker cable termination</v>
      </c>
      <c r="J289" s="36" t="str">
        <f t="shared" si="56"/>
        <v>Termination of cable at zone substation – distributor required performance22kV Zone substation circuit breaker cable termination</v>
      </c>
      <c r="K289" s="36" t="str">
        <f t="shared" si="57"/>
        <v>Termination of cable at zone substation – distributor required performance22kV Zone substation circuit breaker cable termination</v>
      </c>
      <c r="L289" s="36" t="s">
        <v>4</v>
      </c>
      <c r="M289" s="36" t="s">
        <v>5</v>
      </c>
      <c r="N289" s="65">
        <v>3981.0217565243224</v>
      </c>
      <c r="O289" s="70">
        <f t="shared" si="58"/>
        <v>3981.02</v>
      </c>
      <c r="P289" s="38">
        <f t="shared" si="54"/>
        <v>4087.95</v>
      </c>
      <c r="Q289" s="75">
        <f t="shared" si="54"/>
        <v>4211.82</v>
      </c>
      <c r="R289" s="75">
        <f t="shared" si="54"/>
        <v>4342.2</v>
      </c>
      <c r="S289" s="75">
        <f t="shared" si="54"/>
        <v>4467.6499999999996</v>
      </c>
      <c r="T289" s="43"/>
      <c r="U289" s="108"/>
      <c r="W289" s="90">
        <f t="shared" si="59"/>
        <v>1</v>
      </c>
      <c r="X289" s="90">
        <f t="shared" si="60"/>
        <v>1</v>
      </c>
      <c r="Y289" s="90">
        <f t="shared" si="61"/>
        <v>1</v>
      </c>
      <c r="Z289" s="90">
        <f t="shared" si="62"/>
        <v>1</v>
      </c>
      <c r="AA289" s="90">
        <f t="shared" si="63"/>
        <v>1</v>
      </c>
    </row>
    <row r="290" spans="3:27" ht="15" x14ac:dyDescent="0.25">
      <c r="C290" s="36" t="s">
        <v>225</v>
      </c>
      <c r="D290" s="36" t="s">
        <v>323</v>
      </c>
      <c r="E290" s="36" t="s">
        <v>323</v>
      </c>
      <c r="F290" s="36" t="s">
        <v>175</v>
      </c>
      <c r="G290" s="36" t="s">
        <v>323</v>
      </c>
      <c r="H290" s="36" t="s">
        <v>175</v>
      </c>
      <c r="I290" s="36" t="str">
        <f t="shared" si="55"/>
        <v>Termination of cable at zone substation – distributor required performanceProtection setting</v>
      </c>
      <c r="J290" s="36" t="str">
        <f t="shared" si="56"/>
        <v>Termination of cable at zone substation – distributor required performanceProtection setting</v>
      </c>
      <c r="K290" s="36" t="str">
        <f t="shared" si="57"/>
        <v>Termination of cable at zone substation – distributor required performanceProtection setting</v>
      </c>
      <c r="L290" s="36" t="s">
        <v>4</v>
      </c>
      <c r="M290" s="36" t="s">
        <v>5</v>
      </c>
      <c r="N290" s="65">
        <v>4111.0425578608674</v>
      </c>
      <c r="O290" s="70">
        <f t="shared" si="58"/>
        <v>4111.04</v>
      </c>
      <c r="P290" s="38">
        <f t="shared" si="54"/>
        <v>4221.47</v>
      </c>
      <c r="Q290" s="75">
        <f t="shared" si="54"/>
        <v>4349.38</v>
      </c>
      <c r="R290" s="75">
        <f t="shared" si="54"/>
        <v>4484.0200000000004</v>
      </c>
      <c r="S290" s="75">
        <f t="shared" si="54"/>
        <v>4613.57</v>
      </c>
      <c r="T290" s="43"/>
      <c r="U290" s="108"/>
      <c r="W290" s="90">
        <f t="shared" si="59"/>
        <v>1</v>
      </c>
      <c r="X290" s="90">
        <f t="shared" si="60"/>
        <v>1</v>
      </c>
      <c r="Y290" s="90">
        <f t="shared" si="61"/>
        <v>1</v>
      </c>
      <c r="Z290" s="90">
        <f t="shared" si="62"/>
        <v>1</v>
      </c>
      <c r="AA290" s="90">
        <f t="shared" si="63"/>
        <v>1</v>
      </c>
    </row>
    <row r="291" spans="3:27" ht="15" x14ac:dyDescent="0.25">
      <c r="C291" s="36" t="s">
        <v>225</v>
      </c>
      <c r="D291" s="36" t="s">
        <v>323</v>
      </c>
      <c r="E291" s="36" t="s">
        <v>323</v>
      </c>
      <c r="F291" s="36" t="s">
        <v>176</v>
      </c>
      <c r="G291" s="36" t="s">
        <v>323</v>
      </c>
      <c r="H291" s="36" t="s">
        <v>176</v>
      </c>
      <c r="I291" s="36" t="str">
        <f t="shared" si="55"/>
        <v>Termination of cable at zone substation – distributor required performanceTesting cable prior to commissioning</v>
      </c>
      <c r="J291" s="36" t="str">
        <f t="shared" si="56"/>
        <v>Termination of cable at zone substation – distributor required performanceTesting cable prior to commissioning</v>
      </c>
      <c r="K291" s="36" t="str">
        <f t="shared" si="57"/>
        <v>Termination of cable at zone substation – distributor required performanceTesting cable prior to commissioning</v>
      </c>
      <c r="L291" s="36" t="s">
        <v>4</v>
      </c>
      <c r="M291" s="36" t="s">
        <v>5</v>
      </c>
      <c r="N291" s="65">
        <v>4660.9156187036024</v>
      </c>
      <c r="O291" s="70">
        <f t="shared" si="58"/>
        <v>4660.92</v>
      </c>
      <c r="P291" s="38">
        <f t="shared" si="54"/>
        <v>4786.12</v>
      </c>
      <c r="Q291" s="75">
        <f t="shared" si="54"/>
        <v>4931.1400000000003</v>
      </c>
      <c r="R291" s="75">
        <f t="shared" si="54"/>
        <v>5083.79</v>
      </c>
      <c r="S291" s="75">
        <f t="shared" si="54"/>
        <v>5230.66</v>
      </c>
      <c r="T291" s="43"/>
      <c r="U291" s="108"/>
      <c r="W291" s="90">
        <f t="shared" si="59"/>
        <v>1</v>
      </c>
      <c r="X291" s="90">
        <f t="shared" si="60"/>
        <v>1</v>
      </c>
      <c r="Y291" s="90">
        <f t="shared" si="61"/>
        <v>1</v>
      </c>
      <c r="Z291" s="90">
        <f t="shared" si="62"/>
        <v>1</v>
      </c>
      <c r="AA291" s="90">
        <f t="shared" si="63"/>
        <v>1</v>
      </c>
    </row>
    <row r="292" spans="3:27" ht="15" x14ac:dyDescent="0.25">
      <c r="C292" s="36" t="s">
        <v>225</v>
      </c>
      <c r="D292" s="36" t="s">
        <v>323</v>
      </c>
      <c r="E292" s="36" t="s">
        <v>323</v>
      </c>
      <c r="F292" s="36" t="s">
        <v>174</v>
      </c>
      <c r="G292" s="36" t="s">
        <v>323</v>
      </c>
      <c r="H292" s="36" t="s">
        <v>174</v>
      </c>
      <c r="I292" s="36" t="str">
        <f t="shared" si="55"/>
        <v>Termination of cable at zone substation – distributor required performanceZone substation access and supervision for installation of cable(s) for one feeder</v>
      </c>
      <c r="J292" s="36" t="str">
        <f t="shared" si="56"/>
        <v>Termination of cable at zone substation – distributor required performanceZone substation access and supervision for installation of cable(s) for one feeder</v>
      </c>
      <c r="K292" s="36" t="str">
        <f t="shared" si="57"/>
        <v>Termination of cable at zone substation – distributor required performanceZone substation access and supervision for installation of cable(s) for one feeder</v>
      </c>
      <c r="L292" s="36" t="s">
        <v>4</v>
      </c>
      <c r="M292" s="36" t="s">
        <v>5</v>
      </c>
      <c r="N292" s="65">
        <v>3228.6727476610959</v>
      </c>
      <c r="O292" s="70">
        <f t="shared" si="58"/>
        <v>3228.67</v>
      </c>
      <c r="P292" s="38">
        <f t="shared" si="54"/>
        <v>3315.39</v>
      </c>
      <c r="Q292" s="75">
        <f t="shared" si="54"/>
        <v>3415.85</v>
      </c>
      <c r="R292" s="75">
        <f t="shared" si="54"/>
        <v>3521.59</v>
      </c>
      <c r="S292" s="75">
        <f t="shared" si="54"/>
        <v>3623.33</v>
      </c>
      <c r="T292" s="43"/>
      <c r="U292" s="108"/>
      <c r="W292" s="90">
        <f t="shared" si="59"/>
        <v>1</v>
      </c>
      <c r="X292" s="90">
        <f t="shared" si="60"/>
        <v>1</v>
      </c>
      <c r="Y292" s="90">
        <f t="shared" si="61"/>
        <v>1</v>
      </c>
      <c r="Z292" s="90">
        <f t="shared" si="62"/>
        <v>1</v>
      </c>
      <c r="AA292" s="90">
        <f t="shared" si="63"/>
        <v>1</v>
      </c>
    </row>
    <row r="293" spans="3:27" ht="15" x14ac:dyDescent="0.25">
      <c r="C293" s="36" t="s">
        <v>233</v>
      </c>
      <c r="D293" s="36" t="s">
        <v>146</v>
      </c>
      <c r="E293" s="36" t="s">
        <v>146</v>
      </c>
      <c r="F293" s="36" t="s">
        <v>147</v>
      </c>
      <c r="G293" s="36" t="s">
        <v>146</v>
      </c>
      <c r="H293" s="36" t="s">
        <v>402</v>
      </c>
      <c r="I293" s="36" t="str">
        <f t="shared" si="55"/>
        <v>Connection Offer ServiceConnection Offer Service (Basic) - Existing</v>
      </c>
      <c r="J293" s="36" t="str">
        <f t="shared" si="56"/>
        <v>Connection Offer ServiceConnection Offer Service (Basic) - Existing</v>
      </c>
      <c r="K293" s="36" t="str">
        <f t="shared" si="57"/>
        <v>Connection Offer ServiceConnection Offer Service (Basic)</v>
      </c>
      <c r="L293" s="36" t="s">
        <v>324</v>
      </c>
      <c r="M293" s="36" t="s">
        <v>5</v>
      </c>
      <c r="N293" s="65">
        <v>26.184919206200018</v>
      </c>
      <c r="O293" s="70">
        <f t="shared" si="58"/>
        <v>26.18</v>
      </c>
      <c r="P293" s="38">
        <f t="shared" si="54"/>
        <v>26.88</v>
      </c>
      <c r="Q293" s="75">
        <f t="shared" si="54"/>
        <v>27.69</v>
      </c>
      <c r="R293" s="75">
        <f t="shared" si="54"/>
        <v>28.55</v>
      </c>
      <c r="S293" s="75">
        <f t="shared" si="54"/>
        <v>29.37</v>
      </c>
      <c r="T293" s="43"/>
      <c r="U293" s="108"/>
      <c r="W293" s="90">
        <f t="shared" si="59"/>
        <v>1</v>
      </c>
      <c r="X293" s="90">
        <f t="shared" si="60"/>
        <v>1</v>
      </c>
      <c r="Y293" s="90">
        <f t="shared" si="61"/>
        <v>1</v>
      </c>
      <c r="Z293" s="90">
        <f t="shared" si="62"/>
        <v>1</v>
      </c>
      <c r="AA293" s="90">
        <f t="shared" si="63"/>
        <v>1</v>
      </c>
    </row>
    <row r="294" spans="3:27" ht="15" x14ac:dyDescent="0.25">
      <c r="C294" s="36" t="s">
        <v>233</v>
      </c>
      <c r="D294" s="36" t="s">
        <v>146</v>
      </c>
      <c r="E294" s="36" t="s">
        <v>146</v>
      </c>
      <c r="F294" s="36" t="s">
        <v>148</v>
      </c>
      <c r="G294" s="36" t="s">
        <v>146</v>
      </c>
      <c r="H294" s="36" t="s">
        <v>148</v>
      </c>
      <c r="I294" s="36" t="str">
        <f t="shared" si="55"/>
        <v>Connection Offer ServiceConnection Offer Service (Standard)</v>
      </c>
      <c r="J294" s="36" t="str">
        <f t="shared" si="56"/>
        <v>Connection Offer ServiceConnection Offer Service (Standard)</v>
      </c>
      <c r="K294" s="36" t="str">
        <f t="shared" si="57"/>
        <v>Connection Offer ServiceConnection Offer Service (Standard)</v>
      </c>
      <c r="L294" s="36" t="s">
        <v>324</v>
      </c>
      <c r="M294" s="36" t="s">
        <v>5</v>
      </c>
      <c r="N294" s="65">
        <v>235.66427285580011</v>
      </c>
      <c r="O294" s="70">
        <f t="shared" si="58"/>
        <v>235.66</v>
      </c>
      <c r="P294" s="38">
        <f t="shared" si="54"/>
        <v>241.99</v>
      </c>
      <c r="Q294" s="75">
        <f t="shared" si="54"/>
        <v>249.32</v>
      </c>
      <c r="R294" s="75">
        <f t="shared" si="54"/>
        <v>257.04000000000002</v>
      </c>
      <c r="S294" s="75">
        <f t="shared" si="54"/>
        <v>264.47000000000003</v>
      </c>
      <c r="T294" s="43"/>
      <c r="U294" s="108"/>
      <c r="W294" s="90">
        <f t="shared" si="59"/>
        <v>1</v>
      </c>
      <c r="X294" s="90">
        <f t="shared" si="60"/>
        <v>1</v>
      </c>
      <c r="Y294" s="90">
        <f t="shared" si="61"/>
        <v>1</v>
      </c>
      <c r="Z294" s="90">
        <f t="shared" si="62"/>
        <v>1</v>
      </c>
      <c r="AA294" s="90">
        <f t="shared" si="63"/>
        <v>1</v>
      </c>
    </row>
    <row r="295" spans="3:27" ht="15" x14ac:dyDescent="0.25">
      <c r="C295" s="36" t="s">
        <v>233</v>
      </c>
      <c r="D295" s="36" t="s">
        <v>145</v>
      </c>
      <c r="E295" s="36" t="s">
        <v>145</v>
      </c>
      <c r="F295" s="36" t="s">
        <v>325</v>
      </c>
      <c r="G295" s="36" t="s">
        <v>145</v>
      </c>
      <c r="H295" s="36" t="s">
        <v>325</v>
      </c>
      <c r="I295" s="36" t="str">
        <f t="shared" si="55"/>
        <v>Planning StudiesCarrying out planning studies and analysis relating to distribution (including subtransmission and dual function assets) connection applications - COMPLEX JOBS</v>
      </c>
      <c r="J295" s="36" t="str">
        <f t="shared" si="56"/>
        <v>Planning StudiesCarrying out planning studies and analysis relating to distribution (including subtransmission and dual function assets) connection applications - COMPLEX JOBS</v>
      </c>
      <c r="K295" s="36" t="str">
        <f t="shared" si="57"/>
        <v>Planning StudiesCarrying out planning studies and analysis relating to distribution (including subtransmission and dual function assets) connection applications - COMPLEX JOBS</v>
      </c>
      <c r="L295" s="36" t="s">
        <v>6</v>
      </c>
      <c r="M295" s="36" t="s">
        <v>7</v>
      </c>
      <c r="N295" s="65">
        <v>216.02430314021692</v>
      </c>
      <c r="O295" s="70">
        <f t="shared" si="58"/>
        <v>216.02</v>
      </c>
      <c r="P295" s="38">
        <f t="shared" si="54"/>
        <v>221.82</v>
      </c>
      <c r="Q295" s="75">
        <f t="shared" si="54"/>
        <v>228.54</v>
      </c>
      <c r="R295" s="75">
        <f t="shared" si="54"/>
        <v>235.61</v>
      </c>
      <c r="S295" s="75">
        <f t="shared" si="54"/>
        <v>242.42</v>
      </c>
      <c r="T295" s="43"/>
      <c r="U295" s="108"/>
      <c r="W295" s="90">
        <f t="shared" si="59"/>
        <v>1</v>
      </c>
      <c r="X295" s="90">
        <f t="shared" si="60"/>
        <v>1</v>
      </c>
      <c r="Y295" s="90">
        <f t="shared" si="61"/>
        <v>1</v>
      </c>
      <c r="Z295" s="90">
        <f t="shared" si="62"/>
        <v>1</v>
      </c>
      <c r="AA295" s="90">
        <f t="shared" si="63"/>
        <v>1</v>
      </c>
    </row>
    <row r="296" spans="3:27" ht="15" x14ac:dyDescent="0.25">
      <c r="C296" s="36" t="s">
        <v>233</v>
      </c>
      <c r="D296" s="36" t="s">
        <v>145</v>
      </c>
      <c r="E296" s="36" t="s">
        <v>145</v>
      </c>
      <c r="F296" s="36" t="s">
        <v>326</v>
      </c>
      <c r="G296" s="36" t="s">
        <v>145</v>
      </c>
      <c r="H296" s="36" t="s">
        <v>326</v>
      </c>
      <c r="I296" s="36" t="str">
        <f t="shared" si="55"/>
        <v>Planning StudiesCarrying out planning studies and analysis relating to distribution (including subtransmission and dual function assets) connection applications - SIMPLE JOBS</v>
      </c>
      <c r="J296" s="36" t="str">
        <f t="shared" si="56"/>
        <v>Planning StudiesCarrying out planning studies and analysis relating to distribution (including subtransmission and dual function assets) connection applications - SIMPLE JOBS</v>
      </c>
      <c r="K296" s="36" t="str">
        <f t="shared" si="57"/>
        <v>Planning StudiesCarrying out planning studies and analysis relating to distribution (including subtransmission and dual function assets) connection applications - SIMPLE JOBS</v>
      </c>
      <c r="L296" s="36" t="s">
        <v>6</v>
      </c>
      <c r="M296" s="36" t="s">
        <v>7</v>
      </c>
      <c r="N296" s="65">
        <v>196.38945466836657</v>
      </c>
      <c r="O296" s="70">
        <f t="shared" si="58"/>
        <v>196.39</v>
      </c>
      <c r="P296" s="38">
        <f t="shared" si="54"/>
        <v>201.67</v>
      </c>
      <c r="Q296" s="75">
        <f t="shared" si="54"/>
        <v>207.78</v>
      </c>
      <c r="R296" s="75">
        <f t="shared" si="54"/>
        <v>214.21</v>
      </c>
      <c r="S296" s="75">
        <f t="shared" si="54"/>
        <v>220.4</v>
      </c>
      <c r="T296" s="43"/>
      <c r="U296" s="108"/>
      <c r="W296" s="90">
        <f t="shared" si="59"/>
        <v>1</v>
      </c>
      <c r="X296" s="90">
        <f t="shared" si="60"/>
        <v>1</v>
      </c>
      <c r="Y296" s="90">
        <f t="shared" si="61"/>
        <v>1</v>
      </c>
      <c r="Z296" s="90">
        <f t="shared" si="62"/>
        <v>1</v>
      </c>
      <c r="AA296" s="90">
        <f t="shared" si="63"/>
        <v>1</v>
      </c>
    </row>
    <row r="297" spans="3:27" ht="15" x14ac:dyDescent="0.25">
      <c r="C297" s="36" t="s">
        <v>233</v>
      </c>
      <c r="D297" s="36" t="s">
        <v>152</v>
      </c>
      <c r="E297" s="36" t="s">
        <v>152</v>
      </c>
      <c r="F297" s="36" t="s">
        <v>327</v>
      </c>
      <c r="G297" s="36" t="s">
        <v>152</v>
      </c>
      <c r="H297" s="36" t="s">
        <v>327</v>
      </c>
      <c r="I297" s="36" t="str">
        <f t="shared" si="55"/>
        <v>Preliminary Enquiry ServicePreliminary Enquiry Service - COMPLEX JOBS</v>
      </c>
      <c r="J297" s="36" t="str">
        <f t="shared" si="56"/>
        <v>Preliminary Enquiry ServicePreliminary Enquiry Service - COMPLEX JOBS</v>
      </c>
      <c r="K297" s="36" t="str">
        <f t="shared" si="57"/>
        <v>Preliminary Enquiry ServicePreliminary Enquiry Service - COMPLEX JOBS</v>
      </c>
      <c r="L297" s="36" t="s">
        <v>6</v>
      </c>
      <c r="M297" s="36" t="s">
        <v>7</v>
      </c>
      <c r="N297" s="65">
        <v>216.02430314021692</v>
      </c>
      <c r="O297" s="70">
        <f t="shared" si="58"/>
        <v>216.02</v>
      </c>
      <c r="P297" s="38">
        <f t="shared" si="54"/>
        <v>221.82</v>
      </c>
      <c r="Q297" s="75">
        <f t="shared" si="54"/>
        <v>228.54</v>
      </c>
      <c r="R297" s="75">
        <f t="shared" si="54"/>
        <v>235.61</v>
      </c>
      <c r="S297" s="75">
        <f t="shared" si="54"/>
        <v>242.42</v>
      </c>
      <c r="T297" s="43"/>
      <c r="U297" s="108"/>
      <c r="W297" s="90">
        <f t="shared" si="59"/>
        <v>1</v>
      </c>
      <c r="X297" s="90">
        <f t="shared" si="60"/>
        <v>1</v>
      </c>
      <c r="Y297" s="90">
        <f t="shared" si="61"/>
        <v>1</v>
      </c>
      <c r="Z297" s="90">
        <f t="shared" si="62"/>
        <v>1</v>
      </c>
      <c r="AA297" s="90">
        <f t="shared" si="63"/>
        <v>1</v>
      </c>
    </row>
    <row r="298" spans="3:27" ht="15" x14ac:dyDescent="0.25">
      <c r="C298" s="36" t="s">
        <v>233</v>
      </c>
      <c r="D298" s="36" t="s">
        <v>152</v>
      </c>
      <c r="E298" s="36" t="s">
        <v>152</v>
      </c>
      <c r="F298" s="36" t="s">
        <v>328</v>
      </c>
      <c r="G298" s="36" t="s">
        <v>152</v>
      </c>
      <c r="H298" s="36" t="s">
        <v>328</v>
      </c>
      <c r="I298" s="36" t="str">
        <f t="shared" si="55"/>
        <v>Preliminary Enquiry ServicePreliminary Enquiry Service - SIMPLE JOBS</v>
      </c>
      <c r="J298" s="36" t="str">
        <f t="shared" si="56"/>
        <v>Preliminary Enquiry ServicePreliminary Enquiry Service - SIMPLE JOBS</v>
      </c>
      <c r="K298" s="36" t="str">
        <f t="shared" si="57"/>
        <v>Preliminary Enquiry ServicePreliminary Enquiry Service - SIMPLE JOBS</v>
      </c>
      <c r="L298" s="36" t="s">
        <v>6</v>
      </c>
      <c r="M298" s="36" t="s">
        <v>7</v>
      </c>
      <c r="N298" s="65">
        <v>103.89765073779566</v>
      </c>
      <c r="O298" s="70">
        <f t="shared" si="58"/>
        <v>103.9</v>
      </c>
      <c r="P298" s="38">
        <f t="shared" si="54"/>
        <v>106.69</v>
      </c>
      <c r="Q298" s="75">
        <f t="shared" si="54"/>
        <v>109.92</v>
      </c>
      <c r="R298" s="75">
        <f t="shared" si="54"/>
        <v>113.32</v>
      </c>
      <c r="S298" s="75">
        <f t="shared" si="54"/>
        <v>116.59</v>
      </c>
      <c r="T298" s="43"/>
      <c r="U298" s="108"/>
      <c r="W298" s="90">
        <f t="shared" si="59"/>
        <v>1</v>
      </c>
      <c r="X298" s="90">
        <f t="shared" si="60"/>
        <v>1</v>
      </c>
      <c r="Y298" s="90">
        <f t="shared" si="61"/>
        <v>1</v>
      </c>
      <c r="Z298" s="90">
        <f t="shared" si="62"/>
        <v>1</v>
      </c>
      <c r="AA298" s="90">
        <f t="shared" si="63"/>
        <v>1</v>
      </c>
    </row>
    <row r="299" spans="3:27" ht="15" x14ac:dyDescent="0.25">
      <c r="C299" s="36" t="s">
        <v>329</v>
      </c>
      <c r="D299" s="36" t="s">
        <v>330</v>
      </c>
      <c r="E299" s="36" t="s">
        <v>410</v>
      </c>
      <c r="F299" s="36" t="s">
        <v>410</v>
      </c>
      <c r="G299" s="36" t="s">
        <v>410</v>
      </c>
      <c r="H299" s="36" t="s">
        <v>410</v>
      </c>
      <c r="I299" s="36" t="str">
        <f t="shared" si="55"/>
        <v>D. Design and build costs (of shared network) beyond distributor standardsD. Design and build costs (of shared network) beyond distributor standards</v>
      </c>
      <c r="J299" s="36" t="str">
        <f t="shared" si="56"/>
        <v>AugmentationsD. Design and build costs (of shared network) beyond distributor standards</v>
      </c>
      <c r="K299" s="36" t="str">
        <f t="shared" si="57"/>
        <v>D. Design and build costs (of shared network) beyond distributor standardsD. Design and build costs (of shared network) beyond distributor standards</v>
      </c>
      <c r="L299" s="36" t="s">
        <v>4</v>
      </c>
      <c r="M299" s="36" t="s">
        <v>7</v>
      </c>
      <c r="N299" s="65" t="s">
        <v>462</v>
      </c>
      <c r="O299" s="70" t="s">
        <v>462</v>
      </c>
      <c r="P299" s="37" t="s">
        <v>462</v>
      </c>
      <c r="Q299" s="76" t="s">
        <v>462</v>
      </c>
      <c r="R299" s="76" t="s">
        <v>462</v>
      </c>
      <c r="S299" s="76" t="s">
        <v>462</v>
      </c>
      <c r="T299" s="43"/>
      <c r="U299" s="108"/>
      <c r="W299" s="90">
        <f t="shared" si="59"/>
        <v>1</v>
      </c>
      <c r="X299" s="90">
        <f t="shared" si="60"/>
        <v>1</v>
      </c>
      <c r="Y299" s="90">
        <f t="shared" si="61"/>
        <v>1</v>
      </c>
      <c r="Z299" s="90">
        <f t="shared" si="62"/>
        <v>1</v>
      </c>
      <c r="AA299" s="90">
        <f t="shared" si="63"/>
        <v>1</v>
      </c>
    </row>
    <row r="300" spans="3:27" ht="15" x14ac:dyDescent="0.25">
      <c r="C300" s="36" t="s">
        <v>329</v>
      </c>
      <c r="D300" s="36" t="s">
        <v>331</v>
      </c>
      <c r="E300" s="36" t="s">
        <v>332</v>
      </c>
      <c r="F300" s="36" t="s">
        <v>332</v>
      </c>
      <c r="G300" s="36" t="s">
        <v>332</v>
      </c>
      <c r="H300" s="36" t="s">
        <v>332</v>
      </c>
      <c r="I300" s="36" t="str">
        <f t="shared" si="55"/>
        <v>C. Part design and build costs beyond distributor standardsC. Part design and build costs beyond distributor standards</v>
      </c>
      <c r="J300" s="36" t="str">
        <f t="shared" si="56"/>
        <v>Premises Connection AssetsC. Part design and build costs beyond distributor standards</v>
      </c>
      <c r="K300" s="36" t="str">
        <f t="shared" si="57"/>
        <v>C. Part design and build costs beyond distributor standardsC. Part design and build costs beyond distributor standards</v>
      </c>
      <c r="L300" s="36" t="s">
        <v>4</v>
      </c>
      <c r="M300" s="36" t="s">
        <v>7</v>
      </c>
      <c r="N300" s="65" t="s">
        <v>462</v>
      </c>
      <c r="O300" s="70" t="s">
        <v>462</v>
      </c>
      <c r="P300" s="37" t="s">
        <v>462</v>
      </c>
      <c r="Q300" s="76" t="s">
        <v>462</v>
      </c>
      <c r="R300" s="76" t="s">
        <v>462</v>
      </c>
      <c r="S300" s="76" t="s">
        <v>462</v>
      </c>
      <c r="T300" s="43"/>
      <c r="U300" s="108"/>
      <c r="W300" s="90">
        <f t="shared" si="59"/>
        <v>1</v>
      </c>
      <c r="X300" s="90">
        <f t="shared" si="60"/>
        <v>1</v>
      </c>
      <c r="Y300" s="90">
        <f t="shared" si="61"/>
        <v>1</v>
      </c>
      <c r="Z300" s="90">
        <f t="shared" si="62"/>
        <v>1</v>
      </c>
      <c r="AA300" s="90">
        <f t="shared" si="63"/>
        <v>1</v>
      </c>
    </row>
    <row r="301" spans="3:27" ht="15" x14ac:dyDescent="0.25">
      <c r="C301" s="36" t="s">
        <v>329</v>
      </c>
      <c r="D301" s="36" t="s">
        <v>333</v>
      </c>
      <c r="E301" s="36" t="s">
        <v>190</v>
      </c>
      <c r="F301" s="36" t="s">
        <v>201</v>
      </c>
      <c r="G301" s="36" t="s">
        <v>190</v>
      </c>
      <c r="H301" s="36" t="s">
        <v>201</v>
      </c>
      <c r="I301" s="36" t="str">
        <f t="shared" si="55"/>
        <v>Reconnections / DisconnectionsDisconnections (Meter Box) - Includes Reconnection</v>
      </c>
      <c r="J301" s="36" t="str">
        <f t="shared" si="56"/>
        <v>Reconnections/DisconnectionsDisconnections (Meter Box) - Includes Reconnection</v>
      </c>
      <c r="K301" s="36" t="str">
        <f t="shared" si="57"/>
        <v>Reconnections / DisconnectionsDisconnections (Meter Box) - Includes Reconnection</v>
      </c>
      <c r="L301" s="36" t="s">
        <v>204</v>
      </c>
      <c r="M301" s="36" t="s">
        <v>5</v>
      </c>
      <c r="N301" s="65">
        <v>75.707346103120457</v>
      </c>
      <c r="O301" s="70">
        <f t="shared" si="58"/>
        <v>75.709999999999994</v>
      </c>
      <c r="P301" s="38">
        <f t="shared" ref="P301:S315" si="64">ROUND(O301*(1+P$14)*(1-P$15),2)</f>
        <v>77.739999999999995</v>
      </c>
      <c r="Q301" s="75">
        <f t="shared" si="64"/>
        <v>80.099999999999994</v>
      </c>
      <c r="R301" s="75">
        <f t="shared" si="64"/>
        <v>82.58</v>
      </c>
      <c r="S301" s="75">
        <f t="shared" si="64"/>
        <v>84.97</v>
      </c>
      <c r="T301" s="43"/>
      <c r="U301" s="108"/>
      <c r="W301" s="90">
        <f t="shared" si="59"/>
        <v>1</v>
      </c>
      <c r="X301" s="90">
        <f t="shared" si="60"/>
        <v>1</v>
      </c>
      <c r="Y301" s="90">
        <f t="shared" si="61"/>
        <v>1</v>
      </c>
      <c r="Z301" s="90">
        <f t="shared" si="62"/>
        <v>1</v>
      </c>
      <c r="AA301" s="90">
        <f t="shared" si="63"/>
        <v>1</v>
      </c>
    </row>
    <row r="302" spans="3:27" s="24" customFormat="1" ht="15" x14ac:dyDescent="0.25">
      <c r="C302" s="36" t="s">
        <v>329</v>
      </c>
      <c r="D302" s="36" t="s">
        <v>333</v>
      </c>
      <c r="E302" s="36" t="s">
        <v>190</v>
      </c>
      <c r="F302" s="36" t="s">
        <v>202</v>
      </c>
      <c r="G302" s="36" t="s">
        <v>190</v>
      </c>
      <c r="H302" s="36" t="s">
        <v>202</v>
      </c>
      <c r="I302" s="36" t="str">
        <f t="shared" si="55"/>
        <v>Reconnections / DisconnectionsDisconnections (Meter Load Tail) - Includes Reconnection</v>
      </c>
      <c r="J302" s="36" t="str">
        <f t="shared" si="56"/>
        <v>Reconnections/DisconnectionsDisconnections (Meter Load Tail) - Includes Reconnection</v>
      </c>
      <c r="K302" s="36" t="str">
        <f t="shared" si="57"/>
        <v>Reconnections / DisconnectionsDisconnections (Meter Load Tail) - Includes Reconnection</v>
      </c>
      <c r="L302" s="36" t="s">
        <v>204</v>
      </c>
      <c r="M302" s="36" t="s">
        <v>5</v>
      </c>
      <c r="N302" s="65">
        <v>286.16676891491579</v>
      </c>
      <c r="O302" s="70">
        <f t="shared" si="58"/>
        <v>286.17</v>
      </c>
      <c r="P302" s="38">
        <f t="shared" si="64"/>
        <v>293.86</v>
      </c>
      <c r="Q302" s="75">
        <f t="shared" si="64"/>
        <v>302.76</v>
      </c>
      <c r="R302" s="75">
        <f t="shared" si="64"/>
        <v>312.13</v>
      </c>
      <c r="S302" s="75">
        <f t="shared" si="64"/>
        <v>321.14999999999998</v>
      </c>
      <c r="T302" s="44"/>
      <c r="U302" s="108"/>
      <c r="V302" s="86"/>
      <c r="W302" s="90">
        <f t="shared" si="59"/>
        <v>1</v>
      </c>
      <c r="X302" s="90">
        <f t="shared" si="60"/>
        <v>1</v>
      </c>
      <c r="Y302" s="90">
        <f t="shared" si="61"/>
        <v>1</v>
      </c>
      <c r="Z302" s="90">
        <f t="shared" si="62"/>
        <v>1</v>
      </c>
      <c r="AA302" s="90">
        <f t="shared" si="63"/>
        <v>1</v>
      </c>
    </row>
    <row r="303" spans="3:27" s="24" customFormat="1" ht="15" x14ac:dyDescent="0.25">
      <c r="C303" s="36" t="s">
        <v>329</v>
      </c>
      <c r="D303" s="36" t="s">
        <v>333</v>
      </c>
      <c r="E303" s="36" t="s">
        <v>190</v>
      </c>
      <c r="F303" s="36" t="s">
        <v>206</v>
      </c>
      <c r="G303" s="36" t="s">
        <v>190</v>
      </c>
      <c r="H303" s="36" t="s">
        <v>206</v>
      </c>
      <c r="I303" s="36" t="str">
        <f t="shared" si="55"/>
        <v>Reconnections / DisconnectionsDisconnections (Pole Top / Pillar Box) - Includes Reconnection</v>
      </c>
      <c r="J303" s="36" t="str">
        <f t="shared" si="56"/>
        <v>Reconnections/DisconnectionsDisconnections (Pole Top / Pillar Box) - Includes Reconnection</v>
      </c>
      <c r="K303" s="36" t="str">
        <f t="shared" si="57"/>
        <v>Reconnections / DisconnectionsDisconnections (Pole Top / Pillar Box) - Includes Reconnection</v>
      </c>
      <c r="L303" s="36" t="s">
        <v>4</v>
      </c>
      <c r="M303" s="36" t="s">
        <v>5</v>
      </c>
      <c r="N303" s="65">
        <v>472.97908895990116</v>
      </c>
      <c r="O303" s="70">
        <f t="shared" si="58"/>
        <v>472.98</v>
      </c>
      <c r="P303" s="38">
        <f t="shared" si="64"/>
        <v>485.68</v>
      </c>
      <c r="Q303" s="75">
        <f t="shared" si="64"/>
        <v>500.4</v>
      </c>
      <c r="R303" s="75">
        <f t="shared" si="64"/>
        <v>515.89</v>
      </c>
      <c r="S303" s="75">
        <f t="shared" si="64"/>
        <v>530.79</v>
      </c>
      <c r="T303" s="44"/>
      <c r="U303" s="108"/>
      <c r="V303" s="86"/>
      <c r="W303" s="90">
        <f t="shared" si="59"/>
        <v>1</v>
      </c>
      <c r="X303" s="90">
        <f t="shared" si="60"/>
        <v>1</v>
      </c>
      <c r="Y303" s="90">
        <f t="shared" si="61"/>
        <v>1</v>
      </c>
      <c r="Z303" s="90">
        <f t="shared" si="62"/>
        <v>1</v>
      </c>
      <c r="AA303" s="90">
        <f t="shared" si="63"/>
        <v>1</v>
      </c>
    </row>
    <row r="304" spans="3:27" s="24" customFormat="1" ht="15" x14ac:dyDescent="0.25">
      <c r="C304" s="36" t="s">
        <v>329</v>
      </c>
      <c r="D304" s="36" t="s">
        <v>333</v>
      </c>
      <c r="E304" s="36" t="s">
        <v>190</v>
      </c>
      <c r="F304" s="36" t="s">
        <v>334</v>
      </c>
      <c r="G304" s="36" t="s">
        <v>190</v>
      </c>
      <c r="H304" s="36" t="s">
        <v>216</v>
      </c>
      <c r="I304" s="36" t="str">
        <f t="shared" si="55"/>
        <v>Reconnections / DisconnectionsReconnections (Site Visit)</v>
      </c>
      <c r="J304" s="36" t="str">
        <f t="shared" si="56"/>
        <v>Reconnections/DisconnectionsReconnections (Site Visit)</v>
      </c>
      <c r="K304" s="36" t="str">
        <f t="shared" si="57"/>
        <v>Reconnections / DisconnectionsDisconnections /Reconnections (Site Visit)</v>
      </c>
      <c r="L304" s="36" t="s">
        <v>205</v>
      </c>
      <c r="M304" s="36" t="s">
        <v>5</v>
      </c>
      <c r="N304" s="65">
        <v>64.181059930640714</v>
      </c>
      <c r="O304" s="70">
        <f t="shared" si="58"/>
        <v>64.180000000000007</v>
      </c>
      <c r="P304" s="38">
        <f t="shared" si="64"/>
        <v>65.900000000000006</v>
      </c>
      <c r="Q304" s="75">
        <f t="shared" si="64"/>
        <v>67.900000000000006</v>
      </c>
      <c r="R304" s="75">
        <f t="shared" si="64"/>
        <v>70</v>
      </c>
      <c r="S304" s="75">
        <f t="shared" si="64"/>
        <v>72.02</v>
      </c>
      <c r="T304" s="44"/>
      <c r="U304" s="108"/>
      <c r="V304" s="86"/>
      <c r="W304" s="90">
        <f t="shared" si="59"/>
        <v>1</v>
      </c>
      <c r="X304" s="90">
        <f t="shared" si="60"/>
        <v>1</v>
      </c>
      <c r="Y304" s="90">
        <f t="shared" si="61"/>
        <v>1</v>
      </c>
      <c r="Z304" s="90">
        <f t="shared" si="62"/>
        <v>1</v>
      </c>
      <c r="AA304" s="90">
        <f t="shared" si="63"/>
        <v>1</v>
      </c>
    </row>
    <row r="305" spans="3:27" s="24" customFormat="1" ht="15" x14ac:dyDescent="0.25">
      <c r="C305" s="36" t="s">
        <v>329</v>
      </c>
      <c r="D305" s="36" t="s">
        <v>333</v>
      </c>
      <c r="E305" s="36" t="s">
        <v>190</v>
      </c>
      <c r="F305" s="36" t="s">
        <v>192</v>
      </c>
      <c r="G305" s="36" t="s">
        <v>190</v>
      </c>
      <c r="H305" s="36" t="s">
        <v>192</v>
      </c>
      <c r="I305" s="36" t="str">
        <f t="shared" si="55"/>
        <v>Reconnections / DisconnectionsDisconnections at Pole Top / Pillar Box - Site Visit</v>
      </c>
      <c r="J305" s="36" t="str">
        <f t="shared" si="56"/>
        <v>Reconnections/DisconnectionsDisconnections at Pole Top / Pillar Box - Site Visit</v>
      </c>
      <c r="K305" s="36" t="str">
        <f t="shared" si="57"/>
        <v>Reconnections / DisconnectionsDisconnections at Pole Top / Pillar Box - Site Visit</v>
      </c>
      <c r="L305" s="36" t="s">
        <v>4</v>
      </c>
      <c r="M305" s="36" t="s">
        <v>5</v>
      </c>
      <c r="N305" s="65">
        <v>202.89568755636284</v>
      </c>
      <c r="O305" s="70">
        <f t="shared" si="58"/>
        <v>202.9</v>
      </c>
      <c r="P305" s="38">
        <f t="shared" si="64"/>
        <v>208.35</v>
      </c>
      <c r="Q305" s="75">
        <f t="shared" si="64"/>
        <v>214.66</v>
      </c>
      <c r="R305" s="75">
        <f t="shared" si="64"/>
        <v>221.31</v>
      </c>
      <c r="S305" s="75">
        <f t="shared" si="64"/>
        <v>227.7</v>
      </c>
      <c r="T305" s="44"/>
      <c r="U305" s="108"/>
      <c r="V305" s="86"/>
      <c r="W305" s="90">
        <f t="shared" si="59"/>
        <v>1</v>
      </c>
      <c r="X305" s="90">
        <f t="shared" si="60"/>
        <v>1</v>
      </c>
      <c r="Y305" s="90">
        <f t="shared" si="61"/>
        <v>1</v>
      </c>
      <c r="Z305" s="90">
        <f t="shared" si="62"/>
        <v>1</v>
      </c>
      <c r="AA305" s="90">
        <f t="shared" si="63"/>
        <v>1</v>
      </c>
    </row>
    <row r="306" spans="3:27" s="24" customFormat="1" ht="15" x14ac:dyDescent="0.25">
      <c r="C306" s="36" t="s">
        <v>329</v>
      </c>
      <c r="D306" s="36" t="s">
        <v>333</v>
      </c>
      <c r="E306" s="36" t="s">
        <v>190</v>
      </c>
      <c r="F306" s="36" t="s">
        <v>335</v>
      </c>
      <c r="G306" s="36" t="s">
        <v>190</v>
      </c>
      <c r="H306" s="36" t="s">
        <v>203</v>
      </c>
      <c r="I306" s="36" t="str">
        <f t="shared" si="55"/>
        <v>Reconnections / DisconnectionsReconnections outside normal business hours</v>
      </c>
      <c r="J306" s="36" t="str">
        <f t="shared" si="56"/>
        <v>Reconnections/DisconnectionsReconnections outside normal business hours</v>
      </c>
      <c r="K306" s="36" t="str">
        <f t="shared" si="57"/>
        <v>Reconnections / DisconnectionsReconnection outside Normal business hours</v>
      </c>
      <c r="L306" s="36" t="s">
        <v>4</v>
      </c>
      <c r="M306" s="36" t="s">
        <v>5</v>
      </c>
      <c r="N306" s="65">
        <v>72.483874590363669</v>
      </c>
      <c r="O306" s="70">
        <f t="shared" si="58"/>
        <v>72.48</v>
      </c>
      <c r="P306" s="38">
        <f t="shared" si="64"/>
        <v>74.430000000000007</v>
      </c>
      <c r="Q306" s="75">
        <f t="shared" si="64"/>
        <v>76.69</v>
      </c>
      <c r="R306" s="75">
        <f t="shared" si="64"/>
        <v>79.06</v>
      </c>
      <c r="S306" s="75">
        <f t="shared" si="64"/>
        <v>81.34</v>
      </c>
      <c r="T306" s="44"/>
      <c r="U306" s="108"/>
      <c r="V306" s="86"/>
      <c r="W306" s="90">
        <f t="shared" si="59"/>
        <v>1</v>
      </c>
      <c r="X306" s="90">
        <f t="shared" si="60"/>
        <v>1</v>
      </c>
      <c r="Y306" s="90">
        <f t="shared" si="61"/>
        <v>1</v>
      </c>
      <c r="Z306" s="90">
        <f t="shared" si="62"/>
        <v>1</v>
      </c>
      <c r="AA306" s="90">
        <f t="shared" si="63"/>
        <v>1</v>
      </c>
    </row>
    <row r="307" spans="3:27" s="24" customFormat="1" ht="15" x14ac:dyDescent="0.25">
      <c r="C307" s="36" t="s">
        <v>329</v>
      </c>
      <c r="D307" s="36" t="s">
        <v>333</v>
      </c>
      <c r="E307" s="36" t="s">
        <v>157</v>
      </c>
      <c r="F307" s="36" t="s">
        <v>159</v>
      </c>
      <c r="G307" s="36" t="s">
        <v>157</v>
      </c>
      <c r="H307" s="36" t="s">
        <v>159</v>
      </c>
      <c r="I307" s="36" t="str">
        <f t="shared" si="55"/>
        <v>Rectification WorksRectification of illegal connections</v>
      </c>
      <c r="J307" s="36" t="str">
        <f t="shared" si="56"/>
        <v>Reconnections/DisconnectionsRectification of illegal connections</v>
      </c>
      <c r="K307" s="36" t="str">
        <f t="shared" si="57"/>
        <v>Rectification WorksRectification of illegal connections</v>
      </c>
      <c r="L307" s="36" t="s">
        <v>205</v>
      </c>
      <c r="M307" s="36" t="s">
        <v>5</v>
      </c>
      <c r="N307" s="65">
        <v>605.65876882496366</v>
      </c>
      <c r="O307" s="70">
        <f t="shared" si="58"/>
        <v>605.66</v>
      </c>
      <c r="P307" s="38">
        <f t="shared" si="64"/>
        <v>621.92999999999995</v>
      </c>
      <c r="Q307" s="75">
        <f t="shared" si="64"/>
        <v>640.78</v>
      </c>
      <c r="R307" s="75">
        <f t="shared" si="64"/>
        <v>660.62</v>
      </c>
      <c r="S307" s="75">
        <f t="shared" si="64"/>
        <v>679.71</v>
      </c>
      <c r="T307" s="44"/>
      <c r="U307" s="108"/>
      <c r="V307" s="86"/>
      <c r="W307" s="90">
        <f t="shared" si="59"/>
        <v>2</v>
      </c>
      <c r="X307" s="90">
        <f t="shared" si="60"/>
        <v>2</v>
      </c>
      <c r="Y307" s="90">
        <f t="shared" si="61"/>
        <v>1</v>
      </c>
      <c r="Z307" s="90">
        <f t="shared" si="62"/>
        <v>1</v>
      </c>
      <c r="AA307" s="90">
        <f t="shared" si="63"/>
        <v>1</v>
      </c>
    </row>
    <row r="308" spans="3:27" s="24" customFormat="1" ht="15" x14ac:dyDescent="0.25">
      <c r="C308" s="36" t="s">
        <v>336</v>
      </c>
      <c r="D308" s="36" t="s">
        <v>337</v>
      </c>
      <c r="E308" s="36" t="s">
        <v>338</v>
      </c>
      <c r="F308" s="36" t="s">
        <v>338</v>
      </c>
      <c r="G308" s="185" t="s">
        <v>337</v>
      </c>
      <c r="H308" s="36" t="s">
        <v>338</v>
      </c>
      <c r="I308" s="36" t="str">
        <f t="shared" si="55"/>
        <v>Customer requested provision of additional metering/consumption dataCustomer Data Request</v>
      </c>
      <c r="J308" s="36" t="str">
        <f t="shared" si="56"/>
        <v>Customer requested provision of additional metering/consumption dataCustomer Data Request</v>
      </c>
      <c r="K308" s="36" t="str">
        <f t="shared" si="57"/>
        <v>Customer Data RequestCustomer Data Request</v>
      </c>
      <c r="L308" s="36" t="s">
        <v>4</v>
      </c>
      <c r="M308" s="36" t="s">
        <v>5</v>
      </c>
      <c r="N308" s="65">
        <v>17.456612804133343</v>
      </c>
      <c r="O308" s="70">
        <f t="shared" si="58"/>
        <v>17.46</v>
      </c>
      <c r="P308" s="38">
        <f t="shared" si="64"/>
        <v>17.93</v>
      </c>
      <c r="Q308" s="75">
        <f t="shared" si="64"/>
        <v>18.47</v>
      </c>
      <c r="R308" s="75">
        <f t="shared" si="64"/>
        <v>19.04</v>
      </c>
      <c r="S308" s="75">
        <f t="shared" si="64"/>
        <v>19.59</v>
      </c>
      <c r="T308" s="44"/>
      <c r="U308" s="108"/>
      <c r="V308" s="86"/>
      <c r="W308" s="90">
        <f t="shared" si="59"/>
        <v>1</v>
      </c>
      <c r="X308" s="90">
        <f t="shared" si="60"/>
        <v>1</v>
      </c>
      <c r="Y308" s="90">
        <f t="shared" si="61"/>
        <v>1</v>
      </c>
      <c r="Z308" s="90">
        <f t="shared" si="62"/>
        <v>1</v>
      </c>
      <c r="AA308" s="90">
        <f t="shared" si="63"/>
        <v>1</v>
      </c>
    </row>
    <row r="309" spans="3:27" s="24" customFormat="1" ht="15" x14ac:dyDescent="0.25">
      <c r="C309" s="36" t="s">
        <v>336</v>
      </c>
      <c r="D309" s="36" t="s">
        <v>339</v>
      </c>
      <c r="E309" s="36" t="s">
        <v>340</v>
      </c>
      <c r="F309" s="36" t="s">
        <v>340</v>
      </c>
      <c r="G309" s="185" t="s">
        <v>339</v>
      </c>
      <c r="H309" s="36" t="s">
        <v>340</v>
      </c>
      <c r="I309" s="36" t="str">
        <f t="shared" si="55"/>
        <v>Distributor arranged outage for purposes of replacing meterNo access</v>
      </c>
      <c r="J309" s="36" t="str">
        <f t="shared" si="56"/>
        <v>Distributor arranged outage for purposes of replacing meterNo access</v>
      </c>
      <c r="K309" s="36" t="str">
        <f t="shared" si="57"/>
        <v>No accessNo access</v>
      </c>
      <c r="L309" s="36" t="s">
        <v>341</v>
      </c>
      <c r="M309" s="36" t="s">
        <v>5</v>
      </c>
      <c r="N309" s="65">
        <v>177.38910489068982</v>
      </c>
      <c r="O309" s="70">
        <f t="shared" si="58"/>
        <v>177.39</v>
      </c>
      <c r="P309" s="38">
        <f t="shared" si="64"/>
        <v>182.15</v>
      </c>
      <c r="Q309" s="75">
        <f t="shared" si="64"/>
        <v>187.67</v>
      </c>
      <c r="R309" s="75">
        <f t="shared" si="64"/>
        <v>193.48</v>
      </c>
      <c r="S309" s="75">
        <f t="shared" si="64"/>
        <v>199.07</v>
      </c>
      <c r="T309" s="44"/>
      <c r="U309" s="108"/>
      <c r="V309" s="86"/>
      <c r="W309" s="90">
        <f t="shared" si="59"/>
        <v>1</v>
      </c>
      <c r="X309" s="90">
        <f t="shared" si="60"/>
        <v>1</v>
      </c>
      <c r="Y309" s="90">
        <f t="shared" si="61"/>
        <v>1</v>
      </c>
      <c r="Z309" s="90">
        <f t="shared" si="62"/>
        <v>1</v>
      </c>
      <c r="AA309" s="90">
        <f t="shared" si="63"/>
        <v>1</v>
      </c>
    </row>
    <row r="310" spans="3:27" s="24" customFormat="1" ht="15" x14ac:dyDescent="0.25">
      <c r="C310" s="36" t="s">
        <v>336</v>
      </c>
      <c r="D310" s="36" t="s">
        <v>339</v>
      </c>
      <c r="E310" s="36" t="s">
        <v>342</v>
      </c>
      <c r="F310" s="36" t="s">
        <v>342</v>
      </c>
      <c r="G310" s="185" t="s">
        <v>339</v>
      </c>
      <c r="H310" s="36" t="s">
        <v>342</v>
      </c>
      <c r="I310" s="36" t="str">
        <f t="shared" si="55"/>
        <v>Distributor arranged outage for purposes of replacing meterOther party fails to arrive.</v>
      </c>
      <c r="J310" s="36" t="str">
        <f t="shared" si="56"/>
        <v>Distributor arranged outage for purposes of replacing meterOther party fails to arrive.</v>
      </c>
      <c r="K310" s="36" t="str">
        <f t="shared" si="57"/>
        <v>Other party fails to arrive.Other party fails to arrive.</v>
      </c>
      <c r="L310" s="36" t="s">
        <v>341</v>
      </c>
      <c r="M310" s="36" t="s">
        <v>5</v>
      </c>
      <c r="N310" s="65">
        <v>404.51114320005121</v>
      </c>
      <c r="O310" s="70">
        <f t="shared" si="58"/>
        <v>404.51</v>
      </c>
      <c r="P310" s="38">
        <f t="shared" si="64"/>
        <v>415.38</v>
      </c>
      <c r="Q310" s="75">
        <f t="shared" si="64"/>
        <v>427.97</v>
      </c>
      <c r="R310" s="75">
        <f t="shared" si="64"/>
        <v>441.22</v>
      </c>
      <c r="S310" s="75">
        <f t="shared" si="64"/>
        <v>453.97</v>
      </c>
      <c r="T310" s="44"/>
      <c r="U310" s="108"/>
      <c r="V310" s="86"/>
      <c r="W310" s="90">
        <f t="shared" si="59"/>
        <v>1</v>
      </c>
      <c r="X310" s="90">
        <f t="shared" si="60"/>
        <v>1</v>
      </c>
      <c r="Y310" s="90">
        <f t="shared" si="61"/>
        <v>1</v>
      </c>
      <c r="Z310" s="90">
        <f t="shared" si="62"/>
        <v>1</v>
      </c>
      <c r="AA310" s="90">
        <f t="shared" si="63"/>
        <v>1</v>
      </c>
    </row>
    <row r="311" spans="3:27" s="24" customFormat="1" ht="15" x14ac:dyDescent="0.25">
      <c r="C311" s="36" t="s">
        <v>336</v>
      </c>
      <c r="D311" s="36" t="s">
        <v>339</v>
      </c>
      <c r="E311" s="36" t="s">
        <v>343</v>
      </c>
      <c r="F311" s="36" t="s">
        <v>344</v>
      </c>
      <c r="G311" s="185" t="s">
        <v>339</v>
      </c>
      <c r="H311" s="36" t="s">
        <v>418</v>
      </c>
      <c r="I311" s="36" t="str">
        <f t="shared" si="55"/>
        <v>Distributor arranged outage for purposes of replacing meterIsolation Completed - Outage Arrangements</v>
      </c>
      <c r="J311" s="36" t="str">
        <f t="shared" si="56"/>
        <v>Distributor arranged outage for purposes of replacing meterIsolation Completed - Outage Arrangements</v>
      </c>
      <c r="K311" s="36" t="str">
        <f t="shared" si="57"/>
        <v>Isolation completedOutage Arrangements</v>
      </c>
      <c r="L311" s="36" t="s">
        <v>341</v>
      </c>
      <c r="M311" s="36" t="s">
        <v>5</v>
      </c>
      <c r="N311" s="65">
        <v>593.77950845785233</v>
      </c>
      <c r="O311" s="70">
        <f t="shared" si="58"/>
        <v>593.78</v>
      </c>
      <c r="P311" s="38">
        <f t="shared" si="64"/>
        <v>609.73</v>
      </c>
      <c r="Q311" s="75">
        <f t="shared" si="64"/>
        <v>628.21</v>
      </c>
      <c r="R311" s="75">
        <f t="shared" si="64"/>
        <v>647.66</v>
      </c>
      <c r="S311" s="75">
        <f t="shared" si="64"/>
        <v>666.37</v>
      </c>
      <c r="T311" s="44"/>
      <c r="U311" s="108"/>
      <c r="V311" s="86"/>
      <c r="W311" s="90">
        <f t="shared" si="59"/>
        <v>1</v>
      </c>
      <c r="X311" s="90">
        <f t="shared" si="60"/>
        <v>1</v>
      </c>
      <c r="Y311" s="90">
        <f t="shared" si="61"/>
        <v>1</v>
      </c>
      <c r="Z311" s="90">
        <f t="shared" si="62"/>
        <v>1</v>
      </c>
      <c r="AA311" s="90">
        <f t="shared" si="63"/>
        <v>1</v>
      </c>
    </row>
    <row r="312" spans="3:27" s="24" customFormat="1" ht="15" x14ac:dyDescent="0.25">
      <c r="C312" s="36" t="s">
        <v>336</v>
      </c>
      <c r="D312" s="36" t="s">
        <v>345</v>
      </c>
      <c r="E312" s="36" t="s">
        <v>346</v>
      </c>
      <c r="F312" s="36" t="s">
        <v>347</v>
      </c>
      <c r="G312" s="185" t="s">
        <v>421</v>
      </c>
      <c r="H312" s="36" t="s">
        <v>419</v>
      </c>
      <c r="I312" s="36" t="str">
        <f t="shared" si="55"/>
        <v>Emergency Maintenance of failed metering equipment not owned by distributor (contestable meters)Emergency maintenance - In hours</v>
      </c>
      <c r="J312" s="36" t="str">
        <f t="shared" si="56"/>
        <v>Emergency maintenance of failed metering equipment not owned by the distributor (contestable meters)Emergency maintenance - In hours</v>
      </c>
      <c r="K312" s="36" t="str">
        <f t="shared" si="57"/>
        <v>Emergency MaintenanceIn hours</v>
      </c>
      <c r="L312" s="36" t="s">
        <v>341</v>
      </c>
      <c r="M312" s="36" t="s">
        <v>7</v>
      </c>
      <c r="N312" s="65">
        <v>157.10951523720007</v>
      </c>
      <c r="O312" s="70">
        <f t="shared" si="58"/>
        <v>157.11000000000001</v>
      </c>
      <c r="P312" s="38">
        <f t="shared" si="64"/>
        <v>161.33000000000001</v>
      </c>
      <c r="Q312" s="75">
        <f t="shared" si="64"/>
        <v>166.22</v>
      </c>
      <c r="R312" s="75">
        <f t="shared" si="64"/>
        <v>171.37</v>
      </c>
      <c r="S312" s="75">
        <f t="shared" si="64"/>
        <v>176.32</v>
      </c>
      <c r="T312" s="44"/>
      <c r="U312" s="108"/>
      <c r="V312" s="86"/>
      <c r="W312" s="90">
        <f t="shared" si="59"/>
        <v>1</v>
      </c>
      <c r="X312" s="90">
        <f t="shared" si="60"/>
        <v>1</v>
      </c>
      <c r="Y312" s="90">
        <f t="shared" si="61"/>
        <v>1</v>
      </c>
      <c r="Z312" s="90">
        <f t="shared" si="62"/>
        <v>1</v>
      </c>
      <c r="AA312" s="90">
        <f t="shared" si="63"/>
        <v>1</v>
      </c>
    </row>
    <row r="313" spans="3:27" s="24" customFormat="1" ht="15" x14ac:dyDescent="0.25">
      <c r="C313" s="36" t="s">
        <v>336</v>
      </c>
      <c r="D313" s="36" t="s">
        <v>345</v>
      </c>
      <c r="E313" s="36" t="s">
        <v>348</v>
      </c>
      <c r="F313" s="36" t="s">
        <v>349</v>
      </c>
      <c r="G313" s="185" t="s">
        <v>421</v>
      </c>
      <c r="H313" s="36" t="s">
        <v>420</v>
      </c>
      <c r="I313" s="36" t="str">
        <f t="shared" si="55"/>
        <v>Emergency Maintenance of failed metering equipment not owned by distributor (contestable meters)Emergency maintenance - After hours</v>
      </c>
      <c r="J313" s="36" t="str">
        <f t="shared" si="56"/>
        <v>Emergency maintenance of failed metering equipment not owned by the distributor (contestable meters)Emergency maintenance - After hours</v>
      </c>
      <c r="K313" s="36" t="str">
        <f t="shared" si="57"/>
        <v>Emergency Maintenance (After hours)After hours</v>
      </c>
      <c r="L313" s="36" t="s">
        <v>341</v>
      </c>
      <c r="M313" s="36" t="s">
        <v>7</v>
      </c>
      <c r="N313" s="65">
        <v>274.94165166510015</v>
      </c>
      <c r="O313" s="70">
        <f t="shared" si="58"/>
        <v>274.94</v>
      </c>
      <c r="P313" s="38">
        <f t="shared" si="64"/>
        <v>282.33</v>
      </c>
      <c r="Q313" s="75">
        <f t="shared" si="64"/>
        <v>290.88</v>
      </c>
      <c r="R313" s="75">
        <f t="shared" si="64"/>
        <v>299.88</v>
      </c>
      <c r="S313" s="75">
        <f t="shared" si="64"/>
        <v>308.54000000000002</v>
      </c>
      <c r="T313" s="44"/>
      <c r="U313" s="108"/>
      <c r="V313" s="86"/>
      <c r="W313" s="90">
        <f t="shared" si="59"/>
        <v>1</v>
      </c>
      <c r="X313" s="90">
        <f t="shared" si="60"/>
        <v>1</v>
      </c>
      <c r="Y313" s="90">
        <f t="shared" si="61"/>
        <v>1</v>
      </c>
      <c r="Z313" s="90">
        <f t="shared" si="62"/>
        <v>1</v>
      </c>
      <c r="AA313" s="90">
        <f t="shared" si="63"/>
        <v>1</v>
      </c>
    </row>
    <row r="314" spans="3:27" s="24" customFormat="1" ht="15" x14ac:dyDescent="0.25">
      <c r="C314" s="36" t="s">
        <v>336</v>
      </c>
      <c r="D314" s="36" t="s">
        <v>350</v>
      </c>
      <c r="E314" s="36" t="s">
        <v>351</v>
      </c>
      <c r="F314" s="36" t="s">
        <v>351</v>
      </c>
      <c r="G314" s="185" t="s">
        <v>422</v>
      </c>
      <c r="H314" s="36" t="s">
        <v>351</v>
      </c>
      <c r="I314" s="36" t="str">
        <f t="shared" si="55"/>
        <v>Meter recovery and disposal - type 5 and 6 (legacy meters)CT Meter Removal &amp; Disposal</v>
      </c>
      <c r="J314" s="36" t="str">
        <f t="shared" si="56"/>
        <v>Meter recovery and disposal − type 5 and 6 (legacy meters)CT Meter Removal &amp; Disposal</v>
      </c>
      <c r="K314" s="36" t="str">
        <f t="shared" si="57"/>
        <v>CT Meter Removal &amp; DisposalCT Meter Removal &amp; Disposal</v>
      </c>
      <c r="L314" s="36" t="s">
        <v>341</v>
      </c>
      <c r="M314" s="36" t="s">
        <v>5</v>
      </c>
      <c r="N314" s="65">
        <v>171.91469220624091</v>
      </c>
      <c r="O314" s="70">
        <f t="shared" si="58"/>
        <v>171.91</v>
      </c>
      <c r="P314" s="38">
        <f t="shared" si="64"/>
        <v>176.53</v>
      </c>
      <c r="Q314" s="75">
        <f t="shared" si="64"/>
        <v>181.88</v>
      </c>
      <c r="R314" s="75">
        <f t="shared" si="64"/>
        <v>187.51</v>
      </c>
      <c r="S314" s="75">
        <f t="shared" si="64"/>
        <v>192.93</v>
      </c>
      <c r="T314" s="44"/>
      <c r="U314" s="108"/>
      <c r="V314" s="86"/>
      <c r="W314" s="90">
        <f t="shared" si="59"/>
        <v>1</v>
      </c>
      <c r="X314" s="90">
        <f t="shared" si="60"/>
        <v>1</v>
      </c>
      <c r="Y314" s="90">
        <f t="shared" si="61"/>
        <v>1</v>
      </c>
      <c r="Z314" s="90">
        <f t="shared" si="62"/>
        <v>1</v>
      </c>
      <c r="AA314" s="90">
        <f t="shared" si="63"/>
        <v>1</v>
      </c>
    </row>
    <row r="315" spans="3:27" s="24" customFormat="1" ht="15" x14ac:dyDescent="0.25">
      <c r="C315" s="36" t="s">
        <v>336</v>
      </c>
      <c r="D315" s="36" t="s">
        <v>350</v>
      </c>
      <c r="E315" s="36" t="s">
        <v>352</v>
      </c>
      <c r="F315" s="36" t="s">
        <v>352</v>
      </c>
      <c r="G315" s="185" t="s">
        <v>422</v>
      </c>
      <c r="H315" s="36" t="s">
        <v>352</v>
      </c>
      <c r="I315" s="36" t="str">
        <f t="shared" si="55"/>
        <v>Meter recovery and disposal - type 5 and 6 (legacy meters)WC Meter Disposal</v>
      </c>
      <c r="J315" s="36" t="str">
        <f t="shared" si="56"/>
        <v>Meter recovery and disposal − type 5 and 6 (legacy meters)WC Meter Disposal</v>
      </c>
      <c r="K315" s="36" t="str">
        <f t="shared" si="57"/>
        <v>WC Meter DisposalWC Meter Disposal</v>
      </c>
      <c r="L315" s="36" t="s">
        <v>341</v>
      </c>
      <c r="M315" s="36" t="s">
        <v>5</v>
      </c>
      <c r="N315" s="65">
        <v>171.91469220624091</v>
      </c>
      <c r="O315" s="70">
        <f t="shared" si="58"/>
        <v>171.91</v>
      </c>
      <c r="P315" s="38">
        <f t="shared" si="64"/>
        <v>176.53</v>
      </c>
      <c r="Q315" s="75">
        <f t="shared" si="64"/>
        <v>181.88</v>
      </c>
      <c r="R315" s="75">
        <f t="shared" si="64"/>
        <v>187.51</v>
      </c>
      <c r="S315" s="75">
        <f t="shared" si="64"/>
        <v>192.93</v>
      </c>
      <c r="T315" s="44"/>
      <c r="U315" s="108"/>
      <c r="V315" s="86"/>
      <c r="W315" s="90">
        <f t="shared" si="59"/>
        <v>1</v>
      </c>
      <c r="X315" s="90">
        <f t="shared" si="60"/>
        <v>1</v>
      </c>
      <c r="Y315" s="90">
        <f t="shared" si="61"/>
        <v>1</v>
      </c>
      <c r="Z315" s="90">
        <f t="shared" si="62"/>
        <v>1</v>
      </c>
      <c r="AA315" s="90">
        <f t="shared" si="63"/>
        <v>1</v>
      </c>
    </row>
    <row r="316" spans="3:27" s="24" customFormat="1" ht="15" x14ac:dyDescent="0.25">
      <c r="C316" s="35" t="s">
        <v>336</v>
      </c>
      <c r="D316" s="35" t="s">
        <v>353</v>
      </c>
      <c r="E316" s="35" t="s">
        <v>354</v>
      </c>
      <c r="F316" s="35" t="s">
        <v>354</v>
      </c>
      <c r="G316" s="35" t="s">
        <v>354</v>
      </c>
      <c r="H316" s="35" t="s">
        <v>354</v>
      </c>
      <c r="I316" s="35" t="str">
        <f t="shared" si="55"/>
        <v>CT TestCT Test</v>
      </c>
      <c r="J316" s="35" t="str">
        <f t="shared" si="56"/>
        <v>Special meter reading and testing (legacy meters)CT Test</v>
      </c>
      <c r="K316" s="35" t="str">
        <f t="shared" si="57"/>
        <v>CT TestCT Test</v>
      </c>
      <c r="L316" s="35" t="s">
        <v>341</v>
      </c>
      <c r="M316" s="35" t="s">
        <v>7</v>
      </c>
      <c r="N316" s="65"/>
      <c r="O316" s="70"/>
      <c r="P316" s="34"/>
      <c r="Q316" s="76"/>
      <c r="R316" s="76"/>
      <c r="S316" s="76"/>
      <c r="U316" s="108"/>
      <c r="V316" s="86"/>
      <c r="W316" s="90">
        <f t="shared" si="59"/>
        <v>1</v>
      </c>
      <c r="X316" s="90">
        <f t="shared" si="60"/>
        <v>1</v>
      </c>
      <c r="Y316" s="90">
        <f t="shared" si="61"/>
        <v>1</v>
      </c>
      <c r="Z316" s="90">
        <f t="shared" si="62"/>
        <v>1</v>
      </c>
      <c r="AA316" s="90">
        <f t="shared" si="63"/>
        <v>1</v>
      </c>
    </row>
    <row r="317" spans="3:27" s="24" customFormat="1" ht="15" x14ac:dyDescent="0.25">
      <c r="C317" s="36" t="s">
        <v>336</v>
      </c>
      <c r="D317" s="36" t="s">
        <v>353</v>
      </c>
      <c r="E317" s="36" t="s">
        <v>188</v>
      </c>
      <c r="F317" s="36" t="s">
        <v>189</v>
      </c>
      <c r="G317" s="36" t="s">
        <v>188</v>
      </c>
      <c r="H317" s="36" t="s">
        <v>189</v>
      </c>
      <c r="I317" s="36" t="str">
        <f t="shared" si="55"/>
        <v>Meter Test FeeMeter Test Fee - Per Request</v>
      </c>
      <c r="J317" s="36" t="str">
        <f t="shared" si="56"/>
        <v>Special meter reading and testing (legacy meters)Meter Test Fee - Per Request</v>
      </c>
      <c r="K317" s="36" t="str">
        <f t="shared" si="57"/>
        <v>Meter Test FeeMeter Test Fee - Per Request</v>
      </c>
      <c r="L317" s="36" t="s">
        <v>4</v>
      </c>
      <c r="M317" s="36" t="s">
        <v>5</v>
      </c>
      <c r="N317" s="65">
        <v>454.24407661872272</v>
      </c>
      <c r="O317" s="70">
        <f t="shared" si="58"/>
        <v>454.24</v>
      </c>
      <c r="P317" s="38">
        <f t="shared" ref="P317:S331" si="65">ROUND(O317*(1+P$14)*(1-P$15),2)</f>
        <v>466.44</v>
      </c>
      <c r="Q317" s="75">
        <f t="shared" si="65"/>
        <v>480.57</v>
      </c>
      <c r="R317" s="75">
        <f t="shared" si="65"/>
        <v>495.45</v>
      </c>
      <c r="S317" s="75">
        <f t="shared" si="65"/>
        <v>509.76</v>
      </c>
      <c r="U317" s="108"/>
      <c r="V317" s="86"/>
      <c r="W317" s="90">
        <f t="shared" si="59"/>
        <v>1</v>
      </c>
      <c r="X317" s="90">
        <f t="shared" si="60"/>
        <v>1</v>
      </c>
      <c r="Y317" s="90">
        <f t="shared" si="61"/>
        <v>1</v>
      </c>
      <c r="Z317" s="90">
        <f t="shared" si="62"/>
        <v>1</v>
      </c>
      <c r="AA317" s="90">
        <f t="shared" si="63"/>
        <v>1</v>
      </c>
    </row>
    <row r="318" spans="3:27" s="24" customFormat="1" ht="15" x14ac:dyDescent="0.25">
      <c r="C318" s="36" t="s">
        <v>336</v>
      </c>
      <c r="D318" s="36" t="s">
        <v>353</v>
      </c>
      <c r="E318" s="36" t="s">
        <v>188</v>
      </c>
      <c r="F318" s="36" t="s">
        <v>355</v>
      </c>
      <c r="G318" s="36" t="s">
        <v>188</v>
      </c>
      <c r="H318" s="36" t="s">
        <v>355</v>
      </c>
      <c r="I318" s="36" t="str">
        <f t="shared" si="55"/>
        <v>Meter Test FeeMeter Test Fee - Site Visit</v>
      </c>
      <c r="J318" s="36" t="str">
        <f t="shared" si="56"/>
        <v>Special meter reading and testing (legacy meters)Meter Test Fee - Site Visit</v>
      </c>
      <c r="K318" s="36" t="str">
        <f t="shared" si="57"/>
        <v>Meter Test FeeMeter Test Fee - Site Visit</v>
      </c>
      <c r="L318" s="36" t="s">
        <v>4</v>
      </c>
      <c r="M318" s="36" t="s">
        <v>5</v>
      </c>
      <c r="N318" s="65">
        <v>113.56101915468068</v>
      </c>
      <c r="O318" s="70">
        <f t="shared" si="58"/>
        <v>113.56</v>
      </c>
      <c r="P318" s="38">
        <f t="shared" si="65"/>
        <v>116.61</v>
      </c>
      <c r="Q318" s="75">
        <f t="shared" si="65"/>
        <v>120.14</v>
      </c>
      <c r="R318" s="75">
        <f t="shared" si="65"/>
        <v>123.86</v>
      </c>
      <c r="S318" s="75">
        <f t="shared" si="65"/>
        <v>127.44</v>
      </c>
      <c r="U318" s="108"/>
      <c r="V318" s="86"/>
      <c r="W318" s="90">
        <f t="shared" si="59"/>
        <v>1</v>
      </c>
      <c r="X318" s="90">
        <f t="shared" si="60"/>
        <v>1</v>
      </c>
      <c r="Y318" s="90">
        <f t="shared" si="61"/>
        <v>1</v>
      </c>
      <c r="Z318" s="90">
        <f t="shared" si="62"/>
        <v>1</v>
      </c>
      <c r="AA318" s="90">
        <f t="shared" si="63"/>
        <v>1</v>
      </c>
    </row>
    <row r="319" spans="3:27" s="24" customFormat="1" ht="15" x14ac:dyDescent="0.25">
      <c r="C319" s="36" t="s">
        <v>336</v>
      </c>
      <c r="D319" s="36" t="s">
        <v>353</v>
      </c>
      <c r="E319" s="36" t="s">
        <v>356</v>
      </c>
      <c r="F319" s="36" t="s">
        <v>357</v>
      </c>
      <c r="G319" s="185" t="s">
        <v>196</v>
      </c>
      <c r="H319" s="36" t="s">
        <v>357</v>
      </c>
      <c r="I319" s="36" t="str">
        <f t="shared" si="55"/>
        <v>Move In / Move Out Meter ReadsMove in meter reads</v>
      </c>
      <c r="J319" s="36" t="str">
        <f t="shared" si="56"/>
        <v>Special meter reading and testing (legacy meters)Move in meter reads</v>
      </c>
      <c r="K319" s="36" t="str">
        <f t="shared" si="57"/>
        <v>Move in move out meter readsMove in meter reads</v>
      </c>
      <c r="L319" s="36" t="s">
        <v>4</v>
      </c>
      <c r="M319" s="36" t="s">
        <v>5</v>
      </c>
      <c r="N319" s="65">
        <v>37.853673051560229</v>
      </c>
      <c r="O319" s="70">
        <f t="shared" si="58"/>
        <v>37.85</v>
      </c>
      <c r="P319" s="38">
        <f t="shared" si="65"/>
        <v>38.869999999999997</v>
      </c>
      <c r="Q319" s="75">
        <f t="shared" si="65"/>
        <v>40.049999999999997</v>
      </c>
      <c r="R319" s="75">
        <f t="shared" si="65"/>
        <v>41.29</v>
      </c>
      <c r="S319" s="75">
        <f t="shared" si="65"/>
        <v>42.48</v>
      </c>
      <c r="U319" s="108"/>
      <c r="V319" s="86"/>
      <c r="W319" s="90">
        <f t="shared" si="59"/>
        <v>1</v>
      </c>
      <c r="X319" s="90">
        <f t="shared" si="60"/>
        <v>1</v>
      </c>
      <c r="Y319" s="90">
        <f t="shared" si="61"/>
        <v>1</v>
      </c>
      <c r="Z319" s="90">
        <f t="shared" si="62"/>
        <v>1</v>
      </c>
      <c r="AA319" s="90">
        <f t="shared" si="63"/>
        <v>1</v>
      </c>
    </row>
    <row r="320" spans="3:27" s="24" customFormat="1" ht="15" x14ac:dyDescent="0.25">
      <c r="C320" s="36" t="s">
        <v>336</v>
      </c>
      <c r="D320" s="36" t="s">
        <v>353</v>
      </c>
      <c r="E320" s="36" t="s">
        <v>356</v>
      </c>
      <c r="F320" s="36" t="s">
        <v>358</v>
      </c>
      <c r="G320" s="185" t="s">
        <v>196</v>
      </c>
      <c r="H320" s="36" t="s">
        <v>358</v>
      </c>
      <c r="I320" s="36" t="str">
        <f t="shared" si="55"/>
        <v>Move In / Move Out Meter ReadsMove out meter reads</v>
      </c>
      <c r="J320" s="36" t="str">
        <f t="shared" si="56"/>
        <v>Special meter reading and testing (legacy meters)Move out meter reads</v>
      </c>
      <c r="K320" s="36" t="str">
        <f t="shared" si="57"/>
        <v>Move in move out meter readsMove out meter reads</v>
      </c>
      <c r="L320" s="36" t="s">
        <v>4</v>
      </c>
      <c r="M320" s="36" t="s">
        <v>5</v>
      </c>
      <c r="N320" s="65">
        <v>37.853673051560229</v>
      </c>
      <c r="O320" s="70">
        <f t="shared" si="58"/>
        <v>37.85</v>
      </c>
      <c r="P320" s="38">
        <f t="shared" si="65"/>
        <v>38.869999999999997</v>
      </c>
      <c r="Q320" s="75">
        <f t="shared" si="65"/>
        <v>40.049999999999997</v>
      </c>
      <c r="R320" s="75">
        <f t="shared" si="65"/>
        <v>41.29</v>
      </c>
      <c r="S320" s="75">
        <f t="shared" si="65"/>
        <v>42.48</v>
      </c>
      <c r="U320" s="108"/>
      <c r="V320" s="86"/>
      <c r="W320" s="90">
        <f t="shared" si="59"/>
        <v>1</v>
      </c>
      <c r="X320" s="90">
        <f t="shared" si="60"/>
        <v>1</v>
      </c>
      <c r="Y320" s="90">
        <f t="shared" si="61"/>
        <v>1</v>
      </c>
      <c r="Z320" s="90">
        <f t="shared" si="62"/>
        <v>1</v>
      </c>
      <c r="AA320" s="90">
        <f t="shared" si="63"/>
        <v>1</v>
      </c>
    </row>
    <row r="321" spans="3:27" s="24" customFormat="1" ht="15" x14ac:dyDescent="0.25">
      <c r="C321" s="36" t="s">
        <v>336</v>
      </c>
      <c r="D321" s="36" t="s">
        <v>353</v>
      </c>
      <c r="E321" s="36" t="s">
        <v>191</v>
      </c>
      <c r="F321" s="36" t="s">
        <v>191</v>
      </c>
      <c r="G321" s="36" t="s">
        <v>191</v>
      </c>
      <c r="H321" s="36" t="s">
        <v>191</v>
      </c>
      <c r="I321" s="36" t="str">
        <f t="shared" si="55"/>
        <v>Special Meter ReadsSpecial Meter Reads</v>
      </c>
      <c r="J321" s="36" t="str">
        <f t="shared" si="56"/>
        <v>Special meter reading and testing (legacy meters)Special Meter Reads</v>
      </c>
      <c r="K321" s="36" t="str">
        <f t="shared" si="57"/>
        <v>Special Meter ReadsSpecial Meter Reads</v>
      </c>
      <c r="L321" s="36" t="s">
        <v>4</v>
      </c>
      <c r="M321" s="36" t="s">
        <v>5</v>
      </c>
      <c r="N321" s="65">
        <v>37.853673051560229</v>
      </c>
      <c r="O321" s="70">
        <f t="shared" si="58"/>
        <v>37.85</v>
      </c>
      <c r="P321" s="38">
        <f t="shared" si="65"/>
        <v>38.869999999999997</v>
      </c>
      <c r="Q321" s="75">
        <f t="shared" si="65"/>
        <v>40.049999999999997</v>
      </c>
      <c r="R321" s="75">
        <f t="shared" si="65"/>
        <v>41.29</v>
      </c>
      <c r="S321" s="75">
        <f t="shared" si="65"/>
        <v>42.48</v>
      </c>
      <c r="U321" s="108"/>
      <c r="V321" s="86"/>
      <c r="W321" s="90">
        <f t="shared" si="59"/>
        <v>1</v>
      </c>
      <c r="X321" s="90">
        <f t="shared" si="60"/>
        <v>1</v>
      </c>
      <c r="Y321" s="90">
        <f t="shared" si="61"/>
        <v>1</v>
      </c>
      <c r="Z321" s="90">
        <f t="shared" si="62"/>
        <v>1</v>
      </c>
      <c r="AA321" s="90">
        <f t="shared" si="63"/>
        <v>1</v>
      </c>
    </row>
    <row r="322" spans="3:27" s="24" customFormat="1" ht="15" x14ac:dyDescent="0.25">
      <c r="C322" s="36" t="s">
        <v>336</v>
      </c>
      <c r="D322" s="36" t="s">
        <v>353</v>
      </c>
      <c r="E322" s="36" t="s">
        <v>191</v>
      </c>
      <c r="F322" s="36" t="s">
        <v>213</v>
      </c>
      <c r="G322" s="36" t="s">
        <v>191</v>
      </c>
      <c r="H322" s="36" t="s">
        <v>213</v>
      </c>
      <c r="I322" s="36" t="str">
        <f t="shared" si="55"/>
        <v>Special Meter ReadsSpecial Meter Reads - Site Visit</v>
      </c>
      <c r="J322" s="36" t="str">
        <f t="shared" si="56"/>
        <v>Special meter reading and testing (legacy meters)Special Meter Reads - Site Visit</v>
      </c>
      <c r="K322" s="36" t="str">
        <f t="shared" si="57"/>
        <v>Special Meter ReadsSpecial Meter Reads - Site Visit</v>
      </c>
      <c r="L322" s="36" t="s">
        <v>4</v>
      </c>
      <c r="M322" s="36" t="s">
        <v>5</v>
      </c>
      <c r="N322" s="65">
        <v>30.282938441248184</v>
      </c>
      <c r="O322" s="70">
        <f t="shared" si="58"/>
        <v>30.28</v>
      </c>
      <c r="P322" s="38">
        <f t="shared" si="65"/>
        <v>31.09</v>
      </c>
      <c r="Q322" s="75">
        <f t="shared" si="65"/>
        <v>32.03</v>
      </c>
      <c r="R322" s="75">
        <f t="shared" si="65"/>
        <v>33.020000000000003</v>
      </c>
      <c r="S322" s="75">
        <f t="shared" si="65"/>
        <v>33.97</v>
      </c>
      <c r="U322" s="108"/>
      <c r="V322" s="86"/>
      <c r="W322" s="90">
        <f t="shared" si="59"/>
        <v>1</v>
      </c>
      <c r="X322" s="90">
        <f t="shared" si="60"/>
        <v>1</v>
      </c>
      <c r="Y322" s="90">
        <f t="shared" si="61"/>
        <v>1</v>
      </c>
      <c r="Z322" s="90">
        <f t="shared" si="62"/>
        <v>1</v>
      </c>
      <c r="AA322" s="90">
        <f t="shared" si="63"/>
        <v>1</v>
      </c>
    </row>
    <row r="323" spans="3:27" s="24" customFormat="1" ht="15" x14ac:dyDescent="0.25">
      <c r="C323" s="36" t="s">
        <v>336</v>
      </c>
      <c r="D323" s="36" t="s">
        <v>353</v>
      </c>
      <c r="E323" s="36" t="s">
        <v>193</v>
      </c>
      <c r="F323" s="36" t="s">
        <v>193</v>
      </c>
      <c r="G323" s="36" t="s">
        <v>193</v>
      </c>
      <c r="H323" s="36" t="s">
        <v>193</v>
      </c>
      <c r="I323" s="36" t="str">
        <f t="shared" si="55"/>
        <v>Type 5-7 Non Standard Meter data ServicesType 5-7 Non Standard Meter data Services</v>
      </c>
      <c r="J323" s="36" t="str">
        <f t="shared" si="56"/>
        <v>Special meter reading and testing (legacy meters)Type 5-7 Non Standard Meter data Services</v>
      </c>
      <c r="K323" s="36" t="str">
        <f t="shared" si="57"/>
        <v>Type 5-7 Non Standard Meter data ServicesType 5-7 Non Standard Meter data Services</v>
      </c>
      <c r="L323" s="36" t="s">
        <v>4</v>
      </c>
      <c r="M323" s="36" t="s">
        <v>5</v>
      </c>
      <c r="N323" s="65">
        <v>17.456612804133343</v>
      </c>
      <c r="O323" s="70">
        <f t="shared" si="58"/>
        <v>17.46</v>
      </c>
      <c r="P323" s="38">
        <f t="shared" si="65"/>
        <v>17.93</v>
      </c>
      <c r="Q323" s="75">
        <f t="shared" si="65"/>
        <v>18.47</v>
      </c>
      <c r="R323" s="75">
        <f t="shared" si="65"/>
        <v>19.04</v>
      </c>
      <c r="S323" s="75">
        <f t="shared" si="65"/>
        <v>19.59</v>
      </c>
      <c r="U323" s="108"/>
      <c r="V323" s="86"/>
      <c r="W323" s="90">
        <f t="shared" si="59"/>
        <v>1</v>
      </c>
      <c r="X323" s="90">
        <f t="shared" si="60"/>
        <v>1</v>
      </c>
      <c r="Y323" s="90">
        <f t="shared" si="61"/>
        <v>1</v>
      </c>
      <c r="Z323" s="90">
        <f t="shared" si="62"/>
        <v>1</v>
      </c>
      <c r="AA323" s="90">
        <f t="shared" si="63"/>
        <v>1</v>
      </c>
    </row>
    <row r="324" spans="3:27" s="24" customFormat="1" ht="15" x14ac:dyDescent="0.25">
      <c r="C324" s="36" t="s">
        <v>336</v>
      </c>
      <c r="D324" s="36" t="s">
        <v>339</v>
      </c>
      <c r="E324" s="36" t="s">
        <v>359</v>
      </c>
      <c r="F324" s="36" t="s">
        <v>359</v>
      </c>
      <c r="G324" s="185" t="s">
        <v>339</v>
      </c>
      <c r="H324" s="36" t="s">
        <v>359</v>
      </c>
      <c r="I324" s="36" t="str">
        <f t="shared" si="55"/>
        <v>Distributor arranged outage for purposes of replacing meterNotification Only</v>
      </c>
      <c r="J324" s="36" t="str">
        <f t="shared" si="56"/>
        <v>Distributor arranged outage for purposes of replacing meterNotification Only</v>
      </c>
      <c r="K324" s="36" t="str">
        <f t="shared" si="57"/>
        <v>Notification OnlyNotification Only</v>
      </c>
      <c r="L324" s="36" t="s">
        <v>4</v>
      </c>
      <c r="M324" s="36" t="s">
        <v>5</v>
      </c>
      <c r="N324" s="65">
        <v>290.9501240453705</v>
      </c>
      <c r="O324" s="70">
        <f t="shared" si="58"/>
        <v>290.95</v>
      </c>
      <c r="P324" s="38">
        <f t="shared" si="65"/>
        <v>298.77</v>
      </c>
      <c r="Q324" s="75">
        <f t="shared" si="65"/>
        <v>307.82</v>
      </c>
      <c r="R324" s="75">
        <f t="shared" si="65"/>
        <v>317.35000000000002</v>
      </c>
      <c r="S324" s="75">
        <f t="shared" si="65"/>
        <v>326.52</v>
      </c>
      <c r="U324" s="108"/>
      <c r="V324" s="86"/>
      <c r="W324" s="90">
        <f t="shared" si="59"/>
        <v>1</v>
      </c>
      <c r="X324" s="90">
        <f t="shared" si="60"/>
        <v>1</v>
      </c>
      <c r="Y324" s="90">
        <f t="shared" si="61"/>
        <v>1</v>
      </c>
      <c r="Z324" s="90">
        <f t="shared" si="62"/>
        <v>1</v>
      </c>
      <c r="AA324" s="90">
        <f t="shared" si="63"/>
        <v>1</v>
      </c>
    </row>
    <row r="325" spans="3:27" s="24" customFormat="1" ht="15" x14ac:dyDescent="0.25">
      <c r="C325" s="36" t="s">
        <v>225</v>
      </c>
      <c r="D325" s="36" t="s">
        <v>317</v>
      </c>
      <c r="E325" s="36" t="s">
        <v>141</v>
      </c>
      <c r="F325" s="36" t="s">
        <v>360</v>
      </c>
      <c r="G325" s="36" t="s">
        <v>141</v>
      </c>
      <c r="H325" s="36" t="s">
        <v>360</v>
      </c>
      <c r="I325" s="36" t="str">
        <f t="shared" si="55"/>
        <v>Site Establishment FeeError correction due to incorrect information received from Retailers or Metering Providers (Site Visit)</v>
      </c>
      <c r="J325" s="36" t="str">
        <f t="shared" si="56"/>
        <v>Site establishment servicesError correction due to incorrect information received from Retailers or Metering Providers (Site Visit)</v>
      </c>
      <c r="K325" s="36" t="str">
        <f t="shared" si="57"/>
        <v>Site Establishment FeeError correction due to incorrect information received from Retailers or Metering Providers (Site Visit)</v>
      </c>
      <c r="L325" s="36" t="s">
        <v>319</v>
      </c>
      <c r="M325" s="36" t="s">
        <v>5</v>
      </c>
      <c r="N325" s="65">
        <v>119.83701962107793</v>
      </c>
      <c r="O325" s="70">
        <f t="shared" si="58"/>
        <v>119.84</v>
      </c>
      <c r="P325" s="38">
        <f t="shared" si="65"/>
        <v>123.06</v>
      </c>
      <c r="Q325" s="75">
        <f t="shared" si="65"/>
        <v>126.79</v>
      </c>
      <c r="R325" s="75">
        <f t="shared" si="65"/>
        <v>130.72</v>
      </c>
      <c r="S325" s="75">
        <f t="shared" si="65"/>
        <v>134.5</v>
      </c>
      <c r="U325" s="108"/>
      <c r="V325" s="86"/>
      <c r="W325" s="90">
        <f t="shared" si="59"/>
        <v>1</v>
      </c>
      <c r="X325" s="90">
        <f t="shared" si="60"/>
        <v>1</v>
      </c>
      <c r="Y325" s="90">
        <f t="shared" si="61"/>
        <v>1</v>
      </c>
      <c r="Z325" s="90">
        <f t="shared" si="62"/>
        <v>1</v>
      </c>
      <c r="AA325" s="90">
        <f t="shared" si="63"/>
        <v>1</v>
      </c>
    </row>
    <row r="326" spans="3:27" s="24" customFormat="1" ht="15" x14ac:dyDescent="0.25">
      <c r="C326" s="36" t="s">
        <v>225</v>
      </c>
      <c r="D326" s="36" t="s">
        <v>317</v>
      </c>
      <c r="E326" s="36" t="s">
        <v>141</v>
      </c>
      <c r="F326" s="36" t="s">
        <v>361</v>
      </c>
      <c r="G326" s="36" t="s">
        <v>141</v>
      </c>
      <c r="H326" s="36" t="s">
        <v>361</v>
      </c>
      <c r="I326" s="36" t="str">
        <f t="shared" si="55"/>
        <v>Site Establishment FeeNMI Extinction</v>
      </c>
      <c r="J326" s="36" t="str">
        <f t="shared" si="56"/>
        <v>Site establishment servicesNMI Extinction</v>
      </c>
      <c r="K326" s="36" t="str">
        <f t="shared" si="57"/>
        <v>Site Establishment FeeNMI Extinction</v>
      </c>
      <c r="L326" s="36" t="s">
        <v>319</v>
      </c>
      <c r="M326" s="36" t="s">
        <v>5</v>
      </c>
      <c r="N326" s="65">
        <v>29.959254905269482</v>
      </c>
      <c r="O326" s="70">
        <f t="shared" si="58"/>
        <v>29.96</v>
      </c>
      <c r="P326" s="38">
        <f t="shared" si="65"/>
        <v>30.76</v>
      </c>
      <c r="Q326" s="75">
        <f t="shared" si="65"/>
        <v>31.69</v>
      </c>
      <c r="R326" s="75">
        <f t="shared" si="65"/>
        <v>32.67</v>
      </c>
      <c r="S326" s="75">
        <f t="shared" si="65"/>
        <v>33.61</v>
      </c>
      <c r="U326" s="108"/>
      <c r="V326" s="86"/>
      <c r="W326" s="90">
        <f t="shared" si="59"/>
        <v>1</v>
      </c>
      <c r="X326" s="90">
        <f t="shared" si="60"/>
        <v>1</v>
      </c>
      <c r="Y326" s="90">
        <f t="shared" si="61"/>
        <v>1</v>
      </c>
      <c r="Z326" s="90">
        <f t="shared" si="62"/>
        <v>1</v>
      </c>
      <c r="AA326" s="90">
        <f t="shared" si="63"/>
        <v>1</v>
      </c>
    </row>
    <row r="327" spans="3:27" s="24" customFormat="1" ht="15" x14ac:dyDescent="0.25">
      <c r="C327" s="36" t="s">
        <v>225</v>
      </c>
      <c r="D327" s="36" t="s">
        <v>345</v>
      </c>
      <c r="E327" s="36" t="s">
        <v>362</v>
      </c>
      <c r="F327" s="36" t="s">
        <v>362</v>
      </c>
      <c r="G327" s="36" t="s">
        <v>362</v>
      </c>
      <c r="H327" s="36" t="s">
        <v>362</v>
      </c>
      <c r="I327" s="36" t="str">
        <f t="shared" si="55"/>
        <v>Metering Investigation servicesMetering Investigation services</v>
      </c>
      <c r="J327" s="36" t="str">
        <f t="shared" si="56"/>
        <v>Emergency maintenance of failed metering equipment not owned by the distributor (contestable meters)Metering Investigation services</v>
      </c>
      <c r="K327" s="36" t="str">
        <f t="shared" si="57"/>
        <v>Metering Investigation servicesMetering Investigation services</v>
      </c>
      <c r="L327" s="36" t="s">
        <v>4</v>
      </c>
      <c r="M327" s="36" t="s">
        <v>5</v>
      </c>
      <c r="N327" s="65">
        <v>230.58529333395455</v>
      </c>
      <c r="O327" s="70">
        <f t="shared" si="58"/>
        <v>230.59</v>
      </c>
      <c r="P327" s="38">
        <f t="shared" si="65"/>
        <v>236.78</v>
      </c>
      <c r="Q327" s="75">
        <f t="shared" si="65"/>
        <v>243.95</v>
      </c>
      <c r="R327" s="75">
        <f t="shared" si="65"/>
        <v>251.5</v>
      </c>
      <c r="S327" s="75">
        <f t="shared" si="65"/>
        <v>258.77</v>
      </c>
      <c r="U327" s="108"/>
      <c r="V327" s="86"/>
      <c r="W327" s="90">
        <f t="shared" si="59"/>
        <v>1</v>
      </c>
      <c r="X327" s="90">
        <f t="shared" si="60"/>
        <v>1</v>
      </c>
      <c r="Y327" s="90">
        <f t="shared" si="61"/>
        <v>1</v>
      </c>
      <c r="Z327" s="90">
        <f t="shared" si="62"/>
        <v>1</v>
      </c>
      <c r="AA327" s="90">
        <f t="shared" si="63"/>
        <v>1</v>
      </c>
    </row>
    <row r="328" spans="3:27" s="24" customFormat="1" ht="15" x14ac:dyDescent="0.25">
      <c r="C328" s="36" t="s">
        <v>329</v>
      </c>
      <c r="D328" s="36" t="s">
        <v>333</v>
      </c>
      <c r="E328" s="36" t="s">
        <v>190</v>
      </c>
      <c r="F328" s="36" t="s">
        <v>363</v>
      </c>
      <c r="G328" s="36" t="s">
        <v>190</v>
      </c>
      <c r="H328" s="36" t="s">
        <v>363</v>
      </c>
      <c r="I328" s="36" t="str">
        <f t="shared" si="55"/>
        <v>Reconnections / DisconnectionsReconnection of already connected site</v>
      </c>
      <c r="J328" s="36" t="str">
        <f t="shared" si="56"/>
        <v>Reconnections/DisconnectionsReconnection of already connected site</v>
      </c>
      <c r="K328" s="36" t="str">
        <f t="shared" si="57"/>
        <v>Reconnections / DisconnectionsReconnection of already connected site</v>
      </c>
      <c r="L328" s="36" t="s">
        <v>4</v>
      </c>
      <c r="M328" s="36" t="s">
        <v>5</v>
      </c>
      <c r="N328" s="65">
        <v>129.2518661167224</v>
      </c>
      <c r="O328" s="70">
        <f t="shared" si="58"/>
        <v>129.25</v>
      </c>
      <c r="P328" s="38">
        <f t="shared" si="65"/>
        <v>132.72</v>
      </c>
      <c r="Q328" s="75">
        <f t="shared" si="65"/>
        <v>136.74</v>
      </c>
      <c r="R328" s="75">
        <f t="shared" si="65"/>
        <v>140.97</v>
      </c>
      <c r="S328" s="75">
        <f t="shared" si="65"/>
        <v>145.04</v>
      </c>
      <c r="U328" s="108"/>
      <c r="V328" s="86"/>
      <c r="W328" s="90">
        <f t="shared" si="59"/>
        <v>1</v>
      </c>
      <c r="X328" s="90">
        <f t="shared" si="60"/>
        <v>1</v>
      </c>
      <c r="Y328" s="90">
        <f t="shared" si="61"/>
        <v>1</v>
      </c>
      <c r="Z328" s="90">
        <f t="shared" si="62"/>
        <v>1</v>
      </c>
      <c r="AA328" s="90">
        <f t="shared" si="63"/>
        <v>1</v>
      </c>
    </row>
    <row r="329" spans="3:27" s="24" customFormat="1" ht="15" x14ac:dyDescent="0.25">
      <c r="C329" s="36" t="s">
        <v>329</v>
      </c>
      <c r="D329" s="36" t="s">
        <v>333</v>
      </c>
      <c r="E329" s="36" t="s">
        <v>190</v>
      </c>
      <c r="F329" s="36" t="s">
        <v>364</v>
      </c>
      <c r="G329" s="36" t="s">
        <v>190</v>
      </c>
      <c r="H329" s="36" t="s">
        <v>364</v>
      </c>
      <c r="I329" s="36" t="str">
        <f t="shared" si="55"/>
        <v>Reconnections / DisconnectionsDisconnections (Meter Load Tail) -Site Visit ONLY</v>
      </c>
      <c r="J329" s="36" t="str">
        <f t="shared" si="56"/>
        <v>Reconnections/DisconnectionsDisconnections (Meter Load Tail) -Site Visit ONLY</v>
      </c>
      <c r="K329" s="36" t="str">
        <f t="shared" si="57"/>
        <v>Reconnections / DisconnectionsDisconnections (Meter Load Tail) -Site Visit ONLY</v>
      </c>
      <c r="L329" s="36" t="s">
        <v>4</v>
      </c>
      <c r="M329" s="36" t="s">
        <v>5</v>
      </c>
      <c r="N329" s="65">
        <v>227.12203830936136</v>
      </c>
      <c r="O329" s="70">
        <f t="shared" si="58"/>
        <v>227.12</v>
      </c>
      <c r="P329" s="38">
        <f t="shared" si="65"/>
        <v>233.22</v>
      </c>
      <c r="Q329" s="75">
        <f t="shared" si="65"/>
        <v>240.29</v>
      </c>
      <c r="R329" s="75">
        <f t="shared" si="65"/>
        <v>247.73</v>
      </c>
      <c r="S329" s="75">
        <f t="shared" si="65"/>
        <v>254.89</v>
      </c>
      <c r="U329" s="108"/>
      <c r="V329" s="86"/>
      <c r="W329" s="90">
        <f t="shared" si="59"/>
        <v>1</v>
      </c>
      <c r="X329" s="90">
        <f t="shared" si="60"/>
        <v>1</v>
      </c>
      <c r="Y329" s="90">
        <f t="shared" si="61"/>
        <v>1</v>
      </c>
      <c r="Z329" s="90">
        <f t="shared" si="62"/>
        <v>1</v>
      </c>
      <c r="AA329" s="90">
        <f t="shared" si="63"/>
        <v>1</v>
      </c>
    </row>
    <row r="330" spans="3:27" s="24" customFormat="1" ht="15" x14ac:dyDescent="0.25">
      <c r="C330" s="36" t="s">
        <v>225</v>
      </c>
      <c r="D330" s="36" t="s">
        <v>365</v>
      </c>
      <c r="E330" s="36" t="s">
        <v>366</v>
      </c>
      <c r="F330" s="36" t="s">
        <v>366</v>
      </c>
      <c r="G330" s="36" t="s">
        <v>366</v>
      </c>
      <c r="H330" s="36" t="s">
        <v>366</v>
      </c>
      <c r="I330" s="36" t="str">
        <f t="shared" si="55"/>
        <v>Cable ID &amp; SpikeCable ID &amp; Spike</v>
      </c>
      <c r="J330" s="36" t="str">
        <f t="shared" si="56"/>
        <v>Cable spikeCable ID &amp; Spike</v>
      </c>
      <c r="K330" s="36" t="str">
        <f t="shared" si="57"/>
        <v>Cable ID &amp; SpikeCable ID &amp; Spike</v>
      </c>
      <c r="L330" s="36" t="s">
        <v>4</v>
      </c>
      <c r="M330" s="36" t="s">
        <v>5</v>
      </c>
      <c r="N330" s="65">
        <v>628.43806094880028</v>
      </c>
      <c r="O330" s="70">
        <f t="shared" si="58"/>
        <v>628.44000000000005</v>
      </c>
      <c r="P330" s="38">
        <f t="shared" si="65"/>
        <v>645.32000000000005</v>
      </c>
      <c r="Q330" s="75">
        <f t="shared" si="65"/>
        <v>664.87</v>
      </c>
      <c r="R330" s="75">
        <f t="shared" si="65"/>
        <v>685.45</v>
      </c>
      <c r="S330" s="75">
        <f t="shared" si="65"/>
        <v>705.25</v>
      </c>
      <c r="U330" s="108"/>
      <c r="V330" s="86"/>
      <c r="W330" s="90">
        <f t="shared" si="59"/>
        <v>1</v>
      </c>
      <c r="X330" s="90">
        <f t="shared" si="60"/>
        <v>1</v>
      </c>
      <c r="Y330" s="90">
        <f t="shared" si="61"/>
        <v>1</v>
      </c>
      <c r="Z330" s="90">
        <f t="shared" si="62"/>
        <v>1</v>
      </c>
      <c r="AA330" s="90">
        <f t="shared" si="63"/>
        <v>1</v>
      </c>
    </row>
    <row r="331" spans="3:27" s="24" customFormat="1" ht="15" x14ac:dyDescent="0.25">
      <c r="C331" s="36" t="s">
        <v>225</v>
      </c>
      <c r="D331" s="36" t="s">
        <v>367</v>
      </c>
      <c r="E331" s="36" t="s">
        <v>368</v>
      </c>
      <c r="F331" s="36" t="s">
        <v>369</v>
      </c>
      <c r="G331" s="36" t="s">
        <v>409</v>
      </c>
      <c r="H331" s="36" t="s">
        <v>369</v>
      </c>
      <c r="I331" s="36" t="str">
        <f t="shared" si="55"/>
        <v>Security escort Organising and providing a security escort where we have determined it necessary to ensure the safety of staff.</v>
      </c>
      <c r="J331" s="36" t="str">
        <f t="shared" si="56"/>
        <v>Attendance at customers' premises to perform a statutory right where access is prevented. Organising and providing a security escort where we have determined it necessary to ensure the safety of staff.</v>
      </c>
      <c r="K331" s="36" t="str">
        <f t="shared" si="57"/>
        <v>Security escortOrganising and providing a security escort where we have determined it necessary to ensure the safety of staff.</v>
      </c>
      <c r="L331" s="36" t="s">
        <v>4</v>
      </c>
      <c r="M331" s="36" t="s">
        <v>7</v>
      </c>
      <c r="N331" s="65">
        <v>103.89765073779566</v>
      </c>
      <c r="O331" s="70">
        <f t="shared" si="58"/>
        <v>103.9</v>
      </c>
      <c r="P331" s="38">
        <f t="shared" si="65"/>
        <v>106.69</v>
      </c>
      <c r="Q331" s="75">
        <f t="shared" si="65"/>
        <v>109.92</v>
      </c>
      <c r="R331" s="75">
        <f t="shared" si="65"/>
        <v>113.32</v>
      </c>
      <c r="S331" s="75">
        <f t="shared" si="65"/>
        <v>116.59</v>
      </c>
      <c r="U331" s="108"/>
      <c r="V331" s="86"/>
      <c r="W331" s="90">
        <f t="shared" si="59"/>
        <v>1</v>
      </c>
      <c r="X331" s="90">
        <f t="shared" si="60"/>
        <v>1</v>
      </c>
      <c r="Y331" s="90">
        <f t="shared" si="61"/>
        <v>1</v>
      </c>
      <c r="Z331" s="90">
        <f t="shared" si="62"/>
        <v>1</v>
      </c>
      <c r="AA331" s="90">
        <f t="shared" si="63"/>
        <v>1</v>
      </c>
    </row>
    <row r="338" spans="3:19" ht="18.75" x14ac:dyDescent="0.3">
      <c r="C338" s="103" t="s">
        <v>417</v>
      </c>
      <c r="D338" s="104"/>
      <c r="E338" s="104"/>
      <c r="F338" s="104"/>
      <c r="G338" s="104"/>
      <c r="H338" s="104"/>
      <c r="I338" s="104"/>
      <c r="J338" s="104"/>
      <c r="K338" s="104"/>
      <c r="L338" s="104"/>
      <c r="M338" s="104"/>
      <c r="N338" s="105"/>
      <c r="O338" s="105"/>
      <c r="P338" s="105"/>
      <c r="Q338" s="105"/>
      <c r="R338" s="105"/>
      <c r="S338" s="105"/>
    </row>
    <row r="339" spans="3:19" ht="12.95" customHeight="1" x14ac:dyDescent="0.25">
      <c r="D339" s="30"/>
      <c r="E339" s="13"/>
    </row>
    <row r="340" spans="3:19" ht="12.95" customHeight="1" x14ac:dyDescent="0.25">
      <c r="C340" s="30" t="s">
        <v>370</v>
      </c>
      <c r="D340" s="106" t="s">
        <v>413</v>
      </c>
    </row>
    <row r="341" spans="3:19" ht="12.95" customHeight="1" x14ac:dyDescent="0.25">
      <c r="C341" s="107"/>
      <c r="D341" s="107" t="s">
        <v>460</v>
      </c>
    </row>
    <row r="343" spans="3:19" ht="12.95" customHeight="1" x14ac:dyDescent="0.25">
      <c r="D343" s="30"/>
      <c r="E343" s="27">
        <f>COLUMN(E343)-COLUMN($E343)+1</f>
        <v>1</v>
      </c>
      <c r="F343" s="27">
        <f>COLUMN(F343)-COLUMN($E343)+1</f>
        <v>2</v>
      </c>
      <c r="G343" s="27"/>
      <c r="H343" s="39"/>
      <c r="I343" s="39"/>
      <c r="J343" s="39"/>
      <c r="K343" s="39"/>
      <c r="L343" s="27">
        <f t="shared" ref="L343:S343" si="66">COLUMN(L343)-COLUMN($E343)+1</f>
        <v>8</v>
      </c>
      <c r="M343" s="27">
        <f t="shared" si="66"/>
        <v>9</v>
      </c>
      <c r="N343" s="27">
        <f t="shared" si="66"/>
        <v>10</v>
      </c>
      <c r="O343" s="27">
        <f t="shared" si="66"/>
        <v>11</v>
      </c>
      <c r="P343" s="27">
        <f t="shared" si="66"/>
        <v>12</v>
      </c>
      <c r="Q343" s="27">
        <f t="shared" si="66"/>
        <v>13</v>
      </c>
      <c r="R343" s="27">
        <f t="shared" si="66"/>
        <v>14</v>
      </c>
      <c r="S343" s="27">
        <f t="shared" si="66"/>
        <v>15</v>
      </c>
    </row>
    <row r="345" spans="3:19" ht="12.95" customHeight="1" x14ac:dyDescent="0.25">
      <c r="N345" s="94" t="s">
        <v>396</v>
      </c>
      <c r="O345" s="96" t="s">
        <v>396</v>
      </c>
      <c r="P345" s="40" t="s">
        <v>397</v>
      </c>
      <c r="Q345" s="101" t="s">
        <v>398</v>
      </c>
      <c r="R345" s="101" t="s">
        <v>399</v>
      </c>
      <c r="S345" s="101" t="s">
        <v>400</v>
      </c>
    </row>
    <row r="346" spans="3:19" ht="102" customHeight="1" x14ac:dyDescent="0.25">
      <c r="D346" s="201" t="s">
        <v>414</v>
      </c>
      <c r="E346" s="202"/>
      <c r="F346" s="202"/>
      <c r="G346" s="98"/>
      <c r="H346" s="201" t="s">
        <v>415</v>
      </c>
      <c r="I346" s="201"/>
      <c r="J346" s="201"/>
      <c r="K346" s="201"/>
      <c r="L346" s="202"/>
      <c r="M346" s="202"/>
      <c r="N346" s="99" t="s">
        <v>459</v>
      </c>
      <c r="O346" s="100" t="s">
        <v>482</v>
      </c>
      <c r="P346" s="52" t="s">
        <v>483</v>
      </c>
      <c r="Q346" s="73" t="s">
        <v>484</v>
      </c>
      <c r="R346" s="73" t="s">
        <v>484</v>
      </c>
      <c r="S346" s="73" t="s">
        <v>484</v>
      </c>
    </row>
    <row r="347" spans="3:19" ht="12.95" customHeight="1" x14ac:dyDescent="0.25">
      <c r="D347" s="91">
        <v>1</v>
      </c>
      <c r="E347" s="197" t="s">
        <v>210</v>
      </c>
      <c r="F347" s="198"/>
      <c r="G347" s="92"/>
      <c r="H347" s="197" t="s">
        <v>210</v>
      </c>
      <c r="I347" s="197"/>
      <c r="J347" s="197"/>
      <c r="K347" s="197"/>
      <c r="L347" s="198"/>
      <c r="M347" s="198"/>
      <c r="N347" s="95">
        <v>103.9</v>
      </c>
      <c r="O347" s="97">
        <f>ROUND(N347,2)</f>
        <v>103.9</v>
      </c>
      <c r="P347" s="93">
        <f t="shared" ref="P347:S364" si="67">ROUND(O347*(1+P$14)*(1-P$15),2)</f>
        <v>106.69</v>
      </c>
      <c r="Q347" s="102">
        <f t="shared" si="67"/>
        <v>109.92</v>
      </c>
      <c r="R347" s="102">
        <f t="shared" si="67"/>
        <v>113.32</v>
      </c>
      <c r="S347" s="102">
        <f t="shared" si="67"/>
        <v>116.59</v>
      </c>
    </row>
    <row r="348" spans="3:19" ht="12.95" customHeight="1" x14ac:dyDescent="0.25">
      <c r="D348" s="91">
        <v>2</v>
      </c>
      <c r="E348" s="197" t="s">
        <v>372</v>
      </c>
      <c r="F348" s="198"/>
      <c r="G348" s="92"/>
      <c r="H348" s="197" t="s">
        <v>372</v>
      </c>
      <c r="I348" s="197"/>
      <c r="J348" s="197"/>
      <c r="K348" s="197"/>
      <c r="L348" s="198"/>
      <c r="M348" s="198"/>
      <c r="N348" s="95">
        <v>157.11000000000001</v>
      </c>
      <c r="O348" s="97">
        <f t="shared" ref="O348:O363" si="68">ROUND(N348,2)</f>
        <v>157.11000000000001</v>
      </c>
      <c r="P348" s="93">
        <f t="shared" si="67"/>
        <v>161.33000000000001</v>
      </c>
      <c r="Q348" s="102">
        <f t="shared" si="67"/>
        <v>166.22</v>
      </c>
      <c r="R348" s="102">
        <f t="shared" si="67"/>
        <v>171.37</v>
      </c>
      <c r="S348" s="102">
        <f t="shared" si="67"/>
        <v>176.32</v>
      </c>
    </row>
    <row r="349" spans="3:19" ht="12.95" customHeight="1" x14ac:dyDescent="0.25">
      <c r="D349" s="91">
        <v>3</v>
      </c>
      <c r="E349" s="197" t="s">
        <v>373</v>
      </c>
      <c r="F349" s="198"/>
      <c r="G349" s="92"/>
      <c r="H349" s="197" t="s">
        <v>373</v>
      </c>
      <c r="I349" s="197"/>
      <c r="J349" s="197"/>
      <c r="K349" s="197"/>
      <c r="L349" s="198"/>
      <c r="M349" s="198"/>
      <c r="N349" s="95">
        <v>196.39</v>
      </c>
      <c r="O349" s="97">
        <f t="shared" si="68"/>
        <v>196.39</v>
      </c>
      <c r="P349" s="93">
        <f t="shared" si="67"/>
        <v>201.67</v>
      </c>
      <c r="Q349" s="102">
        <f t="shared" si="67"/>
        <v>207.78</v>
      </c>
      <c r="R349" s="102">
        <f t="shared" si="67"/>
        <v>214.21</v>
      </c>
      <c r="S349" s="102">
        <f t="shared" si="67"/>
        <v>220.4</v>
      </c>
    </row>
    <row r="350" spans="3:19" ht="12.95" customHeight="1" x14ac:dyDescent="0.25">
      <c r="D350" s="91">
        <v>4</v>
      </c>
      <c r="E350" s="197" t="s">
        <v>374</v>
      </c>
      <c r="F350" s="198"/>
      <c r="G350" s="92"/>
      <c r="H350" s="197" t="s">
        <v>374</v>
      </c>
      <c r="I350" s="197"/>
      <c r="J350" s="197"/>
      <c r="K350" s="197"/>
      <c r="L350" s="198"/>
      <c r="M350" s="198"/>
      <c r="N350" s="95">
        <v>151.41</v>
      </c>
      <c r="O350" s="97">
        <f t="shared" si="68"/>
        <v>151.41</v>
      </c>
      <c r="P350" s="93">
        <f t="shared" si="67"/>
        <v>155.47999999999999</v>
      </c>
      <c r="Q350" s="102">
        <f t="shared" si="67"/>
        <v>160.19</v>
      </c>
      <c r="R350" s="102">
        <f t="shared" si="67"/>
        <v>165.15</v>
      </c>
      <c r="S350" s="102">
        <f t="shared" si="67"/>
        <v>169.92</v>
      </c>
    </row>
    <row r="351" spans="3:19" ht="12.95" customHeight="1" x14ac:dyDescent="0.25">
      <c r="D351" s="91">
        <v>5</v>
      </c>
      <c r="E351" s="197" t="s">
        <v>211</v>
      </c>
      <c r="F351" s="198"/>
      <c r="G351" s="92"/>
      <c r="H351" s="197" t="s">
        <v>211</v>
      </c>
      <c r="I351" s="197"/>
      <c r="J351" s="197"/>
      <c r="K351" s="197"/>
      <c r="L351" s="198"/>
      <c r="M351" s="198"/>
      <c r="N351" s="95">
        <v>216.02</v>
      </c>
      <c r="O351" s="97">
        <f t="shared" si="68"/>
        <v>216.02</v>
      </c>
      <c r="P351" s="93">
        <f t="shared" si="67"/>
        <v>221.82</v>
      </c>
      <c r="Q351" s="102">
        <f t="shared" si="67"/>
        <v>228.54</v>
      </c>
      <c r="R351" s="102">
        <f t="shared" si="67"/>
        <v>235.61</v>
      </c>
      <c r="S351" s="102">
        <f t="shared" si="67"/>
        <v>242.42</v>
      </c>
    </row>
    <row r="352" spans="3:19" ht="12.95" customHeight="1" x14ac:dyDescent="0.25">
      <c r="D352" s="91">
        <v>6</v>
      </c>
      <c r="E352" s="197" t="s">
        <v>375</v>
      </c>
      <c r="F352" s="198"/>
      <c r="G352" s="92"/>
      <c r="H352" s="197" t="s">
        <v>412</v>
      </c>
      <c r="I352" s="197"/>
      <c r="J352" s="197"/>
      <c r="K352" s="197"/>
      <c r="L352" s="198"/>
      <c r="M352" s="198"/>
      <c r="N352" s="95">
        <v>90.56</v>
      </c>
      <c r="O352" s="97">
        <f t="shared" si="68"/>
        <v>90.56</v>
      </c>
      <c r="P352" s="93">
        <f t="shared" si="67"/>
        <v>92.99</v>
      </c>
      <c r="Q352" s="102">
        <f t="shared" si="67"/>
        <v>95.81</v>
      </c>
      <c r="R352" s="102">
        <f t="shared" si="67"/>
        <v>98.78</v>
      </c>
      <c r="S352" s="102">
        <f t="shared" si="67"/>
        <v>101.63</v>
      </c>
    </row>
    <row r="353" spans="4:19" ht="12.95" customHeight="1" x14ac:dyDescent="0.25">
      <c r="D353" s="91">
        <v>7</v>
      </c>
      <c r="E353" s="197" t="s">
        <v>376</v>
      </c>
      <c r="F353" s="198"/>
      <c r="G353" s="92"/>
      <c r="H353" s="197" t="s">
        <v>373</v>
      </c>
      <c r="I353" s="197"/>
      <c r="J353" s="197"/>
      <c r="K353" s="197"/>
      <c r="L353" s="198"/>
      <c r="M353" s="198"/>
      <c r="N353" s="95">
        <v>196.39</v>
      </c>
      <c r="O353" s="97">
        <f t="shared" si="68"/>
        <v>196.39</v>
      </c>
      <c r="P353" s="93">
        <f t="shared" si="67"/>
        <v>201.67</v>
      </c>
      <c r="Q353" s="102">
        <f t="shared" si="67"/>
        <v>207.78</v>
      </c>
      <c r="R353" s="102">
        <f t="shared" si="67"/>
        <v>214.21</v>
      </c>
      <c r="S353" s="102">
        <f t="shared" si="67"/>
        <v>220.4</v>
      </c>
    </row>
    <row r="354" spans="4:19" ht="12.95" customHeight="1" x14ac:dyDescent="0.25">
      <c r="D354" s="91">
        <v>8</v>
      </c>
      <c r="E354" s="197" t="s">
        <v>377</v>
      </c>
      <c r="F354" s="198"/>
      <c r="G354" s="92"/>
      <c r="H354" s="197" t="s">
        <v>373</v>
      </c>
      <c r="I354" s="197"/>
      <c r="J354" s="197"/>
      <c r="K354" s="197"/>
      <c r="L354" s="198"/>
      <c r="M354" s="198"/>
      <c r="N354" s="95">
        <v>191.71</v>
      </c>
      <c r="O354" s="97">
        <f t="shared" si="68"/>
        <v>191.71</v>
      </c>
      <c r="P354" s="93">
        <f t="shared" si="67"/>
        <v>196.86</v>
      </c>
      <c r="Q354" s="102">
        <f t="shared" si="67"/>
        <v>202.83</v>
      </c>
      <c r="R354" s="102">
        <f t="shared" si="67"/>
        <v>209.11</v>
      </c>
      <c r="S354" s="102">
        <f t="shared" si="67"/>
        <v>215.15</v>
      </c>
    </row>
    <row r="355" spans="4:19" ht="12.95" customHeight="1" x14ac:dyDescent="0.25">
      <c r="D355" s="91">
        <v>9</v>
      </c>
      <c r="E355" s="197" t="s">
        <v>378</v>
      </c>
      <c r="F355" s="198"/>
      <c r="G355" s="92"/>
      <c r="H355" s="197" t="s">
        <v>374</v>
      </c>
      <c r="I355" s="197"/>
      <c r="J355" s="197"/>
      <c r="K355" s="197"/>
      <c r="L355" s="198"/>
      <c r="M355" s="198"/>
      <c r="N355" s="95">
        <v>127.73</v>
      </c>
      <c r="O355" s="97">
        <f t="shared" si="68"/>
        <v>127.73</v>
      </c>
      <c r="P355" s="93">
        <f t="shared" si="67"/>
        <v>131.16</v>
      </c>
      <c r="Q355" s="102">
        <f t="shared" si="67"/>
        <v>135.13</v>
      </c>
      <c r="R355" s="102">
        <f t="shared" si="67"/>
        <v>139.31</v>
      </c>
      <c r="S355" s="102">
        <f t="shared" si="67"/>
        <v>143.33000000000001</v>
      </c>
    </row>
    <row r="356" spans="4:19" ht="12.95" customHeight="1" x14ac:dyDescent="0.25">
      <c r="D356" s="91">
        <v>10</v>
      </c>
      <c r="E356" s="197" t="s">
        <v>379</v>
      </c>
      <c r="F356" s="198"/>
      <c r="G356" s="92"/>
      <c r="H356" s="197" t="s">
        <v>374</v>
      </c>
      <c r="I356" s="197"/>
      <c r="J356" s="197"/>
      <c r="K356" s="197"/>
      <c r="L356" s="198"/>
      <c r="M356" s="198"/>
      <c r="N356" s="95">
        <v>151.41</v>
      </c>
      <c r="O356" s="97">
        <f t="shared" si="68"/>
        <v>151.41</v>
      </c>
      <c r="P356" s="93">
        <f t="shared" si="67"/>
        <v>155.47999999999999</v>
      </c>
      <c r="Q356" s="102">
        <f t="shared" si="67"/>
        <v>160.19</v>
      </c>
      <c r="R356" s="102">
        <f t="shared" si="67"/>
        <v>165.15</v>
      </c>
      <c r="S356" s="102">
        <f t="shared" si="67"/>
        <v>169.92</v>
      </c>
    </row>
    <row r="357" spans="4:19" ht="12.95" customHeight="1" x14ac:dyDescent="0.25">
      <c r="D357" s="91">
        <v>11</v>
      </c>
      <c r="E357" s="197" t="s">
        <v>380</v>
      </c>
      <c r="F357" s="198"/>
      <c r="G357" s="92"/>
      <c r="H357" s="197" t="s">
        <v>412</v>
      </c>
      <c r="I357" s="197"/>
      <c r="J357" s="197"/>
      <c r="K357" s="197"/>
      <c r="L357" s="198"/>
      <c r="M357" s="198"/>
      <c r="N357" s="95">
        <v>64.180000000000007</v>
      </c>
      <c r="O357" s="97">
        <f t="shared" si="68"/>
        <v>64.180000000000007</v>
      </c>
      <c r="P357" s="93">
        <f t="shared" si="67"/>
        <v>65.900000000000006</v>
      </c>
      <c r="Q357" s="102">
        <f t="shared" si="67"/>
        <v>67.900000000000006</v>
      </c>
      <c r="R357" s="102">
        <f t="shared" si="67"/>
        <v>70</v>
      </c>
      <c r="S357" s="102">
        <f t="shared" si="67"/>
        <v>72.02</v>
      </c>
    </row>
    <row r="358" spans="4:19" ht="12.95" customHeight="1" x14ac:dyDescent="0.25">
      <c r="D358" s="91">
        <v>12</v>
      </c>
      <c r="E358" s="197" t="s">
        <v>427</v>
      </c>
      <c r="F358" s="198"/>
      <c r="G358" s="92"/>
      <c r="H358" s="197" t="s">
        <v>412</v>
      </c>
      <c r="I358" s="197"/>
      <c r="J358" s="197"/>
      <c r="K358" s="197"/>
      <c r="L358" s="198"/>
      <c r="M358" s="198"/>
      <c r="N358" s="95">
        <v>72.48</v>
      </c>
      <c r="O358" s="97">
        <f t="shared" si="68"/>
        <v>72.48</v>
      </c>
      <c r="P358" s="93">
        <f t="shared" si="67"/>
        <v>74.430000000000007</v>
      </c>
      <c r="Q358" s="102">
        <f t="shared" si="67"/>
        <v>76.69</v>
      </c>
      <c r="R358" s="102">
        <f t="shared" si="67"/>
        <v>79.06</v>
      </c>
      <c r="S358" s="102">
        <f t="shared" si="67"/>
        <v>81.34</v>
      </c>
    </row>
    <row r="359" spans="4:19" ht="12.95" customHeight="1" x14ac:dyDescent="0.25">
      <c r="D359" s="91">
        <v>13</v>
      </c>
      <c r="E359" s="197" t="s">
        <v>381</v>
      </c>
      <c r="F359" s="198"/>
      <c r="G359" s="92"/>
      <c r="H359" s="197" t="s">
        <v>374</v>
      </c>
      <c r="I359" s="197"/>
      <c r="J359" s="197"/>
      <c r="K359" s="197"/>
      <c r="L359" s="198"/>
      <c r="M359" s="198"/>
      <c r="N359" s="95">
        <v>151.41</v>
      </c>
      <c r="O359" s="97">
        <f t="shared" si="68"/>
        <v>151.41</v>
      </c>
      <c r="P359" s="93">
        <f t="shared" si="67"/>
        <v>155.47999999999999</v>
      </c>
      <c r="Q359" s="102">
        <f t="shared" si="67"/>
        <v>160.19</v>
      </c>
      <c r="R359" s="102">
        <f t="shared" si="67"/>
        <v>165.15</v>
      </c>
      <c r="S359" s="102">
        <f t="shared" si="67"/>
        <v>169.92</v>
      </c>
    </row>
    <row r="360" spans="4:19" ht="12.95" customHeight="1" x14ac:dyDescent="0.25">
      <c r="D360" s="91">
        <v>14</v>
      </c>
      <c r="E360" s="197" t="s">
        <v>382</v>
      </c>
      <c r="F360" s="198"/>
      <c r="G360" s="92"/>
      <c r="H360" s="197" t="s">
        <v>210</v>
      </c>
      <c r="I360" s="197"/>
      <c r="J360" s="197"/>
      <c r="K360" s="197"/>
      <c r="L360" s="198"/>
      <c r="M360" s="198"/>
      <c r="N360" s="95">
        <v>104.74</v>
      </c>
      <c r="O360" s="97">
        <f t="shared" si="68"/>
        <v>104.74</v>
      </c>
      <c r="P360" s="93">
        <f t="shared" si="67"/>
        <v>107.55</v>
      </c>
      <c r="Q360" s="102">
        <f t="shared" si="67"/>
        <v>110.81</v>
      </c>
      <c r="R360" s="102">
        <f t="shared" si="67"/>
        <v>114.24</v>
      </c>
      <c r="S360" s="102">
        <f t="shared" si="67"/>
        <v>117.54</v>
      </c>
    </row>
    <row r="361" spans="4:19" ht="12.95" customHeight="1" x14ac:dyDescent="0.25">
      <c r="D361" s="91">
        <v>15</v>
      </c>
      <c r="E361" s="197" t="s">
        <v>383</v>
      </c>
      <c r="F361" s="198"/>
      <c r="G361" s="92"/>
      <c r="H361" s="197" t="s">
        <v>411</v>
      </c>
      <c r="I361" s="197"/>
      <c r="J361" s="197"/>
      <c r="K361" s="197"/>
      <c r="L361" s="198"/>
      <c r="M361" s="198"/>
      <c r="N361" s="95">
        <v>157.11000000000001</v>
      </c>
      <c r="O361" s="97">
        <f t="shared" si="68"/>
        <v>157.11000000000001</v>
      </c>
      <c r="P361" s="93">
        <f t="shared" si="67"/>
        <v>161.33000000000001</v>
      </c>
      <c r="Q361" s="102">
        <f t="shared" si="67"/>
        <v>166.22</v>
      </c>
      <c r="R361" s="102">
        <f t="shared" si="67"/>
        <v>171.37</v>
      </c>
      <c r="S361" s="102">
        <f t="shared" si="67"/>
        <v>176.32</v>
      </c>
    </row>
    <row r="362" spans="4:19" ht="12.95" customHeight="1" x14ac:dyDescent="0.25">
      <c r="D362" s="91">
        <v>16</v>
      </c>
      <c r="E362" s="197" t="s">
        <v>384</v>
      </c>
      <c r="F362" s="198"/>
      <c r="G362" s="92"/>
      <c r="H362" s="197" t="s">
        <v>373</v>
      </c>
      <c r="I362" s="197"/>
      <c r="J362" s="197"/>
      <c r="K362" s="197"/>
      <c r="L362" s="198"/>
      <c r="M362" s="198"/>
      <c r="N362" s="95">
        <v>196.39</v>
      </c>
      <c r="O362" s="97">
        <f t="shared" si="68"/>
        <v>196.39</v>
      </c>
      <c r="P362" s="93">
        <f t="shared" si="67"/>
        <v>201.67</v>
      </c>
      <c r="Q362" s="102">
        <f t="shared" si="67"/>
        <v>207.78</v>
      </c>
      <c r="R362" s="102">
        <f t="shared" si="67"/>
        <v>214.21</v>
      </c>
      <c r="S362" s="102">
        <f t="shared" si="67"/>
        <v>220.4</v>
      </c>
    </row>
    <row r="363" spans="4:19" ht="12.95" customHeight="1" x14ac:dyDescent="0.25">
      <c r="D363" s="91">
        <v>17</v>
      </c>
      <c r="E363" s="197" t="s">
        <v>381</v>
      </c>
      <c r="F363" s="198"/>
      <c r="G363" s="92"/>
      <c r="H363" s="197" t="s">
        <v>374</v>
      </c>
      <c r="I363" s="197"/>
      <c r="J363" s="197"/>
      <c r="K363" s="197"/>
      <c r="L363" s="198"/>
      <c r="M363" s="198"/>
      <c r="N363" s="95">
        <v>151.41</v>
      </c>
      <c r="O363" s="97">
        <f t="shared" si="68"/>
        <v>151.41</v>
      </c>
      <c r="P363" s="93">
        <f t="shared" si="67"/>
        <v>155.47999999999999</v>
      </c>
      <c r="Q363" s="102">
        <f t="shared" si="67"/>
        <v>160.19</v>
      </c>
      <c r="R363" s="102">
        <f t="shared" si="67"/>
        <v>165.15</v>
      </c>
      <c r="S363" s="102">
        <f t="shared" si="67"/>
        <v>169.92</v>
      </c>
    </row>
    <row r="364" spans="4:19" ht="12.95" customHeight="1" x14ac:dyDescent="0.25">
      <c r="D364" s="91">
        <v>18</v>
      </c>
      <c r="E364" s="197" t="s">
        <v>385</v>
      </c>
      <c r="F364" s="198"/>
      <c r="G364" s="92"/>
      <c r="H364" s="197" t="s">
        <v>416</v>
      </c>
      <c r="I364" s="197"/>
      <c r="J364" s="197"/>
      <c r="K364" s="197"/>
      <c r="L364" s="198"/>
      <c r="M364" s="198"/>
      <c r="N364" s="95">
        <v>155.34</v>
      </c>
      <c r="O364" s="97">
        <f>ROUND(N364,2)</f>
        <v>155.34</v>
      </c>
      <c r="P364" s="93">
        <f t="shared" si="67"/>
        <v>159.51</v>
      </c>
      <c r="Q364" s="102">
        <f t="shared" si="67"/>
        <v>164.34</v>
      </c>
      <c r="R364" s="102">
        <f t="shared" si="67"/>
        <v>169.43</v>
      </c>
      <c r="S364" s="102">
        <f t="shared" si="67"/>
        <v>174.32</v>
      </c>
    </row>
    <row r="365" spans="4:19" ht="12.95" customHeight="1" x14ac:dyDescent="0.25">
      <c r="E365" s="199"/>
      <c r="F365" s="200"/>
      <c r="G365" s="41"/>
      <c r="H365" s="42"/>
      <c r="I365" s="42"/>
      <c r="J365" s="42"/>
      <c r="K365" s="42"/>
    </row>
  </sheetData>
  <mergeCells count="39">
    <mergeCell ref="D346:F346"/>
    <mergeCell ref="H359:M359"/>
    <mergeCell ref="H360:M360"/>
    <mergeCell ref="H361:M361"/>
    <mergeCell ref="H362:M362"/>
    <mergeCell ref="H354:M354"/>
    <mergeCell ref="H355:M355"/>
    <mergeCell ref="H356:M356"/>
    <mergeCell ref="H357:M357"/>
    <mergeCell ref="H358:M358"/>
    <mergeCell ref="E347:F347"/>
    <mergeCell ref="E348:F348"/>
    <mergeCell ref="E349:F349"/>
    <mergeCell ref="E350:F350"/>
    <mergeCell ref="H363:M363"/>
    <mergeCell ref="H364:M364"/>
    <mergeCell ref="E365:F365"/>
    <mergeCell ref="H346:M346"/>
    <mergeCell ref="H347:M347"/>
    <mergeCell ref="H348:M348"/>
    <mergeCell ref="H349:M349"/>
    <mergeCell ref="H350:M350"/>
    <mergeCell ref="H351:M351"/>
    <mergeCell ref="H352:M352"/>
    <mergeCell ref="H353:M353"/>
    <mergeCell ref="E359:F359"/>
    <mergeCell ref="E360:F360"/>
    <mergeCell ref="E361:F361"/>
    <mergeCell ref="E362:F362"/>
    <mergeCell ref="E363:F363"/>
    <mergeCell ref="E364:F364"/>
    <mergeCell ref="E351:F351"/>
    <mergeCell ref="E352:F352"/>
    <mergeCell ref="E353:F353"/>
    <mergeCell ref="E354:F354"/>
    <mergeCell ref="E355:F355"/>
    <mergeCell ref="E356:F356"/>
    <mergeCell ref="E357:F357"/>
    <mergeCell ref="E358:F358"/>
  </mergeCells>
  <conditionalFormatting sqref="L23:M331 C23:I331">
    <cfRule type="expression" dxfId="11" priority="26">
      <formula>#REF!=0</formula>
    </cfRule>
    <cfRule type="expression" dxfId="10" priority="27">
      <formula>#REF!=1</formula>
    </cfRule>
  </conditionalFormatting>
  <conditionalFormatting sqref="H23:I331">
    <cfRule type="expression" dxfId="9" priority="9">
      <formula>#REF!=0</formula>
    </cfRule>
    <cfRule type="expression" dxfId="8" priority="10">
      <formula>#REF!=1</formula>
    </cfRule>
  </conditionalFormatting>
  <conditionalFormatting sqref="J23:J331">
    <cfRule type="expression" dxfId="7" priority="7">
      <formula>#REF!=0</formula>
    </cfRule>
    <cfRule type="expression" dxfId="6" priority="8">
      <formula>#REF!=1</formula>
    </cfRule>
  </conditionalFormatting>
  <conditionalFormatting sqref="J23:J331">
    <cfRule type="expression" dxfId="5" priority="5">
      <formula>#REF!=0</formula>
    </cfRule>
    <cfRule type="expression" dxfId="4" priority="6">
      <formula>#REF!=1</formula>
    </cfRule>
  </conditionalFormatting>
  <conditionalFormatting sqref="K23:K331">
    <cfRule type="expression" dxfId="3" priority="3">
      <formula>#REF!=0</formula>
    </cfRule>
    <cfRule type="expression" dxfId="2" priority="4">
      <formula>#REF!=1</formula>
    </cfRule>
  </conditionalFormatting>
  <conditionalFormatting sqref="K23:K331">
    <cfRule type="expression" dxfId="1" priority="1">
      <formula>#REF!=0</formula>
    </cfRule>
    <cfRule type="expression" dxfId="0" priority="2">
      <formula>#REF!=1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D48F63-56CF-4F71-8FEF-E90B3C1298B5}">
  <sheetPr>
    <pageSetUpPr fitToPage="1"/>
  </sheetPr>
  <dimension ref="B1:X376"/>
  <sheetViews>
    <sheetView zoomScale="80" zoomScaleNormal="80" workbookViewId="0">
      <pane ySplit="4" topLeftCell="A5" activePane="bottomLeft" state="frozen"/>
      <selection pane="bottomLeft" activeCell="F5" sqref="F5"/>
    </sheetView>
  </sheetViews>
  <sheetFormatPr defaultRowHeight="15" x14ac:dyDescent="0.25"/>
  <cols>
    <col min="1" max="1" width="2" style="118" customWidth="1"/>
    <col min="2" max="2" width="7.625" style="19" hidden="1" customWidth="1"/>
    <col min="3" max="3" width="37.125" style="119" customWidth="1"/>
    <col min="4" max="4" width="97.75" style="126" customWidth="1"/>
    <col min="5" max="5" width="13.625" style="118" customWidth="1"/>
    <col min="6" max="6" width="21.5" style="118" customWidth="1"/>
    <col min="7" max="8" width="13.875" style="118" customWidth="1"/>
    <col min="9" max="9" width="14" style="118" customWidth="1"/>
    <col min="10" max="10" width="5.125" style="118" customWidth="1"/>
    <col min="11" max="11" width="12.75" style="118" customWidth="1"/>
    <col min="12" max="12" width="10.5" style="118" customWidth="1"/>
    <col min="13" max="13" width="3.875" style="119" customWidth="1"/>
    <col min="14" max="14" width="9" style="120" customWidth="1"/>
    <col min="15" max="15" width="15.75" style="118" customWidth="1"/>
    <col min="16" max="16" width="3" style="118" customWidth="1"/>
    <col min="17" max="18" width="11.5" style="121" customWidth="1"/>
    <col min="19" max="19" width="9" style="118"/>
    <col min="20" max="21" width="10.75" style="121" customWidth="1"/>
    <col min="22" max="22" width="13.25" style="118" customWidth="1"/>
    <col min="23" max="16384" width="9" style="118"/>
  </cols>
  <sheetData>
    <row r="1" spans="2:24" x14ac:dyDescent="0.25">
      <c r="C1" s="117"/>
      <c r="D1" s="117"/>
    </row>
    <row r="2" spans="2:24" ht="23.25" x14ac:dyDescent="0.35">
      <c r="C2" s="160" t="s">
        <v>485</v>
      </c>
      <c r="D2" s="122"/>
    </row>
    <row r="3" spans="2:24" ht="23.25" x14ac:dyDescent="0.25">
      <c r="B3" s="123"/>
      <c r="C3" s="161"/>
      <c r="D3" s="122"/>
    </row>
    <row r="4" spans="2:24" ht="23.25" x14ac:dyDescent="0.25">
      <c r="B4" s="123"/>
      <c r="C4" s="109" t="s">
        <v>499</v>
      </c>
      <c r="D4" s="122"/>
      <c r="E4" s="124"/>
      <c r="F4" s="124"/>
      <c r="G4" s="124"/>
      <c r="H4" s="124"/>
    </row>
    <row r="5" spans="2:24" x14ac:dyDescent="0.25">
      <c r="B5" s="123"/>
      <c r="C5" s="125"/>
      <c r="G5" s="127"/>
    </row>
    <row r="6" spans="2:24" x14ac:dyDescent="0.25">
      <c r="B6" s="123"/>
      <c r="C6" s="125"/>
      <c r="G6" s="127"/>
    </row>
    <row r="7" spans="2:24" x14ac:dyDescent="0.25">
      <c r="B7" s="123"/>
      <c r="C7" s="124"/>
      <c r="D7" s="124"/>
      <c r="E7" s="124"/>
      <c r="F7" s="124"/>
      <c r="G7" s="124"/>
      <c r="H7" s="124"/>
    </row>
    <row r="8" spans="2:24" x14ac:dyDescent="0.25">
      <c r="B8" s="123"/>
      <c r="C8" s="125"/>
      <c r="G8" s="128"/>
    </row>
    <row r="9" spans="2:24" x14ac:dyDescent="0.25">
      <c r="B9" s="123"/>
      <c r="C9" s="189" t="s">
        <v>486</v>
      </c>
    </row>
    <row r="10" spans="2:24" s="130" customFormat="1" ht="45" x14ac:dyDescent="0.25">
      <c r="B10" s="129"/>
      <c r="C10" s="110" t="s">
        <v>2</v>
      </c>
      <c r="D10" s="110" t="s">
        <v>0</v>
      </c>
      <c r="E10" s="110" t="s">
        <v>489</v>
      </c>
      <c r="F10" s="110" t="s">
        <v>1</v>
      </c>
      <c r="G10" s="110" t="s">
        <v>2</v>
      </c>
      <c r="H10" s="111" t="s">
        <v>423</v>
      </c>
      <c r="I10" s="111" t="s">
        <v>424</v>
      </c>
      <c r="K10" s="172" t="s">
        <v>2</v>
      </c>
      <c r="L10" s="172" t="s">
        <v>472</v>
      </c>
      <c r="M10" s="172" t="s">
        <v>447</v>
      </c>
      <c r="N10" s="172" t="s">
        <v>473</v>
      </c>
      <c r="O10" s="173" t="s">
        <v>464</v>
      </c>
      <c r="R10" s="131"/>
      <c r="S10" s="131"/>
      <c r="T10" s="131"/>
      <c r="U10" s="131"/>
    </row>
    <row r="11" spans="2:24" x14ac:dyDescent="0.25">
      <c r="B11" s="132" t="s">
        <v>428</v>
      </c>
      <c r="C11" s="203" t="s">
        <v>141</v>
      </c>
      <c r="D11" s="141" t="s">
        <v>321</v>
      </c>
      <c r="E11" s="147" t="s">
        <v>428</v>
      </c>
      <c r="F11" s="147" t="s">
        <v>142</v>
      </c>
      <c r="G11" s="147" t="s">
        <v>5</v>
      </c>
      <c r="H11" s="143">
        <f>IF($G11="","",ROUNDDOWN(VLOOKUP($L11,'Proposed Changes'!$I$22:$V$337,'Proposed Changes'!$P$6,FALSE),1))</f>
        <v>42.9</v>
      </c>
      <c r="I11" s="162">
        <f>ROUND(H11*1.1,2)</f>
        <v>47.19</v>
      </c>
      <c r="K11" s="168" t="str">
        <f>$C$11</f>
        <v>Site Establishment Fee</v>
      </c>
      <c r="L11" s="168" t="str">
        <f t="shared" ref="L11:L53" si="0">K11&amp;D11</f>
        <v>Site Establishment FeeSite Establishment - Per NMI</v>
      </c>
      <c r="M11" s="169" t="s">
        <v>218</v>
      </c>
      <c r="N11" s="170">
        <f t="shared" ref="N11:O30" si="1">IF($G11="","",COUNTIF($L$11:$L$53,$L11))</f>
        <v>1</v>
      </c>
      <c r="O11" s="171">
        <f>IF($G11="","",COUNTIF($L$11:$L$53,$L11))</f>
        <v>1</v>
      </c>
      <c r="Q11" s="118"/>
      <c r="R11" s="174">
        <v>1</v>
      </c>
      <c r="S11" s="175">
        <f>COUNTIF(N$11:N$53,$R11)</f>
        <v>43</v>
      </c>
      <c r="T11" s="118"/>
      <c r="U11" s="118"/>
      <c r="V11" s="108"/>
      <c r="W11" s="108"/>
      <c r="X11" s="108"/>
    </row>
    <row r="12" spans="2:24" x14ac:dyDescent="0.25">
      <c r="B12" s="133" t="s">
        <v>449</v>
      </c>
      <c r="C12" s="204"/>
      <c r="D12" s="141" t="s">
        <v>320</v>
      </c>
      <c r="E12" s="147" t="s">
        <v>449</v>
      </c>
      <c r="F12" s="147" t="s">
        <v>142</v>
      </c>
      <c r="G12" s="147" t="s">
        <v>5</v>
      </c>
      <c r="H12" s="143">
        <f>IF($G12="","",ROUNDDOWN(VLOOKUP($L12,'Proposed Changes'!$I$22:$V$337,'Proposed Changes'!$P$6,FALSE),1))</f>
        <v>12.3</v>
      </c>
      <c r="I12" s="162">
        <f t="shared" ref="I12:I45" si="2">ROUND(H12*1.1,2)</f>
        <v>13.53</v>
      </c>
      <c r="K12" s="168" t="str">
        <f t="shared" ref="K12:K16" si="3">$C$11</f>
        <v>Site Establishment Fee</v>
      </c>
      <c r="L12" s="168" t="str">
        <f t="shared" si="0"/>
        <v>Site Establishment FeeNon market Site Establishment</v>
      </c>
      <c r="M12" s="169" t="s">
        <v>218</v>
      </c>
      <c r="N12" s="170">
        <f t="shared" si="1"/>
        <v>1</v>
      </c>
      <c r="O12" s="171">
        <f t="shared" si="1"/>
        <v>1</v>
      </c>
      <c r="Q12" s="118"/>
      <c r="R12" s="174">
        <v>2</v>
      </c>
      <c r="S12" s="175">
        <f t="shared" ref="S12:S18" si="4">COUNTIF(N$11:N$53,$R12)</f>
        <v>0</v>
      </c>
      <c r="T12" s="118"/>
      <c r="U12" s="118"/>
      <c r="V12" s="108"/>
      <c r="W12" s="108"/>
      <c r="X12" s="108"/>
    </row>
    <row r="13" spans="2:24" x14ac:dyDescent="0.25">
      <c r="B13" s="133" t="s">
        <v>450</v>
      </c>
      <c r="C13" s="204"/>
      <c r="D13" s="141" t="s">
        <v>322</v>
      </c>
      <c r="E13" s="147" t="s">
        <v>450</v>
      </c>
      <c r="F13" s="147" t="s">
        <v>142</v>
      </c>
      <c r="G13" s="147" t="s">
        <v>5</v>
      </c>
      <c r="H13" s="143">
        <f>IF($G13="","",ROUNDDOWN(VLOOKUP($L13,'Proposed Changes'!$I$22:$V$337,'Proposed Changes'!$P$6,FALSE),1))</f>
        <v>10.199999999999999</v>
      </c>
      <c r="I13" s="162">
        <f t="shared" si="2"/>
        <v>11.22</v>
      </c>
      <c r="K13" s="168" t="str">
        <f t="shared" si="3"/>
        <v>Site Establishment Fee</v>
      </c>
      <c r="L13" s="168" t="str">
        <f t="shared" si="0"/>
        <v xml:space="preserve">Site Establishment FeeSite Establishment assessment that does not result in the allocation of a NMI. </v>
      </c>
      <c r="M13" s="169" t="s">
        <v>218</v>
      </c>
      <c r="N13" s="170">
        <f t="shared" si="1"/>
        <v>1</v>
      </c>
      <c r="O13" s="171">
        <f t="shared" si="1"/>
        <v>1</v>
      </c>
      <c r="Q13" s="118"/>
      <c r="R13" s="174">
        <v>3</v>
      </c>
      <c r="S13" s="175">
        <f t="shared" si="4"/>
        <v>0</v>
      </c>
      <c r="T13" s="118"/>
      <c r="U13" s="118"/>
      <c r="V13" s="108"/>
      <c r="W13" s="108"/>
      <c r="X13" s="108"/>
    </row>
    <row r="14" spans="2:24" x14ac:dyDescent="0.25">
      <c r="B14" s="133" t="s">
        <v>451</v>
      </c>
      <c r="C14" s="204"/>
      <c r="D14" s="141" t="s">
        <v>360</v>
      </c>
      <c r="E14" s="147" t="s">
        <v>451</v>
      </c>
      <c r="F14" s="147" t="s">
        <v>142</v>
      </c>
      <c r="G14" s="147" t="s">
        <v>5</v>
      </c>
      <c r="H14" s="143">
        <f>IF($G14="","",ROUNDDOWN(VLOOKUP($L14,'Proposed Changes'!$I$22:$V$337,'Proposed Changes'!$P$6,FALSE),1))</f>
        <v>123</v>
      </c>
      <c r="I14" s="162">
        <f t="shared" si="2"/>
        <v>135.30000000000001</v>
      </c>
      <c r="K14" s="168" t="str">
        <f>$C$11</f>
        <v>Site Establishment Fee</v>
      </c>
      <c r="L14" s="168" t="str">
        <f t="shared" si="0"/>
        <v>Site Establishment FeeError correction due to incorrect information received from Retailers or Metering Providers (Site Visit)</v>
      </c>
      <c r="M14" s="169" t="s">
        <v>218</v>
      </c>
      <c r="N14" s="170">
        <f t="shared" si="1"/>
        <v>1</v>
      </c>
      <c r="O14" s="171">
        <f t="shared" si="1"/>
        <v>1</v>
      </c>
      <c r="Q14" s="118"/>
      <c r="R14" s="174">
        <v>4</v>
      </c>
      <c r="S14" s="175">
        <f t="shared" si="4"/>
        <v>0</v>
      </c>
      <c r="T14" s="118"/>
      <c r="U14" s="118"/>
      <c r="V14" s="108"/>
      <c r="W14" s="108"/>
      <c r="X14" s="108"/>
    </row>
    <row r="15" spans="2:24" x14ac:dyDescent="0.25">
      <c r="B15" s="133" t="s">
        <v>452</v>
      </c>
      <c r="C15" s="204"/>
      <c r="D15" s="141" t="s">
        <v>318</v>
      </c>
      <c r="E15" s="147" t="s">
        <v>452</v>
      </c>
      <c r="F15" s="147" t="s">
        <v>142</v>
      </c>
      <c r="G15" s="147" t="s">
        <v>5</v>
      </c>
      <c r="H15" s="143">
        <f>IF($G15="","",ROUNDDOWN(VLOOKUP($L15,'Proposed Changes'!$I$22:$V$337,'Proposed Changes'!$P$6,FALSE),1))</f>
        <v>164</v>
      </c>
      <c r="I15" s="162">
        <f t="shared" si="2"/>
        <v>180.4</v>
      </c>
      <c r="K15" s="168" t="str">
        <f t="shared" si="3"/>
        <v>Site Establishment Fee</v>
      </c>
      <c r="L15" s="168" t="str">
        <f t="shared" si="0"/>
        <v>Site Establishment FeeError correction due to incorrect information received from Retailers or Metering Providers  (no Site Visit)</v>
      </c>
      <c r="M15" s="169" t="s">
        <v>218</v>
      </c>
      <c r="N15" s="170">
        <f t="shared" si="1"/>
        <v>1</v>
      </c>
      <c r="O15" s="171">
        <f t="shared" si="1"/>
        <v>1</v>
      </c>
      <c r="Q15" s="118"/>
      <c r="R15" s="174">
        <v>5</v>
      </c>
      <c r="S15" s="175">
        <f t="shared" si="4"/>
        <v>0</v>
      </c>
      <c r="T15" s="118"/>
      <c r="U15" s="118"/>
      <c r="V15" s="108"/>
      <c r="W15" s="108"/>
      <c r="X15" s="108"/>
    </row>
    <row r="16" spans="2:24" x14ac:dyDescent="0.25">
      <c r="B16" s="133" t="s">
        <v>448</v>
      </c>
      <c r="C16" s="205"/>
      <c r="D16" s="141" t="s">
        <v>361</v>
      </c>
      <c r="E16" s="147" t="s">
        <v>448</v>
      </c>
      <c r="F16" s="147" t="s">
        <v>142</v>
      </c>
      <c r="G16" s="147" t="s">
        <v>5</v>
      </c>
      <c r="H16" s="143">
        <f>IF($G16="","",ROUNDDOWN(VLOOKUP($L16,'Proposed Changes'!$I$22:$V$337,'Proposed Changes'!$P$6,FALSE),1))</f>
        <v>30.7</v>
      </c>
      <c r="I16" s="162">
        <f t="shared" si="2"/>
        <v>33.770000000000003</v>
      </c>
      <c r="K16" s="168" t="str">
        <f t="shared" si="3"/>
        <v>Site Establishment Fee</v>
      </c>
      <c r="L16" s="168" t="str">
        <f t="shared" si="0"/>
        <v>Site Establishment FeeNMI Extinction</v>
      </c>
      <c r="M16" s="169" t="s">
        <v>218</v>
      </c>
      <c r="N16" s="170">
        <f t="shared" si="1"/>
        <v>1</v>
      </c>
      <c r="O16" s="171">
        <f t="shared" si="1"/>
        <v>1</v>
      </c>
      <c r="Q16" s="118"/>
      <c r="R16" s="174">
        <v>6</v>
      </c>
      <c r="S16" s="175">
        <f t="shared" si="4"/>
        <v>0</v>
      </c>
      <c r="T16" s="118"/>
      <c r="U16" s="118"/>
      <c r="V16" s="108"/>
      <c r="W16" s="108"/>
      <c r="X16" s="108"/>
    </row>
    <row r="17" spans="2:24" x14ac:dyDescent="0.25">
      <c r="B17" s="132" t="s">
        <v>429</v>
      </c>
      <c r="C17" s="203" t="s">
        <v>146</v>
      </c>
      <c r="D17" s="146" t="s">
        <v>402</v>
      </c>
      <c r="E17" s="147" t="s">
        <v>429</v>
      </c>
      <c r="F17" s="147" t="s">
        <v>4</v>
      </c>
      <c r="G17" s="147" t="s">
        <v>5</v>
      </c>
      <c r="H17" s="143">
        <f>IF($G17="","",ROUNDDOWN(VLOOKUP($L17,'Proposed Changes'!$I$22:$V$337,'Proposed Changes'!$P$6,FALSE),1))</f>
        <v>26.8</v>
      </c>
      <c r="I17" s="143">
        <f t="shared" si="2"/>
        <v>29.48</v>
      </c>
      <c r="K17" s="168" t="str">
        <f>$C$17</f>
        <v>Connection Offer Service</v>
      </c>
      <c r="L17" s="168" t="str">
        <f t="shared" si="0"/>
        <v>Connection Offer ServiceConnection Offer Service (Basic) - Existing</v>
      </c>
      <c r="M17" s="169" t="s">
        <v>218</v>
      </c>
      <c r="N17" s="170">
        <f t="shared" si="1"/>
        <v>1</v>
      </c>
      <c r="O17" s="171">
        <f t="shared" si="1"/>
        <v>1</v>
      </c>
      <c r="Q17" s="118"/>
      <c r="R17" s="174">
        <v>7</v>
      </c>
      <c r="S17" s="175">
        <f t="shared" si="4"/>
        <v>0</v>
      </c>
      <c r="T17" s="118"/>
      <c r="U17" s="118"/>
      <c r="V17" s="108"/>
      <c r="W17" s="108"/>
      <c r="X17" s="108"/>
    </row>
    <row r="18" spans="2:24" x14ac:dyDescent="0.25">
      <c r="B18" s="132" t="s">
        <v>430</v>
      </c>
      <c r="C18" s="206"/>
      <c r="D18" s="146" t="s">
        <v>403</v>
      </c>
      <c r="E18" s="147" t="s">
        <v>430</v>
      </c>
      <c r="F18" s="147" t="s">
        <v>4</v>
      </c>
      <c r="G18" s="147" t="s">
        <v>5</v>
      </c>
      <c r="H18" s="143">
        <f>IF($G18="","",ROUNDDOWN(VLOOKUP($L17,'Proposed Changes'!$I$22:$V$337,'Proposed Changes'!$P$6,FALSE),1))</f>
        <v>26.8</v>
      </c>
      <c r="I18" s="143">
        <f t="shared" si="2"/>
        <v>29.48</v>
      </c>
      <c r="K18" s="181" t="str">
        <f t="shared" ref="K18" si="5">$C$17</f>
        <v>Connection Offer Service</v>
      </c>
      <c r="L18" s="181" t="str">
        <f t="shared" si="0"/>
        <v>Connection Offer ServiceConnection Offer Service (Basic) - New</v>
      </c>
      <c r="M18" s="182" t="s">
        <v>218</v>
      </c>
      <c r="N18" s="183">
        <f t="shared" si="1"/>
        <v>1</v>
      </c>
      <c r="O18" s="184">
        <f t="shared" si="1"/>
        <v>1</v>
      </c>
      <c r="Q18" s="118"/>
      <c r="R18" s="174">
        <v>8</v>
      </c>
      <c r="S18" s="175">
        <f t="shared" si="4"/>
        <v>0</v>
      </c>
      <c r="T18" s="118"/>
      <c r="U18" s="118"/>
      <c r="V18" s="108"/>
      <c r="W18" s="108"/>
      <c r="X18" s="108"/>
    </row>
    <row r="19" spans="2:24" x14ac:dyDescent="0.25">
      <c r="B19" s="132" t="s">
        <v>431</v>
      </c>
      <c r="C19" s="206"/>
      <c r="D19" s="141" t="s">
        <v>404</v>
      </c>
      <c r="E19" s="147" t="s">
        <v>431</v>
      </c>
      <c r="F19" s="147" t="s">
        <v>4</v>
      </c>
      <c r="G19" s="147" t="s">
        <v>5</v>
      </c>
      <c r="H19" s="143">
        <f>IF($G19="","",ROUNDDOWN(VLOOKUP($L17,'Proposed Changes'!$I$22:$V$337,'Proposed Changes'!$P$6,FALSE),1))</f>
        <v>26.8</v>
      </c>
      <c r="I19" s="143">
        <f t="shared" si="2"/>
        <v>29.48</v>
      </c>
      <c r="K19" s="181" t="str">
        <f>$C$17</f>
        <v>Connection Offer Service</v>
      </c>
      <c r="L19" s="181" t="str">
        <f t="shared" si="0"/>
        <v>Connection Offer ServiceConnection Offer Service (Basic) - Solar</v>
      </c>
      <c r="M19" s="182" t="s">
        <v>218</v>
      </c>
      <c r="N19" s="183">
        <f t="shared" si="1"/>
        <v>1</v>
      </c>
      <c r="O19" s="184">
        <f t="shared" si="1"/>
        <v>1</v>
      </c>
      <c r="Q19" s="118"/>
      <c r="R19" s="176"/>
      <c r="S19" s="177">
        <f>SUM(S11:S18)</f>
        <v>43</v>
      </c>
      <c r="T19" s="118"/>
      <c r="U19" s="118"/>
      <c r="V19" s="108"/>
      <c r="W19" s="108"/>
      <c r="X19" s="108"/>
    </row>
    <row r="20" spans="2:24" x14ac:dyDescent="0.25">
      <c r="B20" s="132" t="s">
        <v>458</v>
      </c>
      <c r="C20" s="203" t="s">
        <v>155</v>
      </c>
      <c r="D20" s="146" t="s">
        <v>155</v>
      </c>
      <c r="E20" s="147" t="s">
        <v>458</v>
      </c>
      <c r="F20" s="147" t="s">
        <v>4</v>
      </c>
      <c r="G20" s="147" t="s">
        <v>5</v>
      </c>
      <c r="H20" s="143">
        <f>IF($G20="","",ROUNDDOWN(VLOOKUP($L20,'Proposed Changes'!$I$22:$V$337,'Proposed Changes'!$P$6,FALSE),1))</f>
        <v>129.5</v>
      </c>
      <c r="I20" s="162">
        <f t="shared" si="2"/>
        <v>142.44999999999999</v>
      </c>
      <c r="K20" s="168" t="str">
        <f>$C$20</f>
        <v>Off Peak Conversions</v>
      </c>
      <c r="L20" s="168" t="str">
        <f t="shared" si="0"/>
        <v>Off Peak ConversionsOff Peak Conversions</v>
      </c>
      <c r="M20" s="169" t="s">
        <v>218</v>
      </c>
      <c r="N20" s="170">
        <f t="shared" si="1"/>
        <v>1</v>
      </c>
      <c r="O20" s="171">
        <f t="shared" si="1"/>
        <v>1</v>
      </c>
      <c r="Q20" s="118"/>
      <c r="S20" s="121"/>
      <c r="T20" s="118"/>
      <c r="U20" s="118"/>
      <c r="V20" s="108"/>
      <c r="W20" s="108"/>
      <c r="X20" s="108"/>
    </row>
    <row r="21" spans="2:24" x14ac:dyDescent="0.25">
      <c r="B21" s="132" t="s">
        <v>432</v>
      </c>
      <c r="C21" s="205"/>
      <c r="D21" s="146" t="s">
        <v>405</v>
      </c>
      <c r="E21" s="147" t="s">
        <v>432</v>
      </c>
      <c r="F21" s="147" t="s">
        <v>4</v>
      </c>
      <c r="G21" s="147" t="s">
        <v>5</v>
      </c>
      <c r="H21" s="143">
        <f>IF($G21="","",ROUNDDOWN(VLOOKUP($L21,'Proposed Changes'!$I$22:$V$337,'Proposed Changes'!$P$6,FALSE),1))</f>
        <v>116.6</v>
      </c>
      <c r="I21" s="162">
        <f t="shared" si="2"/>
        <v>128.26</v>
      </c>
      <c r="K21" s="168" t="str">
        <f>$C$20</f>
        <v>Off Peak Conversions</v>
      </c>
      <c r="L21" s="168" t="str">
        <f t="shared" si="0"/>
        <v>Off Peak ConversionsOff Peak Conversion – site visit (no access)</v>
      </c>
      <c r="M21" s="169" t="s">
        <v>218</v>
      </c>
      <c r="N21" s="170">
        <f t="shared" si="1"/>
        <v>1</v>
      </c>
      <c r="O21" s="171">
        <f t="shared" si="1"/>
        <v>1</v>
      </c>
      <c r="Q21" s="118"/>
      <c r="S21" s="121"/>
      <c r="T21" s="118"/>
      <c r="U21" s="118"/>
      <c r="V21" s="108"/>
      <c r="W21" s="108"/>
      <c r="X21" s="108"/>
    </row>
    <row r="22" spans="2:24" s="134" customFormat="1" x14ac:dyDescent="0.25">
      <c r="B22" s="132" t="s">
        <v>447</v>
      </c>
      <c r="C22" s="210" t="s">
        <v>157</v>
      </c>
      <c r="D22" s="146" t="s">
        <v>197</v>
      </c>
      <c r="E22" s="147"/>
      <c r="F22" s="147" t="s">
        <v>6</v>
      </c>
      <c r="G22" s="147" t="s">
        <v>7</v>
      </c>
      <c r="H22" s="143">
        <f>IF($G22="","",ROUNDDOWN(VLOOKUP($L22,'Proposed Changes'!$I$22:$V$337,'Proposed Changes'!$P$6,FALSE),1))</f>
        <v>155.4</v>
      </c>
      <c r="I22" s="143">
        <f t="shared" si="2"/>
        <v>170.94</v>
      </c>
      <c r="K22" s="168" t="str">
        <f>$C$22</f>
        <v>Rectification Works</v>
      </c>
      <c r="L22" s="168" t="str">
        <f t="shared" si="0"/>
        <v>Rectification WorksFitting of Tiger Tails (Labour)</v>
      </c>
      <c r="M22" s="169" t="s">
        <v>218</v>
      </c>
      <c r="N22" s="170">
        <f t="shared" si="1"/>
        <v>1</v>
      </c>
      <c r="O22" s="171">
        <f t="shared" si="1"/>
        <v>1</v>
      </c>
      <c r="Q22" s="118"/>
      <c r="R22" s="121"/>
      <c r="S22" s="121"/>
      <c r="T22" s="118"/>
      <c r="U22" s="118"/>
      <c r="V22" s="108"/>
      <c r="W22" s="108"/>
      <c r="X22" s="108"/>
    </row>
    <row r="23" spans="2:24" s="134" customFormat="1" x14ac:dyDescent="0.25">
      <c r="B23" s="132" t="s">
        <v>447</v>
      </c>
      <c r="C23" s="210"/>
      <c r="D23" s="146" t="s">
        <v>198</v>
      </c>
      <c r="E23" s="147"/>
      <c r="F23" s="147" t="s">
        <v>199</v>
      </c>
      <c r="G23" s="147" t="s">
        <v>7</v>
      </c>
      <c r="H23" s="143">
        <f>IF($G23="","",ROUNDDOWN(VLOOKUP($L23,'Proposed Changes'!$I$22:$V$337,'Proposed Changes'!$P$6,FALSE),1))</f>
        <v>5.7</v>
      </c>
      <c r="I23" s="143">
        <f t="shared" si="2"/>
        <v>6.27</v>
      </c>
      <c r="K23" s="168" t="str">
        <f t="shared" ref="K23:K26" si="6">$C$22</f>
        <v>Rectification Works</v>
      </c>
      <c r="L23" s="168" t="str">
        <f t="shared" si="0"/>
        <v>Rectification WorksFitting of Tiger Tails (Material) -  Weekly Hire</v>
      </c>
      <c r="M23" s="169" t="s">
        <v>218</v>
      </c>
      <c r="N23" s="170">
        <f t="shared" si="1"/>
        <v>1</v>
      </c>
      <c r="O23" s="171">
        <f t="shared" si="1"/>
        <v>1</v>
      </c>
      <c r="Q23" s="118"/>
      <c r="R23" s="121"/>
      <c r="S23" s="121"/>
      <c r="T23" s="118"/>
      <c r="U23" s="118"/>
      <c r="V23" s="108"/>
      <c r="W23" s="108"/>
      <c r="X23" s="108"/>
    </row>
    <row r="24" spans="2:24" s="134" customFormat="1" x14ac:dyDescent="0.25">
      <c r="B24" s="132" t="s">
        <v>447</v>
      </c>
      <c r="C24" s="210"/>
      <c r="D24" s="146" t="s">
        <v>200</v>
      </c>
      <c r="E24" s="147"/>
      <c r="F24" s="147" t="s">
        <v>6</v>
      </c>
      <c r="G24" s="147" t="s">
        <v>7</v>
      </c>
      <c r="H24" s="143">
        <f>IF($G24="","",ROUNDDOWN(VLOOKUP($L24,'Proposed Changes'!$I$22:$V$337,'Proposed Changes'!$P$6,FALSE),1))</f>
        <v>155.4</v>
      </c>
      <c r="I24" s="162">
        <f t="shared" si="2"/>
        <v>170.94</v>
      </c>
      <c r="K24" s="168" t="str">
        <f t="shared" si="6"/>
        <v>Rectification Works</v>
      </c>
      <c r="L24" s="168" t="str">
        <f t="shared" si="0"/>
        <v>Rectification WorksHigh Load Escorts - Per Hour</v>
      </c>
      <c r="M24" s="169" t="s">
        <v>218</v>
      </c>
      <c r="N24" s="170">
        <f t="shared" si="1"/>
        <v>1</v>
      </c>
      <c r="O24" s="171">
        <f t="shared" si="1"/>
        <v>1</v>
      </c>
      <c r="Q24" s="118"/>
      <c r="R24" s="121"/>
      <c r="S24" s="121"/>
      <c r="T24" s="118"/>
      <c r="U24" s="118"/>
      <c r="V24" s="108"/>
      <c r="W24" s="108"/>
      <c r="X24" s="108"/>
    </row>
    <row r="25" spans="2:24" s="134" customFormat="1" x14ac:dyDescent="0.25">
      <c r="B25" s="132" t="s">
        <v>457</v>
      </c>
      <c r="C25" s="210"/>
      <c r="D25" s="146" t="s">
        <v>159</v>
      </c>
      <c r="E25" s="147" t="s">
        <v>457</v>
      </c>
      <c r="F25" s="147" t="s">
        <v>4</v>
      </c>
      <c r="G25" s="147" t="s">
        <v>5</v>
      </c>
      <c r="H25" s="143">
        <f>IF($G25="","",ROUNDDOWN(VLOOKUP($L25,'Proposed Changes'!$I$22:$V$337,'Proposed Changes'!$P$6,FALSE),1))</f>
        <v>621.9</v>
      </c>
      <c r="I25" s="162">
        <f t="shared" si="2"/>
        <v>684.09</v>
      </c>
      <c r="K25" s="168" t="str">
        <f t="shared" si="6"/>
        <v>Rectification Works</v>
      </c>
      <c r="L25" s="168" t="str">
        <f t="shared" si="0"/>
        <v>Rectification WorksRectification of illegal connections</v>
      </c>
      <c r="M25" s="169" t="s">
        <v>218</v>
      </c>
      <c r="N25" s="170">
        <f t="shared" si="1"/>
        <v>1</v>
      </c>
      <c r="O25" s="171">
        <f t="shared" si="1"/>
        <v>1</v>
      </c>
      <c r="Q25" s="118"/>
      <c r="R25" s="121"/>
      <c r="S25" s="121"/>
      <c r="T25" s="118"/>
      <c r="U25" s="118"/>
      <c r="V25" s="108"/>
      <c r="W25" s="108"/>
      <c r="X25" s="108"/>
    </row>
    <row r="26" spans="2:24" s="134" customFormat="1" x14ac:dyDescent="0.25">
      <c r="B26" s="132" t="s">
        <v>447</v>
      </c>
      <c r="C26" s="210"/>
      <c r="D26" s="146" t="s">
        <v>158</v>
      </c>
      <c r="E26" s="147"/>
      <c r="F26" s="147" t="s">
        <v>6</v>
      </c>
      <c r="G26" s="147" t="s">
        <v>7</v>
      </c>
      <c r="H26" s="143">
        <f>IF($G26="","",ROUNDDOWN(VLOOKUP($L26,'Proposed Changes'!$I$22:$V$337,'Proposed Changes'!$P$6,FALSE),1))</f>
        <v>155.4</v>
      </c>
      <c r="I26" s="162">
        <f t="shared" si="2"/>
        <v>170.94</v>
      </c>
      <c r="K26" s="168" t="str">
        <f t="shared" si="6"/>
        <v>Rectification Works</v>
      </c>
      <c r="L26" s="168" t="str">
        <f t="shared" si="0"/>
        <v>Rectification WorksProvision of service crew / additional crew (Additional person per crew)</v>
      </c>
      <c r="M26" s="169" t="s">
        <v>218</v>
      </c>
      <c r="N26" s="170">
        <f t="shared" si="1"/>
        <v>1</v>
      </c>
      <c r="O26" s="171">
        <f t="shared" si="1"/>
        <v>1</v>
      </c>
      <c r="Q26" s="118"/>
      <c r="R26" s="121"/>
      <c r="S26" s="121"/>
      <c r="T26" s="118"/>
      <c r="U26" s="118"/>
      <c r="V26" s="108"/>
      <c r="W26" s="108"/>
      <c r="X26" s="108"/>
    </row>
    <row r="27" spans="2:24" s="134" customFormat="1" x14ac:dyDescent="0.25">
      <c r="B27" s="132" t="s">
        <v>433</v>
      </c>
      <c r="C27" s="207" t="s">
        <v>188</v>
      </c>
      <c r="D27" s="163" t="s">
        <v>189</v>
      </c>
      <c r="E27" s="147" t="s">
        <v>433</v>
      </c>
      <c r="F27" s="147" t="s">
        <v>4</v>
      </c>
      <c r="G27" s="147" t="s">
        <v>5</v>
      </c>
      <c r="H27" s="143">
        <f>IF($G27="","",ROUNDDOWN(VLOOKUP($L27,'Proposed Changes'!$I$22:$V$337,'Proposed Changes'!$P$6,FALSE),1))</f>
        <v>466.4</v>
      </c>
      <c r="I27" s="162">
        <f t="shared" si="2"/>
        <v>513.04</v>
      </c>
      <c r="K27" s="168" t="str">
        <f>$C$27</f>
        <v>Meter Test Fee</v>
      </c>
      <c r="L27" s="168" t="str">
        <f t="shared" si="0"/>
        <v>Meter Test FeeMeter Test Fee - Per Request</v>
      </c>
      <c r="M27" s="169" t="s">
        <v>218</v>
      </c>
      <c r="N27" s="170">
        <f t="shared" si="1"/>
        <v>1</v>
      </c>
      <c r="O27" s="171">
        <f t="shared" si="1"/>
        <v>1</v>
      </c>
      <c r="Q27" s="118"/>
      <c r="R27" s="121"/>
      <c r="S27" s="121"/>
      <c r="T27" s="118"/>
      <c r="U27" s="118"/>
      <c r="V27" s="108"/>
      <c r="W27" s="108"/>
      <c r="X27" s="108"/>
    </row>
    <row r="28" spans="2:24" s="134" customFormat="1" x14ac:dyDescent="0.25">
      <c r="B28" s="135" t="s">
        <v>455</v>
      </c>
      <c r="C28" s="208"/>
      <c r="D28" s="163" t="s">
        <v>406</v>
      </c>
      <c r="E28" s="147" t="s">
        <v>490</v>
      </c>
      <c r="F28" s="147" t="s">
        <v>4</v>
      </c>
      <c r="G28" s="147" t="s">
        <v>5</v>
      </c>
      <c r="H28" s="143">
        <f>IF($G28="","",ROUNDDOWN(VLOOKUP($L28,'Proposed Changes'!$I$22:$V$337,'Proposed Changes'!$P$6,FALSE),1))</f>
        <v>116.6</v>
      </c>
      <c r="I28" s="162">
        <f t="shared" si="2"/>
        <v>128.26</v>
      </c>
      <c r="K28" s="168" t="str">
        <f>$C$27</f>
        <v>Meter Test Fee</v>
      </c>
      <c r="L28" s="168" t="str">
        <f t="shared" si="0"/>
        <v>Meter Test FeeMeter test Fee - Site Visit</v>
      </c>
      <c r="M28" s="169" t="s">
        <v>218</v>
      </c>
      <c r="N28" s="170">
        <f t="shared" si="1"/>
        <v>1</v>
      </c>
      <c r="O28" s="171">
        <f t="shared" si="1"/>
        <v>1</v>
      </c>
      <c r="Q28" s="118"/>
      <c r="R28" s="121"/>
      <c r="S28" s="121"/>
      <c r="T28" s="118"/>
      <c r="U28" s="118"/>
      <c r="V28" s="108"/>
      <c r="W28" s="108"/>
      <c r="X28" s="108"/>
    </row>
    <row r="29" spans="2:24" s="134" customFormat="1" x14ac:dyDescent="0.25">
      <c r="B29" s="132" t="s">
        <v>434</v>
      </c>
      <c r="C29" s="203" t="s">
        <v>190</v>
      </c>
      <c r="D29" s="146" t="s">
        <v>201</v>
      </c>
      <c r="E29" s="147" t="s">
        <v>434</v>
      </c>
      <c r="F29" s="147" t="s">
        <v>204</v>
      </c>
      <c r="G29" s="147" t="s">
        <v>5</v>
      </c>
      <c r="H29" s="143">
        <f>IF($G29="","",ROUNDDOWN(VLOOKUP($L29,'Proposed Changes'!$I$22:$V$337,'Proposed Changes'!$P$6,FALSE),1))</f>
        <v>77.7</v>
      </c>
      <c r="I29" s="162">
        <f t="shared" si="2"/>
        <v>85.47</v>
      </c>
      <c r="K29" s="168" t="str">
        <f>$C$29</f>
        <v>Reconnections / Disconnections</v>
      </c>
      <c r="L29" s="168" t="str">
        <f t="shared" si="0"/>
        <v>Reconnections / DisconnectionsDisconnections (Meter Box) - Includes Reconnection</v>
      </c>
      <c r="M29" s="169" t="s">
        <v>218</v>
      </c>
      <c r="N29" s="170">
        <f t="shared" si="1"/>
        <v>1</v>
      </c>
      <c r="O29" s="171">
        <f t="shared" si="1"/>
        <v>1</v>
      </c>
      <c r="Q29" s="118"/>
      <c r="R29" s="121"/>
      <c r="S29" s="121"/>
      <c r="T29" s="118"/>
      <c r="U29" s="118"/>
      <c r="V29" s="108"/>
      <c r="W29" s="108"/>
      <c r="X29" s="108"/>
    </row>
    <row r="30" spans="2:24" s="134" customFormat="1" x14ac:dyDescent="0.25">
      <c r="B30" s="132" t="s">
        <v>435</v>
      </c>
      <c r="C30" s="209"/>
      <c r="D30" s="146" t="s">
        <v>202</v>
      </c>
      <c r="E30" s="147" t="s">
        <v>435</v>
      </c>
      <c r="F30" s="147" t="s">
        <v>204</v>
      </c>
      <c r="G30" s="147" t="s">
        <v>5</v>
      </c>
      <c r="H30" s="143">
        <f>IF($G30="","",ROUNDDOWN(VLOOKUP($L30,'Proposed Changes'!$I$22:$V$337,'Proposed Changes'!$P$6,FALSE),1))</f>
        <v>293.8</v>
      </c>
      <c r="I30" s="162">
        <f t="shared" si="2"/>
        <v>323.18</v>
      </c>
      <c r="K30" s="168" t="str">
        <f t="shared" ref="K30:K36" si="7">$C$29</f>
        <v>Reconnections / Disconnections</v>
      </c>
      <c r="L30" s="168" t="str">
        <f t="shared" si="0"/>
        <v>Reconnections / DisconnectionsDisconnections (Meter Load Tail) - Includes Reconnection</v>
      </c>
      <c r="M30" s="169" t="s">
        <v>218</v>
      </c>
      <c r="N30" s="170">
        <f t="shared" si="1"/>
        <v>1</v>
      </c>
      <c r="O30" s="171">
        <f t="shared" si="1"/>
        <v>1</v>
      </c>
      <c r="Q30" s="118"/>
      <c r="R30" s="121"/>
      <c r="S30" s="121"/>
      <c r="T30" s="118"/>
      <c r="U30" s="118"/>
      <c r="V30" s="108"/>
      <c r="W30" s="108"/>
      <c r="X30" s="108"/>
    </row>
    <row r="31" spans="2:24" s="134" customFormat="1" x14ac:dyDescent="0.25">
      <c r="B31" s="132" t="s">
        <v>436</v>
      </c>
      <c r="C31" s="209"/>
      <c r="D31" s="146" t="s">
        <v>216</v>
      </c>
      <c r="E31" s="147" t="s">
        <v>436</v>
      </c>
      <c r="F31" s="147" t="s">
        <v>205</v>
      </c>
      <c r="G31" s="147" t="s">
        <v>5</v>
      </c>
      <c r="H31" s="143">
        <f>IF($G31="","",ROUNDDOWN(VLOOKUP($L31,'Proposed Changes'!$I$22:$V$337,'Proposed Changes'!$P$6,FALSE),1))</f>
        <v>65.900000000000006</v>
      </c>
      <c r="I31" s="162">
        <f t="shared" si="2"/>
        <v>72.489999999999995</v>
      </c>
      <c r="K31" s="168" t="str">
        <f t="shared" si="7"/>
        <v>Reconnections / Disconnections</v>
      </c>
      <c r="L31" s="168" t="str">
        <f t="shared" si="0"/>
        <v>Reconnections / DisconnectionsReconnections (Site Visit)</v>
      </c>
      <c r="M31" s="169" t="s">
        <v>218</v>
      </c>
      <c r="N31" s="170">
        <f t="shared" ref="N31:O53" si="8">IF($G31="","",COUNTIF($L$11:$L$53,$L31))</f>
        <v>1</v>
      </c>
      <c r="O31" s="171">
        <f t="shared" si="8"/>
        <v>1</v>
      </c>
      <c r="Q31" s="118"/>
      <c r="R31" s="121"/>
      <c r="S31" s="121"/>
      <c r="T31" s="118"/>
      <c r="U31" s="118"/>
      <c r="V31" s="108"/>
      <c r="W31" s="108"/>
      <c r="X31" s="108"/>
    </row>
    <row r="32" spans="2:24" s="134" customFormat="1" x14ac:dyDescent="0.25">
      <c r="B32" s="132" t="s">
        <v>436</v>
      </c>
      <c r="C32" s="209"/>
      <c r="D32" s="146" t="s">
        <v>217</v>
      </c>
      <c r="E32" s="147" t="s">
        <v>436</v>
      </c>
      <c r="F32" s="147" t="s">
        <v>205</v>
      </c>
      <c r="G32" s="147" t="s">
        <v>5</v>
      </c>
      <c r="H32" s="143">
        <f>IF($G32="","",ROUNDDOWN(VLOOKUP($L31,'Proposed Changes'!$I$22:$V$337,'Proposed Changes'!$P$6,FALSE),1))</f>
        <v>65.900000000000006</v>
      </c>
      <c r="I32" s="143">
        <f t="shared" si="2"/>
        <v>72.489999999999995</v>
      </c>
      <c r="K32" s="181" t="str">
        <f t="shared" si="7"/>
        <v>Reconnections / Disconnections</v>
      </c>
      <c r="L32" s="181" t="str">
        <f t="shared" si="0"/>
        <v>Reconnections / DisconnectionsDisconnections (Site Visit)</v>
      </c>
      <c r="M32" s="182" t="s">
        <v>218</v>
      </c>
      <c r="N32" s="183">
        <f t="shared" si="8"/>
        <v>1</v>
      </c>
      <c r="O32" s="184">
        <f t="shared" si="8"/>
        <v>1</v>
      </c>
      <c r="Q32" s="118"/>
      <c r="R32" s="121"/>
      <c r="S32" s="121"/>
      <c r="T32" s="118"/>
      <c r="U32" s="118"/>
      <c r="V32" s="108"/>
      <c r="W32" s="108"/>
      <c r="X32" s="108"/>
    </row>
    <row r="33" spans="2:24" s="134" customFormat="1" x14ac:dyDescent="0.25">
      <c r="B33" s="132" t="s">
        <v>456</v>
      </c>
      <c r="C33" s="209"/>
      <c r="D33" s="146" t="s">
        <v>203</v>
      </c>
      <c r="E33" s="147" t="s">
        <v>456</v>
      </c>
      <c r="F33" s="147" t="s">
        <v>207</v>
      </c>
      <c r="G33" s="147" t="s">
        <v>5</v>
      </c>
      <c r="H33" s="143">
        <f>IF($G33="","",ROUNDDOWN(VLOOKUP($L33,'Proposed Changes'!$I$22:$V$337,'Proposed Changes'!$P$6,FALSE),1))</f>
        <v>74.400000000000006</v>
      </c>
      <c r="I33" s="162">
        <f t="shared" si="2"/>
        <v>81.84</v>
      </c>
      <c r="K33" s="168" t="str">
        <f t="shared" si="7"/>
        <v>Reconnections / Disconnections</v>
      </c>
      <c r="L33" s="168" t="str">
        <f t="shared" si="0"/>
        <v>Reconnections / DisconnectionsReconnections outside normal business hours</v>
      </c>
      <c r="M33" s="169" t="s">
        <v>218</v>
      </c>
      <c r="N33" s="170">
        <f t="shared" si="8"/>
        <v>1</v>
      </c>
      <c r="O33" s="171">
        <f t="shared" si="8"/>
        <v>1</v>
      </c>
      <c r="Q33" s="118"/>
      <c r="R33" s="121"/>
      <c r="S33" s="121"/>
      <c r="T33" s="118"/>
      <c r="U33" s="118"/>
      <c r="V33" s="108"/>
      <c r="W33" s="108"/>
      <c r="X33" s="108"/>
    </row>
    <row r="34" spans="2:24" s="134" customFormat="1" x14ac:dyDescent="0.25">
      <c r="B34" s="132" t="s">
        <v>437</v>
      </c>
      <c r="C34" s="209"/>
      <c r="D34" s="146" t="s">
        <v>206</v>
      </c>
      <c r="E34" s="147" t="s">
        <v>437</v>
      </c>
      <c r="F34" s="147" t="s">
        <v>204</v>
      </c>
      <c r="G34" s="147" t="s">
        <v>5</v>
      </c>
      <c r="H34" s="143">
        <f>IF($G34="","",ROUNDDOWN(VLOOKUP($L34,'Proposed Changes'!$I$22:$V$337,'Proposed Changes'!$P$6,FALSE),1))</f>
        <v>485.6</v>
      </c>
      <c r="I34" s="162">
        <f t="shared" si="2"/>
        <v>534.16</v>
      </c>
      <c r="K34" s="168" t="str">
        <f t="shared" si="7"/>
        <v>Reconnections / Disconnections</v>
      </c>
      <c r="L34" s="168" t="str">
        <f t="shared" si="0"/>
        <v>Reconnections / DisconnectionsDisconnections (Pole Top / Pillar Box) - Includes Reconnection</v>
      </c>
      <c r="M34" s="169" t="s">
        <v>218</v>
      </c>
      <c r="N34" s="170">
        <f t="shared" si="8"/>
        <v>1</v>
      </c>
      <c r="O34" s="171">
        <f t="shared" si="8"/>
        <v>1</v>
      </c>
      <c r="Q34" s="118"/>
      <c r="R34" s="121"/>
      <c r="S34" s="121"/>
      <c r="T34" s="118"/>
      <c r="U34" s="118"/>
      <c r="V34" s="108"/>
      <c r="W34" s="108"/>
      <c r="X34" s="108"/>
    </row>
    <row r="35" spans="2:24" s="134" customFormat="1" x14ac:dyDescent="0.25">
      <c r="B35" s="132" t="s">
        <v>438</v>
      </c>
      <c r="C35" s="209"/>
      <c r="D35" s="146" t="s">
        <v>192</v>
      </c>
      <c r="E35" s="147" t="s">
        <v>438</v>
      </c>
      <c r="F35" s="147" t="s">
        <v>205</v>
      </c>
      <c r="G35" s="147" t="s">
        <v>5</v>
      </c>
      <c r="H35" s="143">
        <f>IF($G35="","",ROUNDDOWN(VLOOKUP($L35,'Proposed Changes'!$I$22:$V$337,'Proposed Changes'!$P$6,FALSE),1))</f>
        <v>208.3</v>
      </c>
      <c r="I35" s="162">
        <f t="shared" si="2"/>
        <v>229.13</v>
      </c>
      <c r="K35" s="168" t="str">
        <f t="shared" si="7"/>
        <v>Reconnections / Disconnections</v>
      </c>
      <c r="L35" s="168" t="str">
        <f t="shared" si="0"/>
        <v>Reconnections / DisconnectionsDisconnections at Pole Top / Pillar Box - Site Visit</v>
      </c>
      <c r="M35" s="169" t="s">
        <v>218</v>
      </c>
      <c r="N35" s="170">
        <f t="shared" si="8"/>
        <v>1</v>
      </c>
      <c r="O35" s="171">
        <f t="shared" si="8"/>
        <v>1</v>
      </c>
      <c r="Q35" s="118"/>
      <c r="R35" s="121"/>
      <c r="S35" s="121"/>
      <c r="T35" s="118"/>
      <c r="U35" s="118"/>
      <c r="V35" s="108"/>
      <c r="W35" s="108"/>
      <c r="X35" s="108"/>
    </row>
    <row r="36" spans="2:24" s="134" customFormat="1" x14ac:dyDescent="0.25">
      <c r="B36" s="133" t="s">
        <v>453</v>
      </c>
      <c r="C36" s="204"/>
      <c r="D36" s="146" t="s">
        <v>363</v>
      </c>
      <c r="E36" s="147" t="s">
        <v>453</v>
      </c>
      <c r="F36" s="147" t="s">
        <v>4</v>
      </c>
      <c r="G36" s="147" t="s">
        <v>5</v>
      </c>
      <c r="H36" s="143">
        <f>IF($G36="","",ROUNDDOWN(VLOOKUP($L36,'Proposed Changes'!$I$22:$V$337,'Proposed Changes'!$P$6,FALSE),1))</f>
        <v>132.69999999999999</v>
      </c>
      <c r="I36" s="162">
        <f t="shared" si="2"/>
        <v>145.97</v>
      </c>
      <c r="K36" s="168" t="str">
        <f t="shared" si="7"/>
        <v>Reconnections / Disconnections</v>
      </c>
      <c r="L36" s="168" t="str">
        <f t="shared" si="0"/>
        <v>Reconnections / DisconnectionsReconnection of already connected site</v>
      </c>
      <c r="M36" s="169" t="s">
        <v>218</v>
      </c>
      <c r="N36" s="170">
        <f t="shared" si="8"/>
        <v>1</v>
      </c>
      <c r="O36" s="171">
        <f t="shared" si="8"/>
        <v>1</v>
      </c>
      <c r="Q36" s="118"/>
      <c r="R36" s="121"/>
      <c r="S36" s="121"/>
      <c r="T36" s="118"/>
      <c r="U36" s="118"/>
      <c r="V36" s="108"/>
      <c r="W36" s="108"/>
      <c r="X36" s="108"/>
    </row>
    <row r="37" spans="2:24" s="134" customFormat="1" x14ac:dyDescent="0.25">
      <c r="B37" s="133" t="s">
        <v>454</v>
      </c>
      <c r="C37" s="205"/>
      <c r="D37" s="146" t="s">
        <v>364</v>
      </c>
      <c r="E37" s="147" t="s">
        <v>454</v>
      </c>
      <c r="F37" s="147" t="s">
        <v>4</v>
      </c>
      <c r="G37" s="147" t="s">
        <v>5</v>
      </c>
      <c r="H37" s="143">
        <f>IF($G37="","",ROUNDDOWN(VLOOKUP($L37,'Proposed Changes'!$I$22:$V$337,'Proposed Changes'!$P$6,FALSE),1))</f>
        <v>233.2</v>
      </c>
      <c r="I37" s="162">
        <f t="shared" si="2"/>
        <v>256.52</v>
      </c>
      <c r="K37" s="168" t="str">
        <f>$C$29</f>
        <v>Reconnections / Disconnections</v>
      </c>
      <c r="L37" s="168" t="str">
        <f t="shared" si="0"/>
        <v>Reconnections / DisconnectionsDisconnections (Meter Load Tail) -Site Visit ONLY</v>
      </c>
      <c r="M37" s="169" t="s">
        <v>218</v>
      </c>
      <c r="N37" s="170">
        <f t="shared" si="8"/>
        <v>1</v>
      </c>
      <c r="O37" s="171">
        <f t="shared" si="8"/>
        <v>1</v>
      </c>
      <c r="Q37" s="118"/>
      <c r="R37" s="121"/>
      <c r="S37" s="121"/>
      <c r="T37" s="118"/>
      <c r="U37" s="118"/>
      <c r="V37" s="108"/>
      <c r="W37" s="108"/>
      <c r="X37" s="108"/>
    </row>
    <row r="38" spans="2:24" s="134" customFormat="1" x14ac:dyDescent="0.25">
      <c r="B38" s="132" t="s">
        <v>439</v>
      </c>
      <c r="C38" s="203" t="s">
        <v>191</v>
      </c>
      <c r="D38" s="146" t="s">
        <v>191</v>
      </c>
      <c r="E38" s="147" t="s">
        <v>439</v>
      </c>
      <c r="F38" s="147" t="s">
        <v>4</v>
      </c>
      <c r="G38" s="147" t="s">
        <v>5</v>
      </c>
      <c r="H38" s="143">
        <f>IF($G38="","",ROUNDDOWN(VLOOKUP($L38,'Proposed Changes'!$I$22:$V$337,'Proposed Changes'!$P$6,FALSE),1))</f>
        <v>38.799999999999997</v>
      </c>
      <c r="I38" s="162">
        <f t="shared" si="2"/>
        <v>42.68</v>
      </c>
      <c r="K38" s="168" t="str">
        <f>$C$38</f>
        <v>Special Meter Reads</v>
      </c>
      <c r="L38" s="168" t="str">
        <f t="shared" si="0"/>
        <v>Special Meter ReadsSpecial Meter Reads</v>
      </c>
      <c r="M38" s="169" t="s">
        <v>218</v>
      </c>
      <c r="N38" s="170">
        <f t="shared" si="8"/>
        <v>1</v>
      </c>
      <c r="O38" s="171">
        <f t="shared" si="8"/>
        <v>1</v>
      </c>
      <c r="Q38" s="118"/>
      <c r="R38" s="121"/>
      <c r="S38" s="121"/>
      <c r="T38" s="118"/>
      <c r="U38" s="118"/>
      <c r="V38" s="108"/>
      <c r="W38" s="108"/>
      <c r="X38" s="108"/>
    </row>
    <row r="39" spans="2:24" s="134" customFormat="1" x14ac:dyDescent="0.25">
      <c r="B39" s="132" t="s">
        <v>440</v>
      </c>
      <c r="C39" s="211"/>
      <c r="D39" s="146" t="s">
        <v>213</v>
      </c>
      <c r="E39" s="147" t="s">
        <v>440</v>
      </c>
      <c r="F39" s="147" t="s">
        <v>4</v>
      </c>
      <c r="G39" s="147" t="s">
        <v>5</v>
      </c>
      <c r="H39" s="143">
        <f>IF($G39="","",ROUNDDOWN(VLOOKUP($L39,'Proposed Changes'!$I$22:$V$337,'Proposed Changes'!$P$6,FALSE),1))</f>
        <v>31</v>
      </c>
      <c r="I39" s="162">
        <f t="shared" si="2"/>
        <v>34.1</v>
      </c>
      <c r="K39" s="168" t="str">
        <f>$C$38</f>
        <v>Special Meter Reads</v>
      </c>
      <c r="L39" s="168" t="str">
        <f t="shared" si="0"/>
        <v>Special Meter ReadsSpecial Meter Reads - Site Visit</v>
      </c>
      <c r="M39" s="169" t="s">
        <v>218</v>
      </c>
      <c r="N39" s="170">
        <f t="shared" si="8"/>
        <v>1</v>
      </c>
      <c r="O39" s="171">
        <f t="shared" si="8"/>
        <v>1</v>
      </c>
      <c r="Q39" s="118"/>
      <c r="R39" s="121"/>
      <c r="S39" s="121"/>
      <c r="T39" s="118"/>
      <c r="U39" s="118"/>
      <c r="V39" s="108"/>
      <c r="W39" s="108"/>
      <c r="X39" s="108"/>
    </row>
    <row r="40" spans="2:24" s="134" customFormat="1" x14ac:dyDescent="0.25">
      <c r="B40" s="132" t="s">
        <v>441</v>
      </c>
      <c r="C40" s="212" t="s">
        <v>196</v>
      </c>
      <c r="D40" s="146" t="s">
        <v>214</v>
      </c>
      <c r="E40" s="147" t="s">
        <v>441</v>
      </c>
      <c r="F40" s="147" t="s">
        <v>4</v>
      </c>
      <c r="G40" s="147" t="s">
        <v>5</v>
      </c>
      <c r="H40" s="143">
        <f>IF($G40="","",ROUNDDOWN(VLOOKUP($L40,'Proposed Changes'!$I$22:$V$337,'Proposed Changes'!$P$6,FALSE),1))</f>
        <v>38.799999999999997</v>
      </c>
      <c r="I40" s="162">
        <f t="shared" si="2"/>
        <v>42.68</v>
      </c>
      <c r="K40" s="168" t="str">
        <f>$C$40</f>
        <v>Move In / Move Out Meter Reads</v>
      </c>
      <c r="L40" s="168" t="str">
        <f t="shared" si="0"/>
        <v>Move In / Move Out Meter ReadsMove In Meter Reads</v>
      </c>
      <c r="M40" s="169" t="s">
        <v>218</v>
      </c>
      <c r="N40" s="170">
        <f t="shared" si="8"/>
        <v>1</v>
      </c>
      <c r="O40" s="171">
        <f t="shared" si="8"/>
        <v>1</v>
      </c>
      <c r="Q40" s="118"/>
      <c r="R40" s="121"/>
      <c r="S40" s="121"/>
      <c r="T40" s="118"/>
      <c r="U40" s="118"/>
      <c r="V40" s="108"/>
      <c r="W40" s="108"/>
      <c r="X40" s="108"/>
    </row>
    <row r="41" spans="2:24" s="134" customFormat="1" x14ac:dyDescent="0.25">
      <c r="B41" s="132" t="s">
        <v>442</v>
      </c>
      <c r="C41" s="213"/>
      <c r="D41" s="146" t="s">
        <v>215</v>
      </c>
      <c r="E41" s="147" t="s">
        <v>442</v>
      </c>
      <c r="F41" s="147" t="s">
        <v>4</v>
      </c>
      <c r="G41" s="147" t="s">
        <v>5</v>
      </c>
      <c r="H41" s="143">
        <f>IF($G41="","",ROUNDDOWN(VLOOKUP($L41,'Proposed Changes'!$I$22:$V$337,'Proposed Changes'!$P$6,FALSE),1))</f>
        <v>38.799999999999997</v>
      </c>
      <c r="I41" s="162">
        <f t="shared" si="2"/>
        <v>42.68</v>
      </c>
      <c r="K41" s="168" t="str">
        <f t="shared" ref="K41" si="9">$C$40</f>
        <v>Move In / Move Out Meter Reads</v>
      </c>
      <c r="L41" s="168" t="str">
        <f t="shared" si="0"/>
        <v>Move In / Move Out Meter ReadsMove Out Meter Reads</v>
      </c>
      <c r="M41" s="169" t="s">
        <v>218</v>
      </c>
      <c r="N41" s="170">
        <f t="shared" si="8"/>
        <v>1</v>
      </c>
      <c r="O41" s="171">
        <f t="shared" si="8"/>
        <v>1</v>
      </c>
      <c r="Q41" s="118"/>
      <c r="R41" s="121"/>
      <c r="S41" s="121"/>
      <c r="T41" s="118"/>
      <c r="U41" s="118"/>
      <c r="V41" s="108"/>
      <c r="W41" s="108"/>
      <c r="X41" s="108"/>
    </row>
    <row r="42" spans="2:24" s="134" customFormat="1" x14ac:dyDescent="0.25">
      <c r="B42" s="136" t="s">
        <v>443</v>
      </c>
      <c r="C42" s="210" t="s">
        <v>339</v>
      </c>
      <c r="D42" s="141" t="s">
        <v>418</v>
      </c>
      <c r="E42" s="147" t="s">
        <v>443</v>
      </c>
      <c r="F42" s="147" t="s">
        <v>4</v>
      </c>
      <c r="G42" s="147" t="s">
        <v>5</v>
      </c>
      <c r="H42" s="143">
        <f>IF($G42="","",ROUNDDOWN(VLOOKUP($L42,'Proposed Changes'!$I$22:$V$337,'Proposed Changes'!$P$6,FALSE),1))</f>
        <v>609.70000000000005</v>
      </c>
      <c r="I42" s="162">
        <f t="shared" si="2"/>
        <v>670.67</v>
      </c>
      <c r="K42" s="168" t="str">
        <f>$C$42</f>
        <v>Distributor arranged outage for purposes of replacing meter</v>
      </c>
      <c r="L42" s="168" t="str">
        <f t="shared" si="0"/>
        <v>Distributor arranged outage for purposes of replacing meterIsolation Completed - Outage Arrangements</v>
      </c>
      <c r="M42" s="169" t="s">
        <v>218</v>
      </c>
      <c r="N42" s="170">
        <f t="shared" si="8"/>
        <v>1</v>
      </c>
      <c r="O42" s="171">
        <f t="shared" si="8"/>
        <v>1</v>
      </c>
      <c r="Q42" s="118"/>
      <c r="R42" s="121"/>
      <c r="S42" s="121"/>
      <c r="T42" s="118"/>
      <c r="U42" s="118"/>
      <c r="V42" s="108"/>
      <c r="W42" s="108"/>
      <c r="X42" s="108"/>
    </row>
    <row r="43" spans="2:24" s="134" customFormat="1" x14ac:dyDescent="0.25">
      <c r="B43" s="136" t="s">
        <v>444</v>
      </c>
      <c r="C43" s="210"/>
      <c r="D43" s="141" t="s">
        <v>342</v>
      </c>
      <c r="E43" s="147" t="s">
        <v>444</v>
      </c>
      <c r="F43" s="147" t="s">
        <v>4</v>
      </c>
      <c r="G43" s="147" t="s">
        <v>5</v>
      </c>
      <c r="H43" s="143">
        <f>IF($G43="","",ROUNDDOWN(VLOOKUP($L43,'Proposed Changes'!$I$22:$V$337,'Proposed Changes'!$P$6,FALSE),1))</f>
        <v>415.3</v>
      </c>
      <c r="I43" s="162">
        <f t="shared" si="2"/>
        <v>456.83</v>
      </c>
      <c r="K43" s="168" t="str">
        <f t="shared" ref="K43:K45" si="10">$C$42</f>
        <v>Distributor arranged outage for purposes of replacing meter</v>
      </c>
      <c r="L43" s="168" t="str">
        <f t="shared" si="0"/>
        <v>Distributor arranged outage for purposes of replacing meterOther party fails to arrive.</v>
      </c>
      <c r="M43" s="169" t="s">
        <v>218</v>
      </c>
      <c r="N43" s="170">
        <f t="shared" si="8"/>
        <v>1</v>
      </c>
      <c r="O43" s="171">
        <f t="shared" si="8"/>
        <v>1</v>
      </c>
      <c r="Q43" s="118"/>
      <c r="R43" s="121"/>
      <c r="S43" s="121"/>
      <c r="T43" s="118"/>
      <c r="U43" s="118"/>
      <c r="V43" s="108"/>
      <c r="W43" s="108"/>
      <c r="X43" s="108"/>
    </row>
    <row r="44" spans="2:24" s="134" customFormat="1" x14ac:dyDescent="0.25">
      <c r="B44" s="136" t="s">
        <v>445</v>
      </c>
      <c r="C44" s="210"/>
      <c r="D44" s="141" t="s">
        <v>359</v>
      </c>
      <c r="E44" s="147" t="s">
        <v>445</v>
      </c>
      <c r="F44" s="147" t="s">
        <v>4</v>
      </c>
      <c r="G44" s="147" t="s">
        <v>5</v>
      </c>
      <c r="H44" s="143">
        <f>IF($G44="","",ROUNDDOWN(VLOOKUP($L44,'Proposed Changes'!$I$22:$V$337,'Proposed Changes'!$P$6,FALSE),1))</f>
        <v>298.7</v>
      </c>
      <c r="I44" s="162">
        <f t="shared" si="2"/>
        <v>328.57</v>
      </c>
      <c r="K44" s="168" t="str">
        <f t="shared" si="10"/>
        <v>Distributor arranged outage for purposes of replacing meter</v>
      </c>
      <c r="L44" s="168" t="str">
        <f t="shared" si="0"/>
        <v>Distributor arranged outage for purposes of replacing meterNotification Only</v>
      </c>
      <c r="M44" s="169" t="s">
        <v>218</v>
      </c>
      <c r="N44" s="170">
        <f t="shared" si="8"/>
        <v>1</v>
      </c>
      <c r="O44" s="171">
        <f t="shared" si="8"/>
        <v>1</v>
      </c>
      <c r="Q44" s="118"/>
      <c r="R44" s="121"/>
      <c r="S44" s="121"/>
      <c r="T44" s="118"/>
      <c r="U44" s="118"/>
      <c r="V44" s="108"/>
      <c r="W44" s="108"/>
      <c r="X44" s="108"/>
    </row>
    <row r="45" spans="2:24" s="134" customFormat="1" x14ac:dyDescent="0.25">
      <c r="B45" s="136" t="s">
        <v>446</v>
      </c>
      <c r="C45" s="210"/>
      <c r="D45" s="141" t="s">
        <v>340</v>
      </c>
      <c r="E45" s="147" t="s">
        <v>446</v>
      </c>
      <c r="F45" s="147" t="s">
        <v>4</v>
      </c>
      <c r="G45" s="147" t="s">
        <v>5</v>
      </c>
      <c r="H45" s="143">
        <f>IF($G45="","",ROUNDDOWN(VLOOKUP($L45,'Proposed Changes'!$I$22:$V$337,'Proposed Changes'!$P$6,FALSE),1))</f>
        <v>182.1</v>
      </c>
      <c r="I45" s="162">
        <f t="shared" si="2"/>
        <v>200.31</v>
      </c>
      <c r="K45" s="168" t="str">
        <f t="shared" si="10"/>
        <v>Distributor arranged outage for purposes of replacing meter</v>
      </c>
      <c r="L45" s="168" t="str">
        <f t="shared" si="0"/>
        <v>Distributor arranged outage for purposes of replacing meterNo access</v>
      </c>
      <c r="M45" s="169" t="s">
        <v>218</v>
      </c>
      <c r="N45" s="170">
        <f t="shared" si="8"/>
        <v>1</v>
      </c>
      <c r="O45" s="171">
        <f t="shared" si="8"/>
        <v>1</v>
      </c>
      <c r="Q45" s="118"/>
      <c r="R45" s="121"/>
      <c r="S45" s="121"/>
      <c r="T45" s="118"/>
      <c r="U45" s="118"/>
      <c r="V45" s="108"/>
      <c r="W45" s="108"/>
      <c r="X45" s="108"/>
    </row>
    <row r="46" spans="2:24" s="134" customFormat="1" x14ac:dyDescent="0.25">
      <c r="B46" s="123"/>
      <c r="C46" s="203" t="s">
        <v>422</v>
      </c>
      <c r="D46" s="148" t="s">
        <v>351</v>
      </c>
      <c r="E46" s="147" t="s">
        <v>491</v>
      </c>
      <c r="F46" s="147" t="s">
        <v>4</v>
      </c>
      <c r="G46" s="147" t="s">
        <v>5</v>
      </c>
      <c r="H46" s="143">
        <f>IF($G46="","",ROUNDDOWN(VLOOKUP($L46,'Proposed Changes'!$I$22:$V$337,'Proposed Changes'!$P$6,FALSE),1))</f>
        <v>176.5</v>
      </c>
      <c r="I46" s="144">
        <f t="shared" ref="I46:I53" si="11">ROUND(H46*1.1,3)</f>
        <v>194.15</v>
      </c>
      <c r="K46" s="168" t="str">
        <f>$C$46</f>
        <v>Meter recovery and disposal - type 5 and 6 (legacy meters)</v>
      </c>
      <c r="L46" s="168" t="str">
        <f t="shared" si="0"/>
        <v>Meter recovery and disposal - type 5 and 6 (legacy meters)CT Meter Removal &amp; Disposal</v>
      </c>
      <c r="M46" s="169" t="s">
        <v>218</v>
      </c>
      <c r="N46" s="170">
        <f t="shared" si="8"/>
        <v>1</v>
      </c>
      <c r="O46" s="171">
        <f t="shared" si="8"/>
        <v>1</v>
      </c>
      <c r="S46" s="121"/>
      <c r="V46" s="108"/>
      <c r="W46" s="108"/>
      <c r="X46" s="108"/>
    </row>
    <row r="47" spans="2:24" s="134" customFormat="1" x14ac:dyDescent="0.25">
      <c r="B47" s="123"/>
      <c r="C47" s="204"/>
      <c r="D47" s="148" t="s">
        <v>352</v>
      </c>
      <c r="E47" s="147" t="s">
        <v>492</v>
      </c>
      <c r="F47" s="147" t="s">
        <v>4</v>
      </c>
      <c r="G47" s="147" t="s">
        <v>5</v>
      </c>
      <c r="H47" s="143">
        <f>IF($G47="","",ROUNDDOWN(VLOOKUP($L47,'Proposed Changes'!$I$22:$V$337,'Proposed Changes'!$P$6,FALSE),1))</f>
        <v>176.5</v>
      </c>
      <c r="I47" s="144">
        <f t="shared" si="11"/>
        <v>194.15</v>
      </c>
      <c r="K47" s="168" t="str">
        <f>$C$46</f>
        <v>Meter recovery and disposal - type 5 and 6 (legacy meters)</v>
      </c>
      <c r="L47" s="168" t="str">
        <f t="shared" si="0"/>
        <v>Meter recovery and disposal - type 5 and 6 (legacy meters)WC Meter Disposal</v>
      </c>
      <c r="M47" s="169" t="s">
        <v>218</v>
      </c>
      <c r="N47" s="170">
        <f t="shared" si="8"/>
        <v>1</v>
      </c>
      <c r="O47" s="171">
        <f t="shared" si="8"/>
        <v>1</v>
      </c>
      <c r="S47" s="121"/>
      <c r="V47" s="108"/>
      <c r="W47" s="108"/>
      <c r="X47" s="108"/>
    </row>
    <row r="48" spans="2:24" s="134" customFormat="1" x14ac:dyDescent="0.25">
      <c r="B48" s="123"/>
      <c r="C48" s="140" t="s">
        <v>409</v>
      </c>
      <c r="D48" s="148" t="s">
        <v>369</v>
      </c>
      <c r="E48" s="147" t="s">
        <v>493</v>
      </c>
      <c r="F48" s="147" t="s">
        <v>4</v>
      </c>
      <c r="G48" s="147" t="s">
        <v>7</v>
      </c>
      <c r="H48" s="143">
        <f>IF($G48="","",ROUNDDOWN(VLOOKUP($L48,'Proposed Changes'!$I$22:$V$337,'Proposed Changes'!$P$6,FALSE),1))</f>
        <v>106.6</v>
      </c>
      <c r="I48" s="144">
        <f t="shared" si="11"/>
        <v>117.26</v>
      </c>
      <c r="J48" s="139" t="s">
        <v>218</v>
      </c>
      <c r="K48" s="180" t="str">
        <f>$C$48</f>
        <v xml:space="preserve">Security escort </v>
      </c>
      <c r="L48" s="168" t="str">
        <f t="shared" si="0"/>
        <v>Security escort Organising and providing a security escort where we have determined it necessary to ensure the safety of staff.</v>
      </c>
      <c r="M48" s="169" t="s">
        <v>218</v>
      </c>
      <c r="N48" s="170">
        <f t="shared" si="8"/>
        <v>1</v>
      </c>
      <c r="O48" s="171">
        <f t="shared" si="8"/>
        <v>1</v>
      </c>
      <c r="S48" s="121"/>
      <c r="V48" s="108"/>
      <c r="W48" s="108"/>
      <c r="X48" s="108"/>
    </row>
    <row r="49" spans="2:24" s="134" customFormat="1" x14ac:dyDescent="0.25">
      <c r="B49" s="123"/>
      <c r="C49" s="203" t="s">
        <v>421</v>
      </c>
      <c r="D49" s="148" t="s">
        <v>419</v>
      </c>
      <c r="E49" s="147" t="s">
        <v>494</v>
      </c>
      <c r="F49" s="147" t="s">
        <v>4</v>
      </c>
      <c r="G49" s="147" t="s">
        <v>7</v>
      </c>
      <c r="H49" s="143">
        <f>IF($G49="","",ROUNDDOWN(VLOOKUP($L49,'Proposed Changes'!$I$22:$V$337,'Proposed Changes'!$P$6,FALSE),1))</f>
        <v>161.30000000000001</v>
      </c>
      <c r="I49" s="144">
        <f t="shared" si="11"/>
        <v>177.43</v>
      </c>
      <c r="J49" s="139" t="s">
        <v>218</v>
      </c>
      <c r="K49" s="180" t="str">
        <f>$C$49</f>
        <v>Emergency Maintenance of failed metering equipment not owned by distributor (contestable meters)</v>
      </c>
      <c r="L49" s="168" t="str">
        <f t="shared" si="0"/>
        <v>Emergency Maintenance of failed metering equipment not owned by distributor (contestable meters)Emergency maintenance - In hours</v>
      </c>
      <c r="M49" s="169" t="s">
        <v>218</v>
      </c>
      <c r="N49" s="170">
        <f t="shared" si="8"/>
        <v>1</v>
      </c>
      <c r="O49" s="171">
        <f t="shared" si="8"/>
        <v>1</v>
      </c>
      <c r="S49" s="121"/>
      <c r="V49" s="108"/>
      <c r="W49" s="108"/>
      <c r="X49" s="108"/>
    </row>
    <row r="50" spans="2:24" s="134" customFormat="1" x14ac:dyDescent="0.25">
      <c r="B50" s="123"/>
      <c r="C50" s="205"/>
      <c r="D50" s="148" t="s">
        <v>420</v>
      </c>
      <c r="E50" s="147" t="s">
        <v>495</v>
      </c>
      <c r="F50" s="147" t="s">
        <v>4</v>
      </c>
      <c r="G50" s="147" t="s">
        <v>7</v>
      </c>
      <c r="H50" s="143">
        <f>IF($G50="","",ROUNDDOWN(VLOOKUP($L50,'Proposed Changes'!$I$22:$V$337,'Proposed Changes'!$P$6,FALSE),1))</f>
        <v>282.3</v>
      </c>
      <c r="I50" s="144">
        <f t="shared" si="11"/>
        <v>310.52999999999997</v>
      </c>
      <c r="J50" s="139" t="s">
        <v>218</v>
      </c>
      <c r="K50" s="180" t="str">
        <f>$C$49</f>
        <v>Emergency Maintenance of failed metering equipment not owned by distributor (contestable meters)</v>
      </c>
      <c r="L50" s="168" t="str">
        <f t="shared" si="0"/>
        <v>Emergency Maintenance of failed metering equipment not owned by distributor (contestable meters)Emergency maintenance - After hours</v>
      </c>
      <c r="M50" s="169" t="s">
        <v>218</v>
      </c>
      <c r="N50" s="170">
        <f t="shared" si="8"/>
        <v>1</v>
      </c>
      <c r="O50" s="171">
        <f t="shared" si="8"/>
        <v>1</v>
      </c>
      <c r="S50" s="121"/>
      <c r="V50" s="108"/>
      <c r="W50" s="108"/>
      <c r="X50" s="108"/>
    </row>
    <row r="51" spans="2:24" s="134" customFormat="1" x14ac:dyDescent="0.25">
      <c r="B51" s="123"/>
      <c r="C51" s="140" t="s">
        <v>362</v>
      </c>
      <c r="D51" s="148" t="s">
        <v>362</v>
      </c>
      <c r="E51" s="147" t="s">
        <v>496</v>
      </c>
      <c r="F51" s="147" t="s">
        <v>4</v>
      </c>
      <c r="G51" s="147" t="s">
        <v>5</v>
      </c>
      <c r="H51" s="143">
        <f>IF($G51="","",ROUNDDOWN(VLOOKUP($L51,'Proposed Changes'!$I$22:$V$337,'Proposed Changes'!$P$6,FALSE),1))</f>
        <v>236.7</v>
      </c>
      <c r="I51" s="144">
        <f t="shared" si="11"/>
        <v>260.37</v>
      </c>
      <c r="J51" s="139" t="s">
        <v>218</v>
      </c>
      <c r="K51" s="180" t="str">
        <f>$C$51</f>
        <v>Metering Investigation services</v>
      </c>
      <c r="L51" s="168" t="str">
        <f t="shared" si="0"/>
        <v>Metering Investigation servicesMetering Investigation services</v>
      </c>
      <c r="M51" s="169" t="s">
        <v>218</v>
      </c>
      <c r="N51" s="170">
        <f t="shared" si="8"/>
        <v>1</v>
      </c>
      <c r="O51" s="171">
        <f t="shared" si="8"/>
        <v>1</v>
      </c>
      <c r="S51" s="121"/>
      <c r="V51" s="108"/>
      <c r="W51" s="108"/>
      <c r="X51" s="108"/>
    </row>
    <row r="52" spans="2:24" s="134" customFormat="1" x14ac:dyDescent="0.25">
      <c r="B52" s="123"/>
      <c r="C52" s="149" t="s">
        <v>316</v>
      </c>
      <c r="D52" s="148" t="s">
        <v>316</v>
      </c>
      <c r="E52" s="147" t="s">
        <v>497</v>
      </c>
      <c r="F52" s="147" t="s">
        <v>4</v>
      </c>
      <c r="G52" s="147" t="s">
        <v>5</v>
      </c>
      <c r="H52" s="143">
        <f>IF($G52="","",ROUNDDOWN(VLOOKUP($L52,'Proposed Changes'!$I$22:$V$337,'Proposed Changes'!$P$6,FALSE),1))</f>
        <v>155.4</v>
      </c>
      <c r="I52" s="144">
        <f t="shared" si="11"/>
        <v>170.94</v>
      </c>
      <c r="J52" s="139" t="s">
        <v>218</v>
      </c>
      <c r="K52" s="180" t="str">
        <f>$C$52</f>
        <v>Vegetation defect management</v>
      </c>
      <c r="L52" s="168" t="str">
        <f t="shared" si="0"/>
        <v>Vegetation defect managementVegetation defect management</v>
      </c>
      <c r="M52" s="169" t="s">
        <v>218</v>
      </c>
      <c r="N52" s="170">
        <f t="shared" si="8"/>
        <v>1</v>
      </c>
      <c r="O52" s="171">
        <f t="shared" si="8"/>
        <v>1</v>
      </c>
      <c r="S52" s="121"/>
      <c r="V52" s="108"/>
      <c r="W52" s="108"/>
      <c r="X52" s="108"/>
    </row>
    <row r="53" spans="2:24" s="134" customFormat="1" x14ac:dyDescent="0.25">
      <c r="B53" s="123"/>
      <c r="C53" s="140" t="s">
        <v>288</v>
      </c>
      <c r="D53" s="148" t="s">
        <v>408</v>
      </c>
      <c r="E53" s="147" t="s">
        <v>498</v>
      </c>
      <c r="F53" s="147" t="s">
        <v>4</v>
      </c>
      <c r="G53" s="147" t="s">
        <v>5</v>
      </c>
      <c r="H53" s="143">
        <f>IF($G53="","",ROUNDDOWN(VLOOKUP($L53,'Proposed Changes'!$I$22:$V$337,'Proposed Changes'!$P$6,FALSE),1))</f>
        <v>360.8</v>
      </c>
      <c r="I53" s="144">
        <f t="shared" si="11"/>
        <v>396.88</v>
      </c>
      <c r="J53" s="139" t="s">
        <v>218</v>
      </c>
      <c r="K53" s="180" t="str">
        <f>$C$53</f>
        <v>De-energisation safety services</v>
      </c>
      <c r="L53" s="168" t="str">
        <f t="shared" si="0"/>
        <v>De-energisation safety servicesDe-energising wires for safe approach (e.g. for tree pruning)</v>
      </c>
      <c r="M53" s="169" t="s">
        <v>218</v>
      </c>
      <c r="N53" s="170">
        <f t="shared" si="8"/>
        <v>1</v>
      </c>
      <c r="O53" s="171">
        <f t="shared" si="8"/>
        <v>1</v>
      </c>
      <c r="S53" s="121"/>
      <c r="V53" s="108"/>
      <c r="W53" s="108"/>
      <c r="X53" s="108"/>
    </row>
    <row r="54" spans="2:24" s="134" customFormat="1" x14ac:dyDescent="0.25">
      <c r="B54" s="123"/>
      <c r="C54" s="137"/>
      <c r="D54" s="122"/>
      <c r="E54" s="19"/>
      <c r="F54" s="19"/>
      <c r="G54" s="138"/>
      <c r="H54" s="138"/>
      <c r="M54" s="127"/>
      <c r="N54" s="120"/>
      <c r="R54" s="121"/>
      <c r="V54" s="108"/>
    </row>
    <row r="55" spans="2:24" s="134" customFormat="1" x14ac:dyDescent="0.25">
      <c r="B55" s="123"/>
      <c r="C55" s="137"/>
      <c r="D55" s="122"/>
      <c r="E55" s="19"/>
      <c r="F55" s="19"/>
      <c r="G55" s="138"/>
      <c r="H55" s="138"/>
      <c r="M55" s="127"/>
      <c r="N55" s="120"/>
      <c r="R55" s="121"/>
    </row>
    <row r="56" spans="2:24" s="134" customFormat="1" x14ac:dyDescent="0.25">
      <c r="B56" s="123"/>
      <c r="C56" s="190" t="s">
        <v>487</v>
      </c>
      <c r="D56" s="122"/>
      <c r="E56" s="19"/>
      <c r="F56" s="19"/>
      <c r="G56" s="128"/>
      <c r="H56" s="138"/>
      <c r="M56" s="127"/>
      <c r="N56" s="120"/>
      <c r="R56" s="121"/>
    </row>
    <row r="57" spans="2:24" s="134" customFormat="1" ht="45" x14ac:dyDescent="0.25">
      <c r="B57" s="123"/>
      <c r="C57" s="110" t="str">
        <f t="shared" ref="C57:D57" si="12">C$10</f>
        <v>Fee Type</v>
      </c>
      <c r="D57" s="110" t="str">
        <f t="shared" si="12"/>
        <v>Fee Category</v>
      </c>
      <c r="E57" s="110" t="str">
        <f>F$10</f>
        <v>Driver</v>
      </c>
      <c r="F57" s="110" t="str">
        <f>G$10</f>
        <v>Fee Type</v>
      </c>
      <c r="G57" s="110" t="str">
        <f>H$10</f>
        <v>ANS Charges 2020-21 (Excluding GST)</v>
      </c>
      <c r="H57" s="110" t="str">
        <f>I$10</f>
        <v>ANS Charges 2020-21 (Including GST)</v>
      </c>
      <c r="K57" s="172" t="s">
        <v>2</v>
      </c>
      <c r="L57" s="172" t="s">
        <v>472</v>
      </c>
      <c r="M57" s="172" t="s">
        <v>447</v>
      </c>
      <c r="N57" s="172" t="s">
        <v>473</v>
      </c>
      <c r="O57" s="173" t="s">
        <v>464</v>
      </c>
      <c r="P57" s="176"/>
      <c r="Q57" s="176"/>
      <c r="R57" s="176"/>
      <c r="S57" s="176"/>
    </row>
    <row r="58" spans="2:24" s="134" customFormat="1" x14ac:dyDescent="0.25">
      <c r="B58" s="123"/>
      <c r="C58" s="203" t="s">
        <v>3</v>
      </c>
      <c r="D58" s="141" t="s">
        <v>247</v>
      </c>
      <c r="E58" s="142" t="s">
        <v>4</v>
      </c>
      <c r="F58" s="142" t="s">
        <v>5</v>
      </c>
      <c r="G58" s="143">
        <f>IF($F58="","",VLOOKUP($L58,'Proposed Changes'!$I$22:$V$337,'Proposed Changes'!$P$6,FALSE))</f>
        <v>426.75</v>
      </c>
      <c r="H58" s="144">
        <f>ROUND(G58*1.1,3)</f>
        <v>469.42500000000001</v>
      </c>
      <c r="I58" s="139" t="s">
        <v>218</v>
      </c>
      <c r="K58" s="168" t="str">
        <f>$C$58</f>
        <v>Administration Fee</v>
      </c>
      <c r="L58" s="168" t="str">
        <f t="shared" ref="L58:L69" si="13">K58&amp;D58</f>
        <v>Administration FeeSubdivision - URD - Underground - 1-5 lots</v>
      </c>
      <c r="M58" s="169" t="s">
        <v>218</v>
      </c>
      <c r="N58" s="170">
        <f t="shared" ref="N58:O77" si="14">IF($F58="","",COUNTIF($L$58:$L$353,$L58))</f>
        <v>1</v>
      </c>
      <c r="O58" s="171">
        <f>IF($F58="","",COUNTIF($L$58:$L$353,$L58))</f>
        <v>1</v>
      </c>
      <c r="P58" s="178"/>
      <c r="Q58" s="176"/>
      <c r="R58" s="174">
        <v>1</v>
      </c>
      <c r="S58" s="175">
        <f>COUNTIF(N$58:N$353,$R58)</f>
        <v>269</v>
      </c>
      <c r="V58" s="108"/>
      <c r="W58" s="108"/>
      <c r="X58" s="108"/>
    </row>
    <row r="59" spans="2:24" s="134" customFormat="1" x14ac:dyDescent="0.25">
      <c r="B59" s="123"/>
      <c r="C59" s="209"/>
      <c r="D59" s="141" t="s">
        <v>249</v>
      </c>
      <c r="E59" s="142" t="s">
        <v>4</v>
      </c>
      <c r="F59" s="142" t="s">
        <v>5</v>
      </c>
      <c r="G59" s="143">
        <f>IF($F59="","",VLOOKUP($L59,'Proposed Changes'!$I$22:$V$337,'Proposed Changes'!$P$6,FALSE))</f>
        <v>533.44000000000005</v>
      </c>
      <c r="H59" s="144">
        <f t="shared" ref="H59:H79" si="15">ROUND(G59*1.1,3)</f>
        <v>586.78399999999999</v>
      </c>
      <c r="I59" s="139" t="s">
        <v>218</v>
      </c>
      <c r="K59" s="168" t="str">
        <f t="shared" ref="K59:K69" si="16">$C$58</f>
        <v>Administration Fee</v>
      </c>
      <c r="L59" s="168" t="str">
        <f t="shared" si="13"/>
        <v>Administration FeeSubdivision - URD - Underground - 6-10 lots</v>
      </c>
      <c r="M59" s="169" t="s">
        <v>218</v>
      </c>
      <c r="N59" s="170">
        <f t="shared" si="14"/>
        <v>1</v>
      </c>
      <c r="O59" s="171">
        <f t="shared" si="14"/>
        <v>1</v>
      </c>
      <c r="P59" s="178"/>
      <c r="Q59" s="176"/>
      <c r="R59" s="174">
        <v>2</v>
      </c>
      <c r="S59" s="175">
        <f t="shared" ref="S59:S65" si="17">COUNTIF(N$58:N$353,$R59)</f>
        <v>0</v>
      </c>
      <c r="V59" s="108"/>
      <c r="W59" s="108"/>
      <c r="X59" s="108"/>
    </row>
    <row r="60" spans="2:24" s="134" customFormat="1" x14ac:dyDescent="0.25">
      <c r="B60" s="123"/>
      <c r="C60" s="209"/>
      <c r="D60" s="141" t="s">
        <v>246</v>
      </c>
      <c r="E60" s="142" t="s">
        <v>4</v>
      </c>
      <c r="F60" s="142" t="s">
        <v>5</v>
      </c>
      <c r="G60" s="143">
        <f>IF($F60="","",VLOOKUP($L60,'Proposed Changes'!$I$22:$V$337,'Proposed Changes'!$P$6,FALSE))</f>
        <v>746.82</v>
      </c>
      <c r="H60" s="144">
        <f t="shared" si="15"/>
        <v>821.50199999999995</v>
      </c>
      <c r="I60" s="139" t="s">
        <v>218</v>
      </c>
      <c r="K60" s="168" t="str">
        <f t="shared" si="16"/>
        <v>Administration Fee</v>
      </c>
      <c r="L60" s="168" t="str">
        <f t="shared" si="13"/>
        <v>Administration FeeSubdivision - URD - Underground - 11-40 lots</v>
      </c>
      <c r="M60" s="169" t="s">
        <v>218</v>
      </c>
      <c r="N60" s="170">
        <f t="shared" si="14"/>
        <v>1</v>
      </c>
      <c r="O60" s="171">
        <f t="shared" si="14"/>
        <v>1</v>
      </c>
      <c r="P60" s="178"/>
      <c r="Q60" s="176"/>
      <c r="R60" s="174">
        <v>3</v>
      </c>
      <c r="S60" s="175">
        <f t="shared" si="17"/>
        <v>0</v>
      </c>
      <c r="V60" s="108"/>
      <c r="W60" s="108"/>
      <c r="X60" s="108"/>
    </row>
    <row r="61" spans="2:24" s="134" customFormat="1" x14ac:dyDescent="0.25">
      <c r="B61" s="123"/>
      <c r="C61" s="209"/>
      <c r="D61" s="141" t="s">
        <v>248</v>
      </c>
      <c r="E61" s="142" t="s">
        <v>4</v>
      </c>
      <c r="F61" s="142" t="s">
        <v>5</v>
      </c>
      <c r="G61" s="143">
        <f>IF($F61="","",VLOOKUP($L61,'Proposed Changes'!$I$22:$V$337,'Proposed Changes'!$P$6,FALSE))</f>
        <v>853.51</v>
      </c>
      <c r="H61" s="144">
        <f t="shared" si="15"/>
        <v>938.86099999999999</v>
      </c>
      <c r="I61" s="139" t="s">
        <v>218</v>
      </c>
      <c r="K61" s="168" t="str">
        <f t="shared" si="16"/>
        <v>Administration Fee</v>
      </c>
      <c r="L61" s="168" t="str">
        <f t="shared" si="13"/>
        <v>Administration FeeSubdivision - URD - Underground - 41+ lots</v>
      </c>
      <c r="M61" s="169" t="s">
        <v>218</v>
      </c>
      <c r="N61" s="170">
        <f t="shared" si="14"/>
        <v>1</v>
      </c>
      <c r="O61" s="171">
        <f t="shared" si="14"/>
        <v>1</v>
      </c>
      <c r="P61" s="178"/>
      <c r="Q61" s="176"/>
      <c r="R61" s="174">
        <v>4</v>
      </c>
      <c r="S61" s="175">
        <f t="shared" si="17"/>
        <v>0</v>
      </c>
      <c r="V61" s="108"/>
      <c r="W61" s="108"/>
      <c r="X61" s="108"/>
    </row>
    <row r="62" spans="2:24" s="134" customFormat="1" x14ac:dyDescent="0.25">
      <c r="B62" s="123"/>
      <c r="C62" s="209"/>
      <c r="D62" s="141" t="s">
        <v>243</v>
      </c>
      <c r="E62" s="142" t="s">
        <v>4</v>
      </c>
      <c r="F62" s="142" t="s">
        <v>5</v>
      </c>
      <c r="G62" s="143">
        <f>IF($F62="","",VLOOKUP($L62,'Proposed Changes'!$I$22:$V$337,'Proposed Changes'!$P$6,FALSE))</f>
        <v>320.06</v>
      </c>
      <c r="H62" s="144">
        <f t="shared" si="15"/>
        <v>352.06599999999997</v>
      </c>
      <c r="I62" s="139" t="s">
        <v>218</v>
      </c>
      <c r="K62" s="168" t="str">
        <f t="shared" si="16"/>
        <v>Administration Fee</v>
      </c>
      <c r="L62" s="168" t="str">
        <f t="shared" si="13"/>
        <v>Administration FeeSubdivision - Non Urban - Underground - 1-5 lots</v>
      </c>
      <c r="M62" s="169" t="s">
        <v>218</v>
      </c>
      <c r="N62" s="170">
        <f t="shared" si="14"/>
        <v>1</v>
      </c>
      <c r="O62" s="171">
        <f t="shared" si="14"/>
        <v>1</v>
      </c>
      <c r="P62" s="178"/>
      <c r="Q62" s="176"/>
      <c r="R62" s="174">
        <v>5</v>
      </c>
      <c r="S62" s="175">
        <f t="shared" si="17"/>
        <v>0</v>
      </c>
      <c r="V62" s="108"/>
      <c r="W62" s="108"/>
      <c r="X62" s="108"/>
    </row>
    <row r="63" spans="2:24" s="134" customFormat="1" x14ac:dyDescent="0.25">
      <c r="B63" s="123"/>
      <c r="C63" s="209"/>
      <c r="D63" s="141" t="s">
        <v>245</v>
      </c>
      <c r="E63" s="142" t="s">
        <v>4</v>
      </c>
      <c r="F63" s="142" t="s">
        <v>5</v>
      </c>
      <c r="G63" s="143">
        <f>IF($F63="","",VLOOKUP($L63,'Proposed Changes'!$I$22:$V$337,'Proposed Changes'!$P$6,FALSE))</f>
        <v>426.75</v>
      </c>
      <c r="H63" s="144">
        <f t="shared" si="15"/>
        <v>469.42500000000001</v>
      </c>
      <c r="I63" s="139" t="s">
        <v>218</v>
      </c>
      <c r="K63" s="168" t="str">
        <f t="shared" si="16"/>
        <v>Administration Fee</v>
      </c>
      <c r="L63" s="168" t="str">
        <f t="shared" si="13"/>
        <v>Administration FeeSubdivision - Non Urban - Underground - 6-10 lots</v>
      </c>
      <c r="M63" s="169" t="s">
        <v>218</v>
      </c>
      <c r="N63" s="170">
        <f t="shared" si="14"/>
        <v>1</v>
      </c>
      <c r="O63" s="171">
        <f t="shared" si="14"/>
        <v>1</v>
      </c>
      <c r="P63" s="178"/>
      <c r="Q63" s="176"/>
      <c r="R63" s="174">
        <v>6</v>
      </c>
      <c r="S63" s="175">
        <f t="shared" si="17"/>
        <v>0</v>
      </c>
      <c r="V63" s="108"/>
      <c r="W63" s="108"/>
      <c r="X63" s="108"/>
    </row>
    <row r="64" spans="2:24" s="134" customFormat="1" x14ac:dyDescent="0.25">
      <c r="B64" s="123"/>
      <c r="C64" s="209"/>
      <c r="D64" s="141" t="s">
        <v>242</v>
      </c>
      <c r="E64" s="142" t="s">
        <v>4</v>
      </c>
      <c r="F64" s="142" t="s">
        <v>5</v>
      </c>
      <c r="G64" s="143">
        <f>IF($F64="","",VLOOKUP($L64,'Proposed Changes'!$I$22:$V$337,'Proposed Changes'!$P$6,FALSE))</f>
        <v>533.44000000000005</v>
      </c>
      <c r="H64" s="144">
        <f t="shared" si="15"/>
        <v>586.78399999999999</v>
      </c>
      <c r="I64" s="139" t="s">
        <v>218</v>
      </c>
      <c r="K64" s="168" t="str">
        <f t="shared" si="16"/>
        <v>Administration Fee</v>
      </c>
      <c r="L64" s="168" t="str">
        <f t="shared" si="13"/>
        <v>Administration FeeSubdivision - Non Urban - Underground - 11-40 lots</v>
      </c>
      <c r="M64" s="169" t="s">
        <v>218</v>
      </c>
      <c r="N64" s="170">
        <f t="shared" si="14"/>
        <v>1</v>
      </c>
      <c r="O64" s="171">
        <f t="shared" si="14"/>
        <v>1</v>
      </c>
      <c r="P64" s="178"/>
      <c r="Q64" s="176"/>
      <c r="R64" s="174">
        <v>7</v>
      </c>
      <c r="S64" s="175">
        <f t="shared" si="17"/>
        <v>0</v>
      </c>
      <c r="V64" s="108"/>
      <c r="W64" s="108"/>
      <c r="X64" s="108"/>
    </row>
    <row r="65" spans="2:24" s="134" customFormat="1" x14ac:dyDescent="0.25">
      <c r="B65" s="123"/>
      <c r="C65" s="209"/>
      <c r="D65" s="141" t="s">
        <v>244</v>
      </c>
      <c r="E65" s="142" t="s">
        <v>4</v>
      </c>
      <c r="F65" s="142" t="s">
        <v>5</v>
      </c>
      <c r="G65" s="143">
        <f>IF($F65="","",VLOOKUP($L65,'Proposed Changes'!$I$22:$V$337,'Proposed Changes'!$P$6,FALSE))</f>
        <v>640.13</v>
      </c>
      <c r="H65" s="144">
        <f t="shared" si="15"/>
        <v>704.14300000000003</v>
      </c>
      <c r="I65" s="139" t="s">
        <v>218</v>
      </c>
      <c r="K65" s="168" t="str">
        <f t="shared" si="16"/>
        <v>Administration Fee</v>
      </c>
      <c r="L65" s="168" t="str">
        <f t="shared" si="13"/>
        <v>Administration FeeSubdivision - Non Urban - Underground - 41+ lots</v>
      </c>
      <c r="M65" s="169" t="s">
        <v>218</v>
      </c>
      <c r="N65" s="170">
        <f t="shared" si="14"/>
        <v>1</v>
      </c>
      <c r="O65" s="171">
        <f t="shared" si="14"/>
        <v>1</v>
      </c>
      <c r="P65" s="178"/>
      <c r="Q65" s="176"/>
      <c r="R65" s="174">
        <v>8</v>
      </c>
      <c r="S65" s="175">
        <f t="shared" si="17"/>
        <v>0</v>
      </c>
      <c r="V65" s="108"/>
      <c r="W65" s="108"/>
      <c r="X65" s="108"/>
    </row>
    <row r="66" spans="2:24" s="134" customFormat="1" x14ac:dyDescent="0.25">
      <c r="B66" s="123"/>
      <c r="C66" s="209"/>
      <c r="D66" s="141" t="s">
        <v>240</v>
      </c>
      <c r="E66" s="142" t="s">
        <v>4</v>
      </c>
      <c r="F66" s="142" t="s">
        <v>5</v>
      </c>
      <c r="G66" s="143">
        <f>IF($F66="","",VLOOKUP($L66,'Proposed Changes'!$I$22:$V$337,'Proposed Changes'!$P$6,FALSE))</f>
        <v>426.75</v>
      </c>
      <c r="H66" s="144">
        <f t="shared" si="15"/>
        <v>469.42500000000001</v>
      </c>
      <c r="I66" s="139" t="s">
        <v>218</v>
      </c>
      <c r="K66" s="168" t="str">
        <f t="shared" si="16"/>
        <v>Administration Fee</v>
      </c>
      <c r="L66" s="168" t="str">
        <f t="shared" si="13"/>
        <v>Administration FeeSubdivision - Non Urban - Overhead - 1-5 poles</v>
      </c>
      <c r="M66" s="169" t="s">
        <v>218</v>
      </c>
      <c r="N66" s="170">
        <f t="shared" si="14"/>
        <v>1</v>
      </c>
      <c r="O66" s="171">
        <f t="shared" si="14"/>
        <v>1</v>
      </c>
      <c r="P66" s="178"/>
      <c r="Q66" s="176"/>
      <c r="R66" s="176"/>
      <c r="S66" s="177">
        <f>SUM(S58:S65)</f>
        <v>269</v>
      </c>
      <c r="V66" s="108"/>
      <c r="W66" s="108"/>
      <c r="X66" s="108"/>
    </row>
    <row r="67" spans="2:24" s="134" customFormat="1" x14ac:dyDescent="0.25">
      <c r="B67" s="123"/>
      <c r="C67" s="209"/>
      <c r="D67" s="141" t="s">
        <v>241</v>
      </c>
      <c r="E67" s="142" t="s">
        <v>4</v>
      </c>
      <c r="F67" s="142" t="s">
        <v>5</v>
      </c>
      <c r="G67" s="143">
        <f>IF($F67="","",VLOOKUP($L67,'Proposed Changes'!$I$22:$V$337,'Proposed Changes'!$P$6,FALSE))</f>
        <v>533.44000000000005</v>
      </c>
      <c r="H67" s="144">
        <f t="shared" si="15"/>
        <v>586.78399999999999</v>
      </c>
      <c r="I67" s="139" t="s">
        <v>218</v>
      </c>
      <c r="K67" s="168" t="str">
        <f t="shared" si="16"/>
        <v>Administration Fee</v>
      </c>
      <c r="L67" s="168" t="str">
        <f t="shared" si="13"/>
        <v>Administration FeeSubdivision - Non Urban - Overhead - 6-10 poles</v>
      </c>
      <c r="M67" s="169" t="s">
        <v>218</v>
      </c>
      <c r="N67" s="170">
        <f t="shared" si="14"/>
        <v>1</v>
      </c>
      <c r="O67" s="171">
        <f t="shared" si="14"/>
        <v>1</v>
      </c>
      <c r="P67" s="178"/>
      <c r="Q67" s="176"/>
      <c r="R67" s="176"/>
      <c r="S67" s="176"/>
      <c r="V67" s="108"/>
      <c r="W67" s="108"/>
      <c r="X67" s="108"/>
    </row>
    <row r="68" spans="2:24" s="134" customFormat="1" x14ac:dyDescent="0.25">
      <c r="B68" s="123"/>
      <c r="C68" s="209"/>
      <c r="D68" s="141" t="s">
        <v>239</v>
      </c>
      <c r="E68" s="142" t="s">
        <v>4</v>
      </c>
      <c r="F68" s="142" t="s">
        <v>5</v>
      </c>
      <c r="G68" s="143">
        <f>IF($F68="","",VLOOKUP($L68,'Proposed Changes'!$I$22:$V$337,'Proposed Changes'!$P$6,FALSE))</f>
        <v>960.2</v>
      </c>
      <c r="H68" s="144">
        <f t="shared" si="15"/>
        <v>1056.22</v>
      </c>
      <c r="I68" s="139" t="s">
        <v>218</v>
      </c>
      <c r="K68" s="168" t="str">
        <f t="shared" si="16"/>
        <v>Administration Fee</v>
      </c>
      <c r="L68" s="168" t="str">
        <f t="shared" si="13"/>
        <v>Administration FeeSubdivision - Non Urban - Overhead - 11+ poles</v>
      </c>
      <c r="M68" s="169" t="s">
        <v>218</v>
      </c>
      <c r="N68" s="170">
        <f t="shared" si="14"/>
        <v>1</v>
      </c>
      <c r="O68" s="171">
        <f t="shared" si="14"/>
        <v>1</v>
      </c>
      <c r="P68" s="178"/>
      <c r="Q68" s="176"/>
      <c r="R68" s="176"/>
      <c r="S68" s="176"/>
      <c r="V68" s="108"/>
      <c r="W68" s="108"/>
      <c r="X68" s="108"/>
    </row>
    <row r="69" spans="2:24" s="134" customFormat="1" x14ac:dyDescent="0.25">
      <c r="B69" s="123"/>
      <c r="C69" s="209"/>
      <c r="D69" s="141" t="s">
        <v>28</v>
      </c>
      <c r="E69" s="142" t="s">
        <v>6</v>
      </c>
      <c r="F69" s="142" t="s">
        <v>7</v>
      </c>
      <c r="G69" s="143">
        <f>IF($F69="","",VLOOKUP($L69,'Proposed Changes'!$I$22:$V$337,'Proposed Changes'!$P$6,FALSE))</f>
        <v>106.69</v>
      </c>
      <c r="H69" s="144">
        <f t="shared" si="15"/>
        <v>117.35899999999999</v>
      </c>
      <c r="I69" s="139" t="s">
        <v>218</v>
      </c>
      <c r="K69" s="168" t="str">
        <f t="shared" si="16"/>
        <v>Administration Fee</v>
      </c>
      <c r="L69" s="168" t="str">
        <f t="shared" si="13"/>
        <v>Administration FeeSubdivision - Industrial &amp; Commercial - Per Hour</v>
      </c>
      <c r="M69" s="169" t="s">
        <v>218</v>
      </c>
      <c r="N69" s="170">
        <f t="shared" si="14"/>
        <v>1</v>
      </c>
      <c r="O69" s="171">
        <f t="shared" si="14"/>
        <v>1</v>
      </c>
      <c r="P69" s="178"/>
      <c r="Q69" s="176"/>
      <c r="R69" s="176"/>
      <c r="S69" s="176"/>
      <c r="V69" s="108"/>
      <c r="W69" s="108"/>
      <c r="X69" s="108"/>
    </row>
    <row r="70" spans="2:24" s="134" customFormat="1" x14ac:dyDescent="0.25">
      <c r="B70" s="123"/>
      <c r="C70" s="209"/>
      <c r="D70" s="192"/>
      <c r="E70" s="193"/>
      <c r="F70" s="193"/>
      <c r="G70" s="194"/>
      <c r="H70" s="195"/>
      <c r="I70" s="139" t="s">
        <v>218</v>
      </c>
      <c r="K70" s="168"/>
      <c r="L70" s="168"/>
      <c r="M70" s="169" t="s">
        <v>218</v>
      </c>
      <c r="N70" s="170" t="str">
        <f t="shared" si="14"/>
        <v/>
      </c>
      <c r="O70" s="171" t="str">
        <f t="shared" si="14"/>
        <v/>
      </c>
      <c r="P70" s="178"/>
      <c r="Q70" s="176"/>
      <c r="R70" s="176"/>
      <c r="S70" s="176"/>
      <c r="V70" s="108"/>
      <c r="W70" s="108"/>
      <c r="X70" s="108"/>
    </row>
    <row r="71" spans="2:24" s="134" customFormat="1" x14ac:dyDescent="0.25">
      <c r="B71" s="123"/>
      <c r="C71" s="209"/>
      <c r="D71" s="141" t="s">
        <v>8</v>
      </c>
      <c r="E71" s="142" t="s">
        <v>6</v>
      </c>
      <c r="F71" s="142" t="s">
        <v>7</v>
      </c>
      <c r="G71" s="143">
        <f>IF($F71="","",VLOOKUP($L71,'Proposed Changes'!$I$22:$V$337,'Proposed Changes'!$P$6,FALSE))</f>
        <v>106.69</v>
      </c>
      <c r="H71" s="144">
        <f t="shared" si="15"/>
        <v>117.35899999999999</v>
      </c>
      <c r="I71" s="139" t="s">
        <v>218</v>
      </c>
      <c r="K71" s="168" t="str">
        <f t="shared" ref="K71:K76" si="18">$C$58</f>
        <v>Administration Fee</v>
      </c>
      <c r="L71" s="168" t="str">
        <f t="shared" ref="L71:L76" si="19">K71&amp;D71</f>
        <v>Administration FeeConnection of Load - URD - Per Hour</v>
      </c>
      <c r="M71" s="169" t="s">
        <v>218</v>
      </c>
      <c r="N71" s="170">
        <f t="shared" si="14"/>
        <v>1</v>
      </c>
      <c r="O71" s="171">
        <f t="shared" si="14"/>
        <v>1</v>
      </c>
      <c r="P71" s="178"/>
      <c r="Q71" s="176"/>
      <c r="R71" s="176"/>
      <c r="S71" s="176"/>
      <c r="V71" s="108"/>
      <c r="W71" s="108"/>
      <c r="X71" s="108"/>
    </row>
    <row r="72" spans="2:24" s="134" customFormat="1" x14ac:dyDescent="0.25">
      <c r="B72" s="123"/>
      <c r="C72" s="209"/>
      <c r="D72" s="141" t="s">
        <v>30</v>
      </c>
      <c r="E72" s="142" t="s">
        <v>6</v>
      </c>
      <c r="F72" s="142" t="s">
        <v>7</v>
      </c>
      <c r="G72" s="143">
        <f>IF($F72="","",VLOOKUP($L72,'Proposed Changes'!$I$22:$V$337,'Proposed Changes'!$P$6,FALSE))</f>
        <v>106.69</v>
      </c>
      <c r="H72" s="144">
        <f t="shared" si="15"/>
        <v>117.35899999999999</v>
      </c>
      <c r="I72" s="139" t="s">
        <v>218</v>
      </c>
      <c r="K72" s="168" t="str">
        <f t="shared" si="18"/>
        <v>Administration Fee</v>
      </c>
      <c r="L72" s="168" t="str">
        <f t="shared" si="19"/>
        <v>Administration FeeConnection of Load - Industrial &amp; Commercial - Per Hour</v>
      </c>
      <c r="M72" s="169" t="s">
        <v>218</v>
      </c>
      <c r="N72" s="170">
        <f t="shared" si="14"/>
        <v>1</v>
      </c>
      <c r="O72" s="171">
        <f t="shared" si="14"/>
        <v>1</v>
      </c>
      <c r="P72" s="178"/>
      <c r="Q72" s="176"/>
      <c r="R72" s="176"/>
      <c r="S72" s="176"/>
      <c r="V72" s="108"/>
      <c r="W72" s="108"/>
      <c r="X72" s="108"/>
    </row>
    <row r="73" spans="2:24" s="134" customFormat="1" x14ac:dyDescent="0.25">
      <c r="B73" s="123"/>
      <c r="C73" s="209"/>
      <c r="D73" s="141" t="s">
        <v>9</v>
      </c>
      <c r="E73" s="142" t="s">
        <v>6</v>
      </c>
      <c r="F73" s="142" t="s">
        <v>7</v>
      </c>
      <c r="G73" s="143">
        <f>IF($F73="","",VLOOKUP($L73,'Proposed Changes'!$I$22:$V$337,'Proposed Changes'!$P$6,FALSE))</f>
        <v>106.69</v>
      </c>
      <c r="H73" s="144">
        <f t="shared" si="15"/>
        <v>117.35899999999999</v>
      </c>
      <c r="I73" s="139" t="s">
        <v>218</v>
      </c>
      <c r="K73" s="168" t="str">
        <f t="shared" si="18"/>
        <v>Administration Fee</v>
      </c>
      <c r="L73" s="168" t="str">
        <f t="shared" si="19"/>
        <v>Administration FeeConnection of Load - Non Urban - Underground - Per Hour</v>
      </c>
      <c r="M73" s="169" t="s">
        <v>218</v>
      </c>
      <c r="N73" s="170">
        <f t="shared" si="14"/>
        <v>1</v>
      </c>
      <c r="O73" s="171">
        <f t="shared" si="14"/>
        <v>1</v>
      </c>
      <c r="P73" s="178"/>
      <c r="Q73" s="176"/>
      <c r="R73" s="176"/>
      <c r="S73" s="176"/>
      <c r="V73" s="108"/>
      <c r="W73" s="108"/>
      <c r="X73" s="108"/>
    </row>
    <row r="74" spans="2:24" s="134" customFormat="1" x14ac:dyDescent="0.25">
      <c r="B74" s="123"/>
      <c r="C74" s="209"/>
      <c r="D74" s="141" t="s">
        <v>235</v>
      </c>
      <c r="E74" s="142" t="s">
        <v>4</v>
      </c>
      <c r="F74" s="142" t="s">
        <v>5</v>
      </c>
      <c r="G74" s="143">
        <f>IF($F74="","",VLOOKUP($L74,'Proposed Changes'!$I$22:$V$337,'Proposed Changes'!$P$6,FALSE))</f>
        <v>426.75</v>
      </c>
      <c r="H74" s="144">
        <f t="shared" si="15"/>
        <v>469.42500000000001</v>
      </c>
      <c r="I74" s="139" t="s">
        <v>218</v>
      </c>
      <c r="K74" s="168" t="str">
        <f t="shared" si="18"/>
        <v>Administration Fee</v>
      </c>
      <c r="L74" s="168" t="str">
        <f t="shared" si="19"/>
        <v>Administration FeeConnection of Load - Non Urban - Overhead - 1-5 poles</v>
      </c>
      <c r="M74" s="169" t="s">
        <v>218</v>
      </c>
      <c r="N74" s="170">
        <f t="shared" si="14"/>
        <v>1</v>
      </c>
      <c r="O74" s="171">
        <f t="shared" si="14"/>
        <v>1</v>
      </c>
      <c r="P74" s="178"/>
      <c r="Q74" s="176"/>
      <c r="R74" s="176"/>
      <c r="S74" s="176"/>
      <c r="V74" s="108"/>
      <c r="W74" s="108"/>
      <c r="X74" s="108"/>
    </row>
    <row r="75" spans="2:24" s="134" customFormat="1" x14ac:dyDescent="0.25">
      <c r="B75" s="123"/>
      <c r="C75" s="209"/>
      <c r="D75" s="141" t="s">
        <v>236</v>
      </c>
      <c r="E75" s="142" t="s">
        <v>4</v>
      </c>
      <c r="F75" s="142" t="s">
        <v>5</v>
      </c>
      <c r="G75" s="143">
        <f>IF($F75="","",VLOOKUP($L75,'Proposed Changes'!$I$22:$V$337,'Proposed Changes'!$P$6,FALSE))</f>
        <v>640.13</v>
      </c>
      <c r="H75" s="144">
        <f t="shared" si="15"/>
        <v>704.14300000000003</v>
      </c>
      <c r="I75" s="139" t="s">
        <v>218</v>
      </c>
      <c r="K75" s="168" t="str">
        <f t="shared" si="18"/>
        <v>Administration Fee</v>
      </c>
      <c r="L75" s="168" t="str">
        <f t="shared" si="19"/>
        <v>Administration FeeConnection of Load - Non Urban - Overhead - 6-10 poles</v>
      </c>
      <c r="M75" s="169" t="s">
        <v>218</v>
      </c>
      <c r="N75" s="170">
        <f t="shared" si="14"/>
        <v>1</v>
      </c>
      <c r="O75" s="171">
        <f t="shared" si="14"/>
        <v>1</v>
      </c>
      <c r="P75" s="178"/>
      <c r="Q75" s="176"/>
      <c r="R75" s="176"/>
      <c r="S75" s="176"/>
      <c r="V75" s="108"/>
      <c r="W75" s="108"/>
      <c r="X75" s="108"/>
    </row>
    <row r="76" spans="2:24" s="134" customFormat="1" x14ac:dyDescent="0.25">
      <c r="B76" s="123"/>
      <c r="C76" s="209"/>
      <c r="D76" s="141" t="s">
        <v>234</v>
      </c>
      <c r="E76" s="142" t="s">
        <v>4</v>
      </c>
      <c r="F76" s="142" t="s">
        <v>5</v>
      </c>
      <c r="G76" s="143">
        <f>IF($F76="","",VLOOKUP($L76,'Proposed Changes'!$I$22:$V$337,'Proposed Changes'!$P$6,FALSE))</f>
        <v>853.51</v>
      </c>
      <c r="H76" s="144">
        <f t="shared" si="15"/>
        <v>938.86099999999999</v>
      </c>
      <c r="I76" s="139" t="s">
        <v>218</v>
      </c>
      <c r="K76" s="168" t="str">
        <f t="shared" si="18"/>
        <v>Administration Fee</v>
      </c>
      <c r="L76" s="168" t="str">
        <f t="shared" si="19"/>
        <v>Administration FeeConnection of Load - Non Urban - Overhead - 11+ poles</v>
      </c>
      <c r="M76" s="169" t="s">
        <v>218</v>
      </c>
      <c r="N76" s="170">
        <f t="shared" si="14"/>
        <v>1</v>
      </c>
      <c r="O76" s="171">
        <f t="shared" si="14"/>
        <v>1</v>
      </c>
      <c r="P76" s="178"/>
      <c r="Q76" s="176"/>
      <c r="R76" s="176"/>
      <c r="S76" s="176"/>
      <c r="V76" s="108"/>
      <c r="W76" s="108"/>
      <c r="X76" s="108"/>
    </row>
    <row r="77" spans="2:24" s="134" customFormat="1" x14ac:dyDescent="0.25">
      <c r="B77" s="123"/>
      <c r="C77" s="209"/>
      <c r="D77" s="192"/>
      <c r="E77" s="193"/>
      <c r="F77" s="193"/>
      <c r="G77" s="194"/>
      <c r="H77" s="195"/>
      <c r="I77" s="139" t="s">
        <v>218</v>
      </c>
      <c r="K77" s="168"/>
      <c r="L77" s="168"/>
      <c r="M77" s="169" t="s">
        <v>218</v>
      </c>
      <c r="N77" s="170" t="str">
        <f t="shared" si="14"/>
        <v/>
      </c>
      <c r="O77" s="171" t="str">
        <f t="shared" si="14"/>
        <v/>
      </c>
      <c r="P77" s="178"/>
      <c r="Q77" s="176"/>
      <c r="R77" s="176"/>
      <c r="S77" s="176"/>
      <c r="V77" s="108"/>
      <c r="W77" s="108"/>
      <c r="X77" s="108"/>
    </row>
    <row r="78" spans="2:24" s="134" customFormat="1" x14ac:dyDescent="0.25">
      <c r="B78" s="123"/>
      <c r="C78" s="209"/>
      <c r="D78" s="141" t="s">
        <v>237</v>
      </c>
      <c r="E78" s="142" t="s">
        <v>6</v>
      </c>
      <c r="F78" s="142" t="s">
        <v>7</v>
      </c>
      <c r="G78" s="143">
        <f>IF($F78="","",VLOOKUP($L78,'Proposed Changes'!$I$22:$V$337,'Proposed Changes'!$P$6,FALSE))</f>
        <v>106.69</v>
      </c>
      <c r="H78" s="144">
        <f t="shared" si="15"/>
        <v>117.35899999999999</v>
      </c>
      <c r="I78" s="139" t="s">
        <v>218</v>
      </c>
      <c r="K78" s="168" t="str">
        <f t="shared" ref="K78:K79" si="20">$C$58</f>
        <v>Administration Fee</v>
      </c>
      <c r="L78" s="168" t="str">
        <f>K78&amp;D78</f>
        <v>Administration FeeOther - Asset Relocation - Per Hour</v>
      </c>
      <c r="M78" s="169" t="s">
        <v>218</v>
      </c>
      <c r="N78" s="170">
        <f t="shared" ref="N78:O97" si="21">IF($F78="","",COUNTIF($L$58:$L$353,$L78))</f>
        <v>1</v>
      </c>
      <c r="O78" s="171">
        <f t="shared" si="21"/>
        <v>1</v>
      </c>
      <c r="P78" s="178"/>
      <c r="Q78" s="176"/>
      <c r="R78" s="176"/>
      <c r="S78" s="176"/>
      <c r="V78" s="108"/>
      <c r="W78" s="108"/>
      <c r="X78" s="108"/>
    </row>
    <row r="79" spans="2:24" s="134" customFormat="1" x14ac:dyDescent="0.25">
      <c r="B79" s="123"/>
      <c r="C79" s="209"/>
      <c r="D79" s="141" t="s">
        <v>238</v>
      </c>
      <c r="E79" s="142" t="s">
        <v>6</v>
      </c>
      <c r="F79" s="142" t="s">
        <v>7</v>
      </c>
      <c r="G79" s="143">
        <f>IF($F79="","",VLOOKUP($L79,'Proposed Changes'!$I$22:$V$337,'Proposed Changes'!$P$6,FALSE))</f>
        <v>106.69</v>
      </c>
      <c r="H79" s="144">
        <f t="shared" si="15"/>
        <v>117.35899999999999</v>
      </c>
      <c r="I79" s="139" t="s">
        <v>218</v>
      </c>
      <c r="K79" s="168" t="str">
        <f t="shared" si="20"/>
        <v>Administration Fee</v>
      </c>
      <c r="L79" s="168" t="str">
        <f>K79&amp;D79</f>
        <v>Administration FeeOther - Public Lighting - Per Hour</v>
      </c>
      <c r="M79" s="169" t="s">
        <v>218</v>
      </c>
      <c r="N79" s="170">
        <f t="shared" si="21"/>
        <v>1</v>
      </c>
      <c r="O79" s="171">
        <f t="shared" si="21"/>
        <v>1</v>
      </c>
      <c r="P79" s="178"/>
      <c r="Q79" s="176"/>
      <c r="R79" s="176"/>
      <c r="S79" s="176"/>
      <c r="V79" s="108"/>
      <c r="W79" s="108"/>
      <c r="X79" s="108"/>
    </row>
    <row r="80" spans="2:24" s="134" customFormat="1" x14ac:dyDescent="0.25">
      <c r="B80" s="123"/>
      <c r="C80" s="214"/>
      <c r="D80" s="192"/>
      <c r="E80" s="193"/>
      <c r="F80" s="193"/>
      <c r="G80" s="194"/>
      <c r="H80" s="195"/>
      <c r="I80" s="139" t="s">
        <v>218</v>
      </c>
      <c r="K80" s="168"/>
      <c r="L80" s="168"/>
      <c r="M80" s="169" t="s">
        <v>218</v>
      </c>
      <c r="N80" s="170" t="str">
        <f t="shared" si="21"/>
        <v/>
      </c>
      <c r="O80" s="171" t="str">
        <f t="shared" si="21"/>
        <v/>
      </c>
      <c r="P80" s="178"/>
      <c r="Q80" s="176"/>
      <c r="R80" s="176"/>
      <c r="S80" s="176"/>
      <c r="V80" s="108"/>
      <c r="W80" s="108"/>
      <c r="X80" s="108"/>
    </row>
    <row r="81" spans="2:24" s="134" customFormat="1" x14ac:dyDescent="0.25">
      <c r="B81" s="123"/>
      <c r="C81" s="215" t="s">
        <v>10</v>
      </c>
      <c r="D81" s="141" t="s">
        <v>247</v>
      </c>
      <c r="E81" s="142" t="s">
        <v>4</v>
      </c>
      <c r="F81" s="142" t="s">
        <v>5</v>
      </c>
      <c r="G81" s="143">
        <f>IF($F81="","",VLOOKUP($L81,'Proposed Changes'!$I$22:$V$337,'Proposed Changes'!$P$6,FALSE))</f>
        <v>483.99</v>
      </c>
      <c r="H81" s="144">
        <f t="shared" ref="H81:H86" si="22">ROUND(G81*1.1,3)</f>
        <v>532.38900000000001</v>
      </c>
      <c r="I81" s="139" t="s">
        <v>218</v>
      </c>
      <c r="K81" s="168" t="str">
        <f>$C$81</f>
        <v>Design Information Fee</v>
      </c>
      <c r="L81" s="168" t="str">
        <f t="shared" ref="L81:L86" si="23">K81&amp;D81</f>
        <v>Design Information FeeSubdivision - URD - Underground - 1-5 lots</v>
      </c>
      <c r="M81" s="169" t="s">
        <v>218</v>
      </c>
      <c r="N81" s="170">
        <f t="shared" si="21"/>
        <v>1</v>
      </c>
      <c r="O81" s="171">
        <f t="shared" si="21"/>
        <v>1</v>
      </c>
      <c r="P81" s="178"/>
      <c r="Q81" s="176"/>
      <c r="R81" s="176"/>
      <c r="S81" s="176"/>
      <c r="V81" s="108"/>
      <c r="W81" s="108"/>
      <c r="X81" s="108"/>
    </row>
    <row r="82" spans="2:24" s="134" customFormat="1" x14ac:dyDescent="0.25">
      <c r="B82" s="123"/>
      <c r="C82" s="216"/>
      <c r="D82" s="141" t="s">
        <v>249</v>
      </c>
      <c r="E82" s="142" t="s">
        <v>4</v>
      </c>
      <c r="F82" s="142" t="s">
        <v>5</v>
      </c>
      <c r="G82" s="143">
        <f>IF($F82="","",VLOOKUP($L82,'Proposed Changes'!$I$22:$V$337,'Proposed Changes'!$P$6,FALSE))</f>
        <v>645.32000000000005</v>
      </c>
      <c r="H82" s="144">
        <f t="shared" si="22"/>
        <v>709.85199999999998</v>
      </c>
      <c r="I82" s="139" t="s">
        <v>218</v>
      </c>
      <c r="K82" s="168" t="str">
        <f t="shared" ref="K82:K86" si="24">$C$81</f>
        <v>Design Information Fee</v>
      </c>
      <c r="L82" s="168" t="str">
        <f t="shared" si="23"/>
        <v>Design Information FeeSubdivision - URD - Underground - 6-10 lots</v>
      </c>
      <c r="M82" s="169" t="s">
        <v>218</v>
      </c>
      <c r="N82" s="170">
        <f t="shared" si="21"/>
        <v>1</v>
      </c>
      <c r="O82" s="171">
        <f t="shared" si="21"/>
        <v>1</v>
      </c>
      <c r="P82" s="178"/>
      <c r="Q82" s="176"/>
      <c r="R82" s="176"/>
      <c r="S82" s="176"/>
      <c r="V82" s="108"/>
      <c r="W82" s="108"/>
      <c r="X82" s="108"/>
    </row>
    <row r="83" spans="2:24" s="134" customFormat="1" x14ac:dyDescent="0.25">
      <c r="B83" s="123"/>
      <c r="C83" s="216"/>
      <c r="D83" s="141" t="s">
        <v>246</v>
      </c>
      <c r="E83" s="142" t="s">
        <v>4</v>
      </c>
      <c r="F83" s="142" t="s">
        <v>5</v>
      </c>
      <c r="G83" s="143">
        <f>IF($F83="","",VLOOKUP($L83,'Proposed Changes'!$I$22:$V$337,'Proposed Changes'!$P$6,FALSE))</f>
        <v>1129.31</v>
      </c>
      <c r="H83" s="144">
        <f t="shared" si="22"/>
        <v>1242.241</v>
      </c>
      <c r="I83" s="139" t="s">
        <v>218</v>
      </c>
      <c r="K83" s="168" t="str">
        <f t="shared" si="24"/>
        <v>Design Information Fee</v>
      </c>
      <c r="L83" s="168" t="str">
        <f t="shared" si="23"/>
        <v>Design Information FeeSubdivision - URD - Underground - 11-40 lots</v>
      </c>
      <c r="M83" s="169" t="s">
        <v>218</v>
      </c>
      <c r="N83" s="170">
        <f t="shared" si="21"/>
        <v>1</v>
      </c>
      <c r="O83" s="171">
        <f t="shared" si="21"/>
        <v>1</v>
      </c>
      <c r="P83" s="178"/>
      <c r="Q83" s="176"/>
      <c r="R83" s="176"/>
      <c r="S83" s="176"/>
      <c r="V83" s="108"/>
      <c r="W83" s="108"/>
      <c r="X83" s="108"/>
    </row>
    <row r="84" spans="2:24" s="134" customFormat="1" x14ac:dyDescent="0.25">
      <c r="B84" s="123"/>
      <c r="C84" s="216"/>
      <c r="D84" s="141" t="s">
        <v>248</v>
      </c>
      <c r="E84" s="142" t="s">
        <v>4</v>
      </c>
      <c r="F84" s="142" t="s">
        <v>5</v>
      </c>
      <c r="G84" s="143">
        <f>IF($F84="","",VLOOKUP($L84,'Proposed Changes'!$I$22:$V$337,'Proposed Changes'!$P$6,FALSE))</f>
        <v>1451.97</v>
      </c>
      <c r="H84" s="144">
        <f t="shared" si="22"/>
        <v>1597.1669999999999</v>
      </c>
      <c r="I84" s="139" t="s">
        <v>218</v>
      </c>
      <c r="K84" s="168" t="str">
        <f t="shared" si="24"/>
        <v>Design Information Fee</v>
      </c>
      <c r="L84" s="168" t="str">
        <f t="shared" si="23"/>
        <v>Design Information FeeSubdivision - URD - Underground - 41+ lots</v>
      </c>
      <c r="M84" s="169" t="s">
        <v>218</v>
      </c>
      <c r="N84" s="170">
        <f t="shared" si="21"/>
        <v>1</v>
      </c>
      <c r="O84" s="171">
        <f t="shared" si="21"/>
        <v>1</v>
      </c>
      <c r="P84" s="178"/>
      <c r="Q84" s="176"/>
      <c r="R84" s="176"/>
      <c r="S84" s="176"/>
      <c r="V84" s="108"/>
      <c r="W84" s="108"/>
      <c r="X84" s="108"/>
    </row>
    <row r="85" spans="2:24" s="134" customFormat="1" x14ac:dyDescent="0.25">
      <c r="B85" s="123"/>
      <c r="C85" s="216"/>
      <c r="D85" s="141" t="s">
        <v>11</v>
      </c>
      <c r="E85" s="142" t="s">
        <v>6</v>
      </c>
      <c r="F85" s="142" t="s">
        <v>7</v>
      </c>
      <c r="G85" s="143">
        <f>IF($F85="","",VLOOKUP($L85,'Proposed Changes'!$I$22:$V$337,'Proposed Changes'!$P$6,FALSE))</f>
        <v>161.33000000000001</v>
      </c>
      <c r="H85" s="144">
        <f t="shared" si="22"/>
        <v>177.46299999999999</v>
      </c>
      <c r="I85" s="139" t="s">
        <v>218</v>
      </c>
      <c r="K85" s="168" t="str">
        <f t="shared" si="24"/>
        <v>Design Information Fee</v>
      </c>
      <c r="L85" s="168" t="str">
        <f t="shared" si="23"/>
        <v>Design Information FeeSubdivision - Non Urban - Per Hour</v>
      </c>
      <c r="M85" s="169" t="s">
        <v>218</v>
      </c>
      <c r="N85" s="170">
        <f t="shared" si="21"/>
        <v>1</v>
      </c>
      <c r="O85" s="171">
        <f t="shared" si="21"/>
        <v>1</v>
      </c>
      <c r="P85" s="178"/>
      <c r="Q85" s="176"/>
      <c r="R85" s="176"/>
      <c r="S85" s="176"/>
      <c r="V85" s="108"/>
      <c r="W85" s="108"/>
      <c r="X85" s="108"/>
    </row>
    <row r="86" spans="2:24" s="134" customFormat="1" x14ac:dyDescent="0.25">
      <c r="B86" s="123"/>
      <c r="C86" s="216"/>
      <c r="D86" s="141" t="s">
        <v>28</v>
      </c>
      <c r="E86" s="142" t="s">
        <v>6</v>
      </c>
      <c r="F86" s="142" t="s">
        <v>7</v>
      </c>
      <c r="G86" s="143">
        <f>IF($F86="","",VLOOKUP($L86,'Proposed Changes'!$I$22:$V$337,'Proposed Changes'!$P$6,FALSE))</f>
        <v>161.33000000000001</v>
      </c>
      <c r="H86" s="144">
        <f t="shared" si="22"/>
        <v>177.46299999999999</v>
      </c>
      <c r="I86" s="139" t="s">
        <v>218</v>
      </c>
      <c r="K86" s="168" t="str">
        <f t="shared" si="24"/>
        <v>Design Information Fee</v>
      </c>
      <c r="L86" s="168" t="str">
        <f t="shared" si="23"/>
        <v>Design Information FeeSubdivision - Industrial &amp; Commercial - Per Hour</v>
      </c>
      <c r="M86" s="169" t="s">
        <v>218</v>
      </c>
      <c r="N86" s="170">
        <f t="shared" si="21"/>
        <v>1</v>
      </c>
      <c r="O86" s="171">
        <f t="shared" si="21"/>
        <v>1</v>
      </c>
      <c r="P86" s="178"/>
      <c r="Q86" s="176"/>
      <c r="R86" s="176"/>
      <c r="S86" s="176"/>
      <c r="V86" s="108"/>
      <c r="W86" s="108"/>
      <c r="X86" s="108"/>
    </row>
    <row r="87" spans="2:24" s="134" customFormat="1" x14ac:dyDescent="0.25">
      <c r="B87" s="123"/>
      <c r="C87" s="216"/>
      <c r="D87" s="192"/>
      <c r="E87" s="193"/>
      <c r="F87" s="193"/>
      <c r="G87" s="194"/>
      <c r="H87" s="195"/>
      <c r="I87" s="139" t="s">
        <v>218</v>
      </c>
      <c r="K87" s="168"/>
      <c r="L87" s="168"/>
      <c r="M87" s="169" t="s">
        <v>218</v>
      </c>
      <c r="N87" s="170" t="str">
        <f t="shared" si="21"/>
        <v/>
      </c>
      <c r="O87" s="171" t="str">
        <f t="shared" si="21"/>
        <v/>
      </c>
      <c r="P87" s="178"/>
      <c r="Q87" s="176"/>
      <c r="R87" s="176"/>
      <c r="S87" s="176"/>
      <c r="V87" s="108"/>
      <c r="W87" s="108"/>
      <c r="X87" s="108"/>
    </row>
    <row r="88" spans="2:24" s="134" customFormat="1" x14ac:dyDescent="0.25">
      <c r="B88" s="123"/>
      <c r="C88" s="216"/>
      <c r="D88" s="141" t="s">
        <v>256</v>
      </c>
      <c r="E88" s="142" t="s">
        <v>6</v>
      </c>
      <c r="F88" s="142" t="s">
        <v>7</v>
      </c>
      <c r="G88" s="143">
        <f>IF($F88="","",VLOOKUP($L88,'Proposed Changes'!$I$22:$V$337,'Proposed Changes'!$P$6,FALSE))</f>
        <v>161.33000000000001</v>
      </c>
      <c r="H88" s="144">
        <f t="shared" ref="H88:H106" si="25">ROUND(G88*1.1,3)</f>
        <v>177.46299999999999</v>
      </c>
      <c r="I88" s="139" t="s">
        <v>218</v>
      </c>
      <c r="K88" s="168" t="str">
        <f t="shared" ref="K88:K106" si="26">$C$81</f>
        <v>Design Information Fee</v>
      </c>
      <c r="L88" s="168" t="str">
        <f t="shared" ref="L88:L106" si="27">K88&amp;D88</f>
        <v>Design Information FeeConnection of Load - Industrial &amp; Commercial - &lt;= 200A/Phase (LV)</v>
      </c>
      <c r="M88" s="169" t="s">
        <v>218</v>
      </c>
      <c r="N88" s="170">
        <f t="shared" si="21"/>
        <v>1</v>
      </c>
      <c r="O88" s="171">
        <f t="shared" si="21"/>
        <v>1</v>
      </c>
      <c r="P88" s="178"/>
      <c r="Q88" s="176"/>
      <c r="R88" s="176"/>
      <c r="S88" s="176"/>
      <c r="V88" s="108"/>
      <c r="W88" s="108"/>
      <c r="X88" s="108"/>
    </row>
    <row r="89" spans="2:24" s="134" customFormat="1" x14ac:dyDescent="0.25">
      <c r="B89" s="123"/>
      <c r="C89" s="216"/>
      <c r="D89" s="141" t="s">
        <v>257</v>
      </c>
      <c r="E89" s="142" t="s">
        <v>6</v>
      </c>
      <c r="F89" s="142" t="s">
        <v>7</v>
      </c>
      <c r="G89" s="143">
        <f>IF($F89="","",VLOOKUP($L89,'Proposed Changes'!$I$22:$V$337,'Proposed Changes'!$P$6,FALSE))</f>
        <v>161.33000000000001</v>
      </c>
      <c r="H89" s="144">
        <f t="shared" si="25"/>
        <v>177.46299999999999</v>
      </c>
      <c r="I89" s="139" t="s">
        <v>218</v>
      </c>
      <c r="K89" s="168" t="str">
        <f t="shared" si="26"/>
        <v>Design Information Fee</v>
      </c>
      <c r="L89" s="168" t="str">
        <f t="shared" si="27"/>
        <v>Design Information FeeConnection of Load - Industrial &amp; Commercial - &lt;= 700A/Phase (LV)</v>
      </c>
      <c r="M89" s="169" t="s">
        <v>218</v>
      </c>
      <c r="N89" s="170">
        <f t="shared" si="21"/>
        <v>1</v>
      </c>
      <c r="O89" s="171">
        <f t="shared" si="21"/>
        <v>1</v>
      </c>
      <c r="P89" s="178"/>
      <c r="Q89" s="176"/>
      <c r="R89" s="176"/>
      <c r="S89" s="176"/>
      <c r="V89" s="108"/>
      <c r="W89" s="108"/>
      <c r="X89" s="108"/>
    </row>
    <row r="90" spans="2:24" s="134" customFormat="1" x14ac:dyDescent="0.25">
      <c r="B90" s="123"/>
      <c r="C90" s="216"/>
      <c r="D90" s="141" t="s">
        <v>258</v>
      </c>
      <c r="E90" s="142" t="s">
        <v>6</v>
      </c>
      <c r="F90" s="142" t="s">
        <v>7</v>
      </c>
      <c r="G90" s="143">
        <f>IF($F90="","",VLOOKUP($L90,'Proposed Changes'!$I$22:$V$337,'Proposed Changes'!$P$6,FALSE))</f>
        <v>161.33000000000001</v>
      </c>
      <c r="H90" s="144">
        <f t="shared" si="25"/>
        <v>177.46299999999999</v>
      </c>
      <c r="I90" s="139" t="s">
        <v>218</v>
      </c>
      <c r="K90" s="168" t="str">
        <f t="shared" si="26"/>
        <v>Design Information Fee</v>
      </c>
      <c r="L90" s="168" t="str">
        <f t="shared" si="27"/>
        <v>Design Information FeeConnection of Load - Industrial &amp; Commercial - &gt; 700A/Phase (LV)</v>
      </c>
      <c r="M90" s="169" t="s">
        <v>218</v>
      </c>
      <c r="N90" s="170">
        <f t="shared" si="21"/>
        <v>1</v>
      </c>
      <c r="O90" s="171">
        <f t="shared" si="21"/>
        <v>1</v>
      </c>
      <c r="P90" s="178"/>
      <c r="Q90" s="176"/>
      <c r="R90" s="176"/>
      <c r="S90" s="176"/>
      <c r="V90" s="108"/>
      <c r="W90" s="108"/>
      <c r="X90" s="108"/>
    </row>
    <row r="91" spans="2:24" s="134" customFormat="1" x14ac:dyDescent="0.25">
      <c r="B91" s="123"/>
      <c r="C91" s="216"/>
      <c r="D91" s="141" t="s">
        <v>259</v>
      </c>
      <c r="E91" s="142" t="s">
        <v>6</v>
      </c>
      <c r="F91" s="142" t="s">
        <v>7</v>
      </c>
      <c r="G91" s="143">
        <f>IF($F91="","",VLOOKUP($L91,'Proposed Changes'!$I$22:$V$337,'Proposed Changes'!$P$6,FALSE))</f>
        <v>161.33000000000001</v>
      </c>
      <c r="H91" s="144">
        <f t="shared" si="25"/>
        <v>177.46299999999999</v>
      </c>
      <c r="I91" s="139" t="s">
        <v>218</v>
      </c>
      <c r="K91" s="168" t="str">
        <f t="shared" si="26"/>
        <v>Design Information Fee</v>
      </c>
      <c r="L91" s="168" t="str">
        <f t="shared" si="27"/>
        <v>Design Information FeeConnection of Load - Industrial &amp; Commercial - HV Customer</v>
      </c>
      <c r="M91" s="169" t="s">
        <v>218</v>
      </c>
      <c r="N91" s="170">
        <f t="shared" si="21"/>
        <v>1</v>
      </c>
      <c r="O91" s="171">
        <f t="shared" si="21"/>
        <v>1</v>
      </c>
      <c r="P91" s="178"/>
      <c r="Q91" s="176"/>
      <c r="R91" s="176"/>
      <c r="S91" s="176"/>
      <c r="V91" s="108"/>
      <c r="W91" s="108"/>
      <c r="X91" s="108"/>
    </row>
    <row r="92" spans="2:24" s="134" customFormat="1" x14ac:dyDescent="0.25">
      <c r="B92" s="123"/>
      <c r="C92" s="216"/>
      <c r="D92" s="141" t="s">
        <v>260</v>
      </c>
      <c r="E92" s="142" t="s">
        <v>6</v>
      </c>
      <c r="F92" s="142" t="s">
        <v>7</v>
      </c>
      <c r="G92" s="143">
        <f>IF($F92="","",VLOOKUP($L92,'Proposed Changes'!$I$22:$V$337,'Proposed Changes'!$P$6,FALSE))</f>
        <v>161.33000000000001</v>
      </c>
      <c r="H92" s="144">
        <f t="shared" si="25"/>
        <v>177.46299999999999</v>
      </c>
      <c r="I92" s="139" t="s">
        <v>218</v>
      </c>
      <c r="K92" s="168" t="str">
        <f t="shared" si="26"/>
        <v>Design Information Fee</v>
      </c>
      <c r="L92" s="168" t="str">
        <f t="shared" si="27"/>
        <v>Design Information FeeConnection of Load - Industrial &amp; Commercial - Transmission</v>
      </c>
      <c r="M92" s="169" t="s">
        <v>218</v>
      </c>
      <c r="N92" s="170">
        <f t="shared" si="21"/>
        <v>1</v>
      </c>
      <c r="O92" s="171">
        <f t="shared" si="21"/>
        <v>1</v>
      </c>
      <c r="P92" s="178"/>
      <c r="Q92" s="176"/>
      <c r="R92" s="176"/>
      <c r="S92" s="176"/>
      <c r="V92" s="108"/>
      <c r="W92" s="108"/>
      <c r="X92" s="108"/>
    </row>
    <row r="93" spans="2:24" s="134" customFormat="1" x14ac:dyDescent="0.25">
      <c r="B93" s="123"/>
      <c r="C93" s="216"/>
      <c r="D93" s="141" t="s">
        <v>12</v>
      </c>
      <c r="E93" s="142" t="s">
        <v>6</v>
      </c>
      <c r="F93" s="142" t="s">
        <v>7</v>
      </c>
      <c r="G93" s="143">
        <f>IF($F93="","",VLOOKUP($L93,'Proposed Changes'!$I$22:$V$337,'Proposed Changes'!$P$6,FALSE))</f>
        <v>161.33000000000001</v>
      </c>
      <c r="H93" s="144">
        <f t="shared" si="25"/>
        <v>177.46299999999999</v>
      </c>
      <c r="I93" s="139" t="s">
        <v>218</v>
      </c>
      <c r="K93" s="168" t="str">
        <f t="shared" si="26"/>
        <v>Design Information Fee</v>
      </c>
      <c r="L93" s="168" t="str">
        <f t="shared" si="27"/>
        <v>Design Information FeeConnection of Load - Multi-Dwelling - &lt;= 5 units</v>
      </c>
      <c r="M93" s="169" t="s">
        <v>218</v>
      </c>
      <c r="N93" s="170">
        <f t="shared" si="21"/>
        <v>1</v>
      </c>
      <c r="O93" s="171">
        <f t="shared" si="21"/>
        <v>1</v>
      </c>
      <c r="P93" s="178"/>
      <c r="Q93" s="176"/>
      <c r="R93" s="176"/>
      <c r="S93" s="176"/>
      <c r="V93" s="108"/>
      <c r="W93" s="108"/>
      <c r="X93" s="108"/>
    </row>
    <row r="94" spans="2:24" s="134" customFormat="1" x14ac:dyDescent="0.25">
      <c r="B94" s="123"/>
      <c r="C94" s="216"/>
      <c r="D94" s="141" t="s">
        <v>13</v>
      </c>
      <c r="E94" s="142" t="s">
        <v>6</v>
      </c>
      <c r="F94" s="142" t="s">
        <v>7</v>
      </c>
      <c r="G94" s="143">
        <f>IF($F94="","",VLOOKUP($L94,'Proposed Changes'!$I$22:$V$337,'Proposed Changes'!$P$6,FALSE))</f>
        <v>161.33000000000001</v>
      </c>
      <c r="H94" s="144">
        <f t="shared" si="25"/>
        <v>177.46299999999999</v>
      </c>
      <c r="I94" s="139" t="s">
        <v>218</v>
      </c>
      <c r="K94" s="168" t="str">
        <f t="shared" si="26"/>
        <v>Design Information Fee</v>
      </c>
      <c r="L94" s="168" t="str">
        <f t="shared" si="27"/>
        <v>Design Information FeeConnection of Load - Multi-Dwelling - &lt;= 20 units</v>
      </c>
      <c r="M94" s="169" t="s">
        <v>218</v>
      </c>
      <c r="N94" s="170">
        <f t="shared" si="21"/>
        <v>1</v>
      </c>
      <c r="O94" s="171">
        <f t="shared" si="21"/>
        <v>1</v>
      </c>
      <c r="P94" s="178"/>
      <c r="Q94" s="176"/>
      <c r="R94" s="176"/>
      <c r="S94" s="176"/>
      <c r="V94" s="108"/>
      <c r="W94" s="108"/>
      <c r="X94" s="108"/>
    </row>
    <row r="95" spans="2:24" s="134" customFormat="1" x14ac:dyDescent="0.25">
      <c r="B95" s="123"/>
      <c r="C95" s="216"/>
      <c r="D95" s="141" t="s">
        <v>14</v>
      </c>
      <c r="E95" s="142" t="s">
        <v>6</v>
      </c>
      <c r="F95" s="142" t="s">
        <v>7</v>
      </c>
      <c r="G95" s="143">
        <f>IF($F95="","",VLOOKUP($L95,'Proposed Changes'!$I$22:$V$337,'Proposed Changes'!$P$6,FALSE))</f>
        <v>161.33000000000001</v>
      </c>
      <c r="H95" s="144">
        <f t="shared" si="25"/>
        <v>177.46299999999999</v>
      </c>
      <c r="I95" s="139" t="s">
        <v>218</v>
      </c>
      <c r="K95" s="168" t="str">
        <f t="shared" si="26"/>
        <v>Design Information Fee</v>
      </c>
      <c r="L95" s="168" t="str">
        <f t="shared" si="27"/>
        <v>Design Information FeeConnection of Load - Multi-Dwelling - &lt;= 40 units</v>
      </c>
      <c r="M95" s="169" t="s">
        <v>218</v>
      </c>
      <c r="N95" s="170">
        <f t="shared" si="21"/>
        <v>1</v>
      </c>
      <c r="O95" s="171">
        <f t="shared" si="21"/>
        <v>1</v>
      </c>
      <c r="P95" s="178"/>
      <c r="Q95" s="176"/>
      <c r="R95" s="176"/>
      <c r="S95" s="176"/>
      <c r="V95" s="108"/>
      <c r="W95" s="108"/>
      <c r="X95" s="108"/>
    </row>
    <row r="96" spans="2:24" s="134" customFormat="1" x14ac:dyDescent="0.25">
      <c r="B96" s="123"/>
      <c r="C96" s="216"/>
      <c r="D96" s="141" t="s">
        <v>15</v>
      </c>
      <c r="E96" s="142" t="s">
        <v>6</v>
      </c>
      <c r="F96" s="142" t="s">
        <v>7</v>
      </c>
      <c r="G96" s="143">
        <f>IF($F96="","",VLOOKUP($L96,'Proposed Changes'!$I$22:$V$337,'Proposed Changes'!$P$6,FALSE))</f>
        <v>161.33000000000001</v>
      </c>
      <c r="H96" s="144">
        <f t="shared" si="25"/>
        <v>177.46299999999999</v>
      </c>
      <c r="I96" s="139" t="s">
        <v>218</v>
      </c>
      <c r="K96" s="168" t="str">
        <f t="shared" si="26"/>
        <v>Design Information Fee</v>
      </c>
      <c r="L96" s="168" t="str">
        <f t="shared" si="27"/>
        <v>Design Information FeeConnection of Load - Multi-Dwelling - &gt; 40 units</v>
      </c>
      <c r="M96" s="169" t="s">
        <v>218</v>
      </c>
      <c r="N96" s="170">
        <f t="shared" si="21"/>
        <v>1</v>
      </c>
      <c r="O96" s="171">
        <f t="shared" si="21"/>
        <v>1</v>
      </c>
      <c r="P96" s="178"/>
      <c r="Q96" s="176"/>
      <c r="R96" s="176"/>
      <c r="S96" s="176"/>
      <c r="V96" s="108"/>
      <c r="W96" s="108"/>
      <c r="X96" s="108"/>
    </row>
    <row r="97" spans="2:24" s="134" customFormat="1" x14ac:dyDescent="0.25">
      <c r="B97" s="123"/>
      <c r="C97" s="216"/>
      <c r="D97" s="141" t="s">
        <v>16</v>
      </c>
      <c r="E97" s="142" t="s">
        <v>6</v>
      </c>
      <c r="F97" s="142" t="s">
        <v>7</v>
      </c>
      <c r="G97" s="143">
        <f>IF($F97="","",VLOOKUP($L97,'Proposed Changes'!$I$22:$V$337,'Proposed Changes'!$P$6,FALSE))</f>
        <v>161.33000000000001</v>
      </c>
      <c r="H97" s="144">
        <f t="shared" si="25"/>
        <v>177.46299999999999</v>
      </c>
      <c r="I97" s="139" t="s">
        <v>218</v>
      </c>
      <c r="K97" s="168" t="str">
        <f t="shared" si="26"/>
        <v>Design Information Fee</v>
      </c>
      <c r="L97" s="168" t="str">
        <f t="shared" si="27"/>
        <v>Design Information FeeConnection of Load - Non Urban - I&amp;C - &lt;= 200A/Phase (LV)</v>
      </c>
      <c r="M97" s="169" t="s">
        <v>218</v>
      </c>
      <c r="N97" s="170">
        <f t="shared" si="21"/>
        <v>1</v>
      </c>
      <c r="O97" s="171">
        <f t="shared" si="21"/>
        <v>1</v>
      </c>
      <c r="P97" s="178"/>
      <c r="Q97" s="176"/>
      <c r="R97" s="176"/>
      <c r="S97" s="176"/>
      <c r="V97" s="108"/>
      <c r="W97" s="108"/>
      <c r="X97" s="108"/>
    </row>
    <row r="98" spans="2:24" s="134" customFormat="1" x14ac:dyDescent="0.25">
      <c r="B98" s="123"/>
      <c r="C98" s="216"/>
      <c r="D98" s="141" t="s">
        <v>17</v>
      </c>
      <c r="E98" s="142" t="s">
        <v>6</v>
      </c>
      <c r="F98" s="142" t="s">
        <v>7</v>
      </c>
      <c r="G98" s="143">
        <f>IF($F98="","",VLOOKUP($L98,'Proposed Changes'!$I$22:$V$337,'Proposed Changes'!$P$6,FALSE))</f>
        <v>161.33000000000001</v>
      </c>
      <c r="H98" s="144">
        <f t="shared" si="25"/>
        <v>177.46299999999999</v>
      </c>
      <c r="I98" s="139" t="s">
        <v>218</v>
      </c>
      <c r="K98" s="168" t="str">
        <f t="shared" si="26"/>
        <v>Design Information Fee</v>
      </c>
      <c r="L98" s="168" t="str">
        <f t="shared" si="27"/>
        <v>Design Information FeeConnection of Load - Non Urban - I&amp;C - &lt;= 700A/Phase (LV)</v>
      </c>
      <c r="M98" s="169" t="s">
        <v>218</v>
      </c>
      <c r="N98" s="170">
        <f t="shared" ref="N98:O117" si="28">IF($F98="","",COUNTIF($L$58:$L$353,$L98))</f>
        <v>1</v>
      </c>
      <c r="O98" s="171">
        <f t="shared" si="28"/>
        <v>1</v>
      </c>
      <c r="P98" s="178"/>
      <c r="Q98" s="176"/>
      <c r="R98" s="176"/>
      <c r="S98" s="176"/>
      <c r="V98" s="108"/>
      <c r="W98" s="108"/>
      <c r="X98" s="108"/>
    </row>
    <row r="99" spans="2:24" s="134" customFormat="1" x14ac:dyDescent="0.25">
      <c r="B99" s="123"/>
      <c r="C99" s="216"/>
      <c r="D99" s="141" t="s">
        <v>269</v>
      </c>
      <c r="E99" s="142" t="s">
        <v>6</v>
      </c>
      <c r="F99" s="142" t="s">
        <v>7</v>
      </c>
      <c r="G99" s="143">
        <f>IF($F99="","",VLOOKUP($L99,'Proposed Changes'!$I$22:$V$337,'Proposed Changes'!$P$6,FALSE))</f>
        <v>161.33000000000001</v>
      </c>
      <c r="H99" s="144">
        <f t="shared" si="25"/>
        <v>177.46299999999999</v>
      </c>
      <c r="I99" s="139" t="s">
        <v>218</v>
      </c>
      <c r="K99" s="168" t="str">
        <f t="shared" si="26"/>
        <v>Design Information Fee</v>
      </c>
      <c r="L99" s="168" t="str">
        <f t="shared" si="27"/>
        <v>Design Information FeeConnection of Load - Non Urban - I&amp;C - &gt;  700A/Phase (LV)</v>
      </c>
      <c r="M99" s="169" t="s">
        <v>218</v>
      </c>
      <c r="N99" s="170">
        <f t="shared" si="28"/>
        <v>1</v>
      </c>
      <c r="O99" s="171">
        <f t="shared" si="28"/>
        <v>1</v>
      </c>
      <c r="P99" s="178"/>
      <c r="Q99" s="176"/>
      <c r="R99" s="176"/>
      <c r="S99" s="176"/>
      <c r="V99" s="108"/>
      <c r="W99" s="108"/>
      <c r="X99" s="108"/>
    </row>
    <row r="100" spans="2:24" s="134" customFormat="1" x14ac:dyDescent="0.25">
      <c r="B100" s="123"/>
      <c r="C100" s="216"/>
      <c r="D100" s="141" t="s">
        <v>18</v>
      </c>
      <c r="E100" s="142" t="s">
        <v>6</v>
      </c>
      <c r="F100" s="142" t="s">
        <v>7</v>
      </c>
      <c r="G100" s="143">
        <f>IF($F100="","",VLOOKUP($L100,'Proposed Changes'!$I$22:$V$337,'Proposed Changes'!$P$6,FALSE))</f>
        <v>161.33000000000001</v>
      </c>
      <c r="H100" s="144">
        <f t="shared" si="25"/>
        <v>177.46299999999999</v>
      </c>
      <c r="I100" s="139" t="s">
        <v>218</v>
      </c>
      <c r="K100" s="168" t="str">
        <f t="shared" si="26"/>
        <v>Design Information Fee</v>
      </c>
      <c r="L100" s="168" t="str">
        <f t="shared" si="27"/>
        <v>Design Information FeeConnection of Load - Non Urban - I&amp;C - HV Customer</v>
      </c>
      <c r="M100" s="169" t="s">
        <v>218</v>
      </c>
      <c r="N100" s="170">
        <f t="shared" si="28"/>
        <v>1</v>
      </c>
      <c r="O100" s="171">
        <f t="shared" si="28"/>
        <v>1</v>
      </c>
      <c r="P100" s="178"/>
      <c r="Q100" s="176"/>
      <c r="R100" s="176"/>
      <c r="S100" s="176"/>
      <c r="V100" s="108"/>
      <c r="W100" s="108"/>
      <c r="X100" s="108"/>
    </row>
    <row r="101" spans="2:24" s="134" customFormat="1" x14ac:dyDescent="0.25">
      <c r="B101" s="123"/>
      <c r="C101" s="216"/>
      <c r="D101" s="141" t="s">
        <v>19</v>
      </c>
      <c r="E101" s="142" t="s">
        <v>6</v>
      </c>
      <c r="F101" s="142" t="s">
        <v>7</v>
      </c>
      <c r="G101" s="143">
        <f>IF($F101="","",VLOOKUP($L101,'Proposed Changes'!$I$22:$V$337,'Proposed Changes'!$P$6,FALSE))</f>
        <v>161.33000000000001</v>
      </c>
      <c r="H101" s="144">
        <f t="shared" si="25"/>
        <v>177.46299999999999</v>
      </c>
      <c r="I101" s="139" t="s">
        <v>218</v>
      </c>
      <c r="K101" s="168" t="str">
        <f t="shared" si="26"/>
        <v>Design Information Fee</v>
      </c>
      <c r="L101" s="168" t="str">
        <f t="shared" si="27"/>
        <v>Design Information FeeConnection of Load - Non Urban - I&amp;C - Transmission</v>
      </c>
      <c r="M101" s="169" t="s">
        <v>218</v>
      </c>
      <c r="N101" s="170">
        <f t="shared" si="28"/>
        <v>1</v>
      </c>
      <c r="O101" s="171">
        <f t="shared" si="28"/>
        <v>1</v>
      </c>
      <c r="P101" s="178"/>
      <c r="Q101" s="176"/>
      <c r="R101" s="176"/>
      <c r="S101" s="176"/>
      <c r="V101" s="108"/>
      <c r="W101" s="108"/>
      <c r="X101" s="108"/>
    </row>
    <row r="102" spans="2:24" s="134" customFormat="1" x14ac:dyDescent="0.25">
      <c r="B102" s="123"/>
      <c r="C102" s="216"/>
      <c r="D102" s="141" t="s">
        <v>20</v>
      </c>
      <c r="E102" s="142" t="s">
        <v>6</v>
      </c>
      <c r="F102" s="142" t="s">
        <v>7</v>
      </c>
      <c r="G102" s="143">
        <f>IF($F102="","",VLOOKUP($L102,'Proposed Changes'!$I$22:$V$337,'Proposed Changes'!$P$6,FALSE))</f>
        <v>161.33000000000001</v>
      </c>
      <c r="H102" s="144">
        <f t="shared" si="25"/>
        <v>177.46299999999999</v>
      </c>
      <c r="I102" s="139" t="s">
        <v>218</v>
      </c>
      <c r="K102" s="168" t="str">
        <f t="shared" si="26"/>
        <v>Design Information Fee</v>
      </c>
      <c r="L102" s="168" t="str">
        <f t="shared" si="27"/>
        <v>Design Information FeeConnection of Load - Non Urban - Multi-Dwelling - &lt;= 5 units</v>
      </c>
      <c r="M102" s="169" t="s">
        <v>218</v>
      </c>
      <c r="N102" s="170">
        <f t="shared" si="28"/>
        <v>1</v>
      </c>
      <c r="O102" s="171">
        <f t="shared" si="28"/>
        <v>1</v>
      </c>
      <c r="P102" s="178"/>
      <c r="Q102" s="176"/>
      <c r="R102" s="176"/>
      <c r="S102" s="176"/>
      <c r="V102" s="108"/>
      <c r="W102" s="108"/>
      <c r="X102" s="108"/>
    </row>
    <row r="103" spans="2:24" s="134" customFormat="1" x14ac:dyDescent="0.25">
      <c r="B103" s="123"/>
      <c r="C103" s="216"/>
      <c r="D103" s="141" t="s">
        <v>21</v>
      </c>
      <c r="E103" s="142" t="s">
        <v>6</v>
      </c>
      <c r="F103" s="142" t="s">
        <v>7</v>
      </c>
      <c r="G103" s="143">
        <f>IF($F103="","",VLOOKUP($L103,'Proposed Changes'!$I$22:$V$337,'Proposed Changes'!$P$6,FALSE))</f>
        <v>161.33000000000001</v>
      </c>
      <c r="H103" s="144">
        <f t="shared" si="25"/>
        <v>177.46299999999999</v>
      </c>
      <c r="I103" s="139" t="s">
        <v>218</v>
      </c>
      <c r="K103" s="168" t="str">
        <f t="shared" si="26"/>
        <v>Design Information Fee</v>
      </c>
      <c r="L103" s="168" t="str">
        <f t="shared" si="27"/>
        <v>Design Information FeeConnection of Load - Non Urban - Multi-Dwelling - &lt;= 20 units</v>
      </c>
      <c r="M103" s="169" t="s">
        <v>218</v>
      </c>
      <c r="N103" s="170">
        <f t="shared" si="28"/>
        <v>1</v>
      </c>
      <c r="O103" s="171">
        <f t="shared" si="28"/>
        <v>1</v>
      </c>
      <c r="P103" s="178"/>
      <c r="Q103" s="176"/>
      <c r="R103" s="176"/>
      <c r="S103" s="176"/>
      <c r="V103" s="108"/>
      <c r="W103" s="108"/>
      <c r="X103" s="108"/>
    </row>
    <row r="104" spans="2:24" s="134" customFormat="1" x14ac:dyDescent="0.25">
      <c r="B104" s="123"/>
      <c r="C104" s="216"/>
      <c r="D104" s="141" t="s">
        <v>22</v>
      </c>
      <c r="E104" s="142" t="s">
        <v>6</v>
      </c>
      <c r="F104" s="142" t="s">
        <v>7</v>
      </c>
      <c r="G104" s="143">
        <f>IF($F104="","",VLOOKUP($L104,'Proposed Changes'!$I$22:$V$337,'Proposed Changes'!$P$6,FALSE))</f>
        <v>161.33000000000001</v>
      </c>
      <c r="H104" s="144">
        <f t="shared" si="25"/>
        <v>177.46299999999999</v>
      </c>
      <c r="I104" s="139" t="s">
        <v>218</v>
      </c>
      <c r="K104" s="168" t="str">
        <f t="shared" si="26"/>
        <v>Design Information Fee</v>
      </c>
      <c r="L104" s="168" t="str">
        <f t="shared" si="27"/>
        <v>Design Information FeeConnection of Load - Non Urban - Multi-Dwelling - &lt;= 40 units</v>
      </c>
      <c r="M104" s="169" t="s">
        <v>218</v>
      </c>
      <c r="N104" s="170">
        <f t="shared" si="28"/>
        <v>1</v>
      </c>
      <c r="O104" s="171">
        <f t="shared" si="28"/>
        <v>1</v>
      </c>
      <c r="P104" s="178"/>
      <c r="Q104" s="176"/>
      <c r="R104" s="176"/>
      <c r="S104" s="176"/>
      <c r="V104" s="108"/>
      <c r="W104" s="108"/>
      <c r="X104" s="108"/>
    </row>
    <row r="105" spans="2:24" s="134" customFormat="1" x14ac:dyDescent="0.25">
      <c r="B105" s="123"/>
      <c r="C105" s="216"/>
      <c r="D105" s="141" t="s">
        <v>23</v>
      </c>
      <c r="E105" s="142" t="s">
        <v>6</v>
      </c>
      <c r="F105" s="142" t="s">
        <v>7</v>
      </c>
      <c r="G105" s="143">
        <f>IF($F105="","",VLOOKUP($L105,'Proposed Changes'!$I$22:$V$337,'Proposed Changes'!$P$6,FALSE))</f>
        <v>161.33000000000001</v>
      </c>
      <c r="H105" s="144">
        <f t="shared" si="25"/>
        <v>177.46299999999999</v>
      </c>
      <c r="I105" s="139" t="s">
        <v>218</v>
      </c>
      <c r="K105" s="168" t="str">
        <f t="shared" si="26"/>
        <v>Design Information Fee</v>
      </c>
      <c r="L105" s="168" t="str">
        <f t="shared" si="27"/>
        <v>Design Information FeeConnection of Load - Non Urban - Multi-Dwelling - &gt; 40 units</v>
      </c>
      <c r="M105" s="169" t="s">
        <v>218</v>
      </c>
      <c r="N105" s="170">
        <f t="shared" si="28"/>
        <v>1</v>
      </c>
      <c r="O105" s="171">
        <f t="shared" si="28"/>
        <v>1</v>
      </c>
      <c r="P105" s="178"/>
      <c r="Q105" s="176"/>
      <c r="R105" s="176"/>
      <c r="S105" s="176"/>
      <c r="V105" s="108"/>
      <c r="W105" s="108"/>
      <c r="X105" s="108"/>
    </row>
    <row r="106" spans="2:24" s="134" customFormat="1" x14ac:dyDescent="0.25">
      <c r="B106" s="123"/>
      <c r="C106" s="216"/>
      <c r="D106" s="141" t="s">
        <v>24</v>
      </c>
      <c r="E106" s="142" t="s">
        <v>6</v>
      </c>
      <c r="F106" s="142" t="s">
        <v>7</v>
      </c>
      <c r="G106" s="143">
        <f>IF($F106="","",VLOOKUP($L106,'Proposed Changes'!$I$22:$V$337,'Proposed Changes'!$P$6,FALSE))</f>
        <v>161.33000000000001</v>
      </c>
      <c r="H106" s="144">
        <f t="shared" si="25"/>
        <v>177.46299999999999</v>
      </c>
      <c r="I106" s="139" t="s">
        <v>218</v>
      </c>
      <c r="K106" s="168" t="str">
        <f t="shared" si="26"/>
        <v>Design Information Fee</v>
      </c>
      <c r="L106" s="168" t="str">
        <f t="shared" si="27"/>
        <v>Design Information FeeConnection of Load - Non Urban - Single Residential - Per Hour</v>
      </c>
      <c r="M106" s="169" t="s">
        <v>218</v>
      </c>
      <c r="N106" s="170">
        <f t="shared" si="28"/>
        <v>1</v>
      </c>
      <c r="O106" s="171">
        <f t="shared" si="28"/>
        <v>1</v>
      </c>
      <c r="P106" s="178"/>
      <c r="Q106" s="176"/>
      <c r="R106" s="176"/>
      <c r="S106" s="176"/>
      <c r="V106" s="108"/>
      <c r="W106" s="108"/>
      <c r="X106" s="108"/>
    </row>
    <row r="107" spans="2:24" s="134" customFormat="1" x14ac:dyDescent="0.25">
      <c r="B107" s="123"/>
      <c r="C107" s="216"/>
      <c r="D107" s="192"/>
      <c r="E107" s="193"/>
      <c r="F107" s="193"/>
      <c r="G107" s="194"/>
      <c r="H107" s="195"/>
      <c r="I107" s="139" t="s">
        <v>218</v>
      </c>
      <c r="K107" s="168"/>
      <c r="L107" s="168"/>
      <c r="M107" s="169" t="s">
        <v>218</v>
      </c>
      <c r="N107" s="170" t="str">
        <f t="shared" si="28"/>
        <v/>
      </c>
      <c r="O107" s="171" t="str">
        <f t="shared" si="28"/>
        <v/>
      </c>
      <c r="P107" s="178"/>
      <c r="Q107" s="176"/>
      <c r="R107" s="176"/>
      <c r="S107" s="176"/>
      <c r="V107" s="108"/>
      <c r="W107" s="108"/>
      <c r="X107" s="108"/>
    </row>
    <row r="108" spans="2:24" s="134" customFormat="1" x14ac:dyDescent="0.25">
      <c r="B108" s="123"/>
      <c r="C108" s="216"/>
      <c r="D108" s="141" t="s">
        <v>255</v>
      </c>
      <c r="E108" s="142" t="s">
        <v>6</v>
      </c>
      <c r="F108" s="142" t="s">
        <v>7</v>
      </c>
      <c r="G108" s="143">
        <f>IF($F108="","",VLOOKUP($L108,'Proposed Changes'!$I$22:$V$337,'Proposed Changes'!$P$6,FALSE))</f>
        <v>161.33000000000001</v>
      </c>
      <c r="H108" s="144">
        <f t="shared" ref="H108:H111" si="29">ROUND(G108*1.1,3)</f>
        <v>177.46299999999999</v>
      </c>
      <c r="I108" s="139" t="s">
        <v>218</v>
      </c>
      <c r="K108" s="168" t="str">
        <f t="shared" ref="K108:K111" si="30">$C$81</f>
        <v>Design Information Fee</v>
      </c>
      <c r="L108" s="168" t="str">
        <f>K108&amp;D108</f>
        <v>Design Information FeeAsset Relocation - Engineer</v>
      </c>
      <c r="M108" s="169" t="s">
        <v>218</v>
      </c>
      <c r="N108" s="170">
        <f t="shared" si="28"/>
        <v>1</v>
      </c>
      <c r="O108" s="171">
        <f t="shared" si="28"/>
        <v>1</v>
      </c>
      <c r="P108" s="178"/>
      <c r="Q108" s="176"/>
      <c r="R108" s="176"/>
      <c r="S108" s="176"/>
      <c r="V108" s="108"/>
      <c r="W108" s="108"/>
      <c r="X108" s="108"/>
    </row>
    <row r="109" spans="2:24" s="134" customFormat="1" x14ac:dyDescent="0.25">
      <c r="B109" s="123"/>
      <c r="C109" s="216"/>
      <c r="D109" s="141" t="s">
        <v>254</v>
      </c>
      <c r="E109" s="142" t="s">
        <v>6</v>
      </c>
      <c r="F109" s="142" t="s">
        <v>7</v>
      </c>
      <c r="G109" s="143">
        <f>IF($F109="","",VLOOKUP($L109,'Proposed Changes'!$I$22:$V$337,'Proposed Changes'!$P$6,FALSE))</f>
        <v>161.33000000000001</v>
      </c>
      <c r="H109" s="144">
        <f t="shared" si="29"/>
        <v>177.46299999999999</v>
      </c>
      <c r="I109" s="139" t="s">
        <v>218</v>
      </c>
      <c r="K109" s="168" t="str">
        <f t="shared" si="30"/>
        <v>Design Information Fee</v>
      </c>
      <c r="L109" s="168" t="str">
        <f>K109&amp;D109</f>
        <v>Design Information FeeAsset Relocation - Designer</v>
      </c>
      <c r="M109" s="169" t="s">
        <v>218</v>
      </c>
      <c r="N109" s="170">
        <f t="shared" si="28"/>
        <v>1</v>
      </c>
      <c r="O109" s="171">
        <f t="shared" si="28"/>
        <v>1</v>
      </c>
      <c r="P109" s="178"/>
      <c r="Q109" s="176"/>
      <c r="R109" s="176"/>
      <c r="S109" s="176"/>
      <c r="V109" s="108"/>
      <c r="W109" s="108"/>
      <c r="X109" s="108"/>
    </row>
    <row r="110" spans="2:24" s="134" customFormat="1" x14ac:dyDescent="0.25">
      <c r="B110" s="123"/>
      <c r="C110" s="216"/>
      <c r="D110" s="141" t="s">
        <v>262</v>
      </c>
      <c r="E110" s="142" t="s">
        <v>6</v>
      </c>
      <c r="F110" s="142" t="s">
        <v>7</v>
      </c>
      <c r="G110" s="143">
        <f>IF($F110="","",VLOOKUP($L110,'Proposed Changes'!$I$22:$V$337,'Proposed Changes'!$P$6,FALSE))</f>
        <v>161.33000000000001</v>
      </c>
      <c r="H110" s="144">
        <f t="shared" si="29"/>
        <v>177.46299999999999</v>
      </c>
      <c r="I110" s="139" t="s">
        <v>218</v>
      </c>
      <c r="K110" s="168" t="str">
        <f t="shared" si="30"/>
        <v>Design Information Fee</v>
      </c>
      <c r="L110" s="168" t="str">
        <f>K110&amp;D110</f>
        <v>Design Information FeePublic Lighting - Engineer</v>
      </c>
      <c r="M110" s="169" t="s">
        <v>218</v>
      </c>
      <c r="N110" s="170">
        <f t="shared" si="28"/>
        <v>1</v>
      </c>
      <c r="O110" s="171">
        <f t="shared" si="28"/>
        <v>1</v>
      </c>
      <c r="P110" s="178"/>
      <c r="Q110" s="176"/>
      <c r="R110" s="176"/>
      <c r="S110" s="176"/>
      <c r="V110" s="108"/>
      <c r="W110" s="108"/>
      <c r="X110" s="108"/>
    </row>
    <row r="111" spans="2:24" s="134" customFormat="1" x14ac:dyDescent="0.25">
      <c r="B111" s="123"/>
      <c r="C111" s="216"/>
      <c r="D111" s="141" t="s">
        <v>261</v>
      </c>
      <c r="E111" s="142" t="s">
        <v>6</v>
      </c>
      <c r="F111" s="142" t="s">
        <v>7</v>
      </c>
      <c r="G111" s="143">
        <f>IF($F111="","",VLOOKUP($L111,'Proposed Changes'!$I$22:$V$337,'Proposed Changes'!$P$6,FALSE))</f>
        <v>161.33000000000001</v>
      </c>
      <c r="H111" s="144">
        <f t="shared" si="29"/>
        <v>177.46299999999999</v>
      </c>
      <c r="I111" s="139" t="s">
        <v>218</v>
      </c>
      <c r="K111" s="168" t="str">
        <f t="shared" si="30"/>
        <v>Design Information Fee</v>
      </c>
      <c r="L111" s="168" t="str">
        <f>K111&amp;D111</f>
        <v>Design Information FeePublic Lighting - Designer</v>
      </c>
      <c r="M111" s="169" t="s">
        <v>218</v>
      </c>
      <c r="N111" s="170">
        <f t="shared" si="28"/>
        <v>1</v>
      </c>
      <c r="O111" s="171">
        <f t="shared" si="28"/>
        <v>1</v>
      </c>
      <c r="P111" s="178"/>
      <c r="Q111" s="176"/>
      <c r="R111" s="176"/>
      <c r="S111" s="176"/>
      <c r="V111" s="108"/>
      <c r="W111" s="108"/>
      <c r="X111" s="108"/>
    </row>
    <row r="112" spans="2:24" s="134" customFormat="1" x14ac:dyDescent="0.25">
      <c r="B112" s="123"/>
      <c r="C112" s="217"/>
      <c r="D112" s="192"/>
      <c r="E112" s="193"/>
      <c r="F112" s="193"/>
      <c r="G112" s="194"/>
      <c r="H112" s="195"/>
      <c r="I112" s="139" t="s">
        <v>218</v>
      </c>
      <c r="K112" s="168"/>
      <c r="L112" s="168"/>
      <c r="M112" s="169" t="s">
        <v>218</v>
      </c>
      <c r="N112" s="170" t="str">
        <f t="shared" si="28"/>
        <v/>
      </c>
      <c r="O112" s="171" t="str">
        <f t="shared" si="28"/>
        <v/>
      </c>
      <c r="P112" s="178"/>
      <c r="Q112" s="176"/>
      <c r="R112" s="176"/>
      <c r="S112" s="176"/>
      <c r="V112" s="108"/>
      <c r="W112" s="108"/>
      <c r="X112" s="108"/>
    </row>
    <row r="113" spans="2:24" s="134" customFormat="1" x14ac:dyDescent="0.25">
      <c r="B113" s="123"/>
      <c r="C113" s="215" t="s">
        <v>25</v>
      </c>
      <c r="D113" s="141" t="s">
        <v>247</v>
      </c>
      <c r="E113" s="142" t="s">
        <v>4</v>
      </c>
      <c r="F113" s="142" t="s">
        <v>5</v>
      </c>
      <c r="G113" s="143">
        <f>IF($F113="","",VLOOKUP($L113,'Proposed Changes'!$I$22:$V$337,'Proposed Changes'!$P$6,FALSE))</f>
        <v>322.66000000000003</v>
      </c>
      <c r="H113" s="144">
        <f t="shared" ref="H113:H129" si="31">ROUND(G113*1.1,3)</f>
        <v>354.92599999999999</v>
      </c>
      <c r="I113" s="139" t="s">
        <v>218</v>
      </c>
      <c r="K113" s="168" t="str">
        <f>$C$113</f>
        <v>Design Certification Fee</v>
      </c>
      <c r="L113" s="168" t="str">
        <f t="shared" ref="L113:L144" si="32">K113&amp;D113</f>
        <v>Design Certification FeeSubdivision - URD - Underground - 1-5 lots</v>
      </c>
      <c r="M113" s="169" t="s">
        <v>218</v>
      </c>
      <c r="N113" s="170">
        <f t="shared" si="28"/>
        <v>1</v>
      </c>
      <c r="O113" s="171">
        <f t="shared" si="28"/>
        <v>1</v>
      </c>
      <c r="P113" s="178"/>
      <c r="Q113" s="176"/>
      <c r="R113" s="176"/>
      <c r="S113" s="176"/>
      <c r="V113" s="108"/>
      <c r="W113" s="108"/>
      <c r="X113" s="108"/>
    </row>
    <row r="114" spans="2:24" s="134" customFormat="1" x14ac:dyDescent="0.25">
      <c r="B114" s="123"/>
      <c r="C114" s="216"/>
      <c r="D114" s="141" t="s">
        <v>249</v>
      </c>
      <c r="E114" s="142" t="s">
        <v>4</v>
      </c>
      <c r="F114" s="142" t="s">
        <v>5</v>
      </c>
      <c r="G114" s="143">
        <f>IF($F114="","",VLOOKUP($L114,'Proposed Changes'!$I$22:$V$337,'Proposed Changes'!$P$6,FALSE))</f>
        <v>483.99</v>
      </c>
      <c r="H114" s="144">
        <f t="shared" si="31"/>
        <v>532.38900000000001</v>
      </c>
      <c r="I114" s="139" t="s">
        <v>218</v>
      </c>
      <c r="K114" s="168" t="str">
        <f t="shared" ref="K114:K149" si="33">$C$113</f>
        <v>Design Certification Fee</v>
      </c>
      <c r="L114" s="168" t="str">
        <f t="shared" si="32"/>
        <v>Design Certification FeeSubdivision - URD - Underground - 6-10 lots</v>
      </c>
      <c r="M114" s="169" t="s">
        <v>218</v>
      </c>
      <c r="N114" s="170">
        <f t="shared" si="28"/>
        <v>1</v>
      </c>
      <c r="O114" s="171">
        <f t="shared" si="28"/>
        <v>1</v>
      </c>
      <c r="P114" s="178"/>
      <c r="Q114" s="176"/>
      <c r="R114" s="176"/>
      <c r="S114" s="176"/>
      <c r="V114" s="108"/>
      <c r="W114" s="108"/>
      <c r="X114" s="108"/>
    </row>
    <row r="115" spans="2:24" s="134" customFormat="1" x14ac:dyDescent="0.25">
      <c r="B115" s="123"/>
      <c r="C115" s="216"/>
      <c r="D115" s="141" t="s">
        <v>246</v>
      </c>
      <c r="E115" s="142" t="s">
        <v>4</v>
      </c>
      <c r="F115" s="142" t="s">
        <v>5</v>
      </c>
      <c r="G115" s="143">
        <f>IF($F115="","",VLOOKUP($L115,'Proposed Changes'!$I$22:$V$337,'Proposed Changes'!$P$6,FALSE))</f>
        <v>806.65</v>
      </c>
      <c r="H115" s="144">
        <f t="shared" si="31"/>
        <v>887.31500000000005</v>
      </c>
      <c r="I115" s="139" t="s">
        <v>218</v>
      </c>
      <c r="K115" s="168" t="str">
        <f t="shared" si="33"/>
        <v>Design Certification Fee</v>
      </c>
      <c r="L115" s="168" t="str">
        <f t="shared" si="32"/>
        <v>Design Certification FeeSubdivision - URD - Underground - 11-40 lots</v>
      </c>
      <c r="M115" s="169" t="s">
        <v>218</v>
      </c>
      <c r="N115" s="170">
        <f t="shared" si="28"/>
        <v>1</v>
      </c>
      <c r="O115" s="171">
        <f t="shared" si="28"/>
        <v>1</v>
      </c>
      <c r="P115" s="178"/>
      <c r="Q115" s="176"/>
      <c r="R115" s="176"/>
      <c r="S115" s="176"/>
      <c r="V115" s="108"/>
      <c r="W115" s="108"/>
      <c r="X115" s="108"/>
    </row>
    <row r="116" spans="2:24" s="134" customFormat="1" x14ac:dyDescent="0.25">
      <c r="B116" s="123"/>
      <c r="C116" s="216"/>
      <c r="D116" s="141" t="s">
        <v>248</v>
      </c>
      <c r="E116" s="142" t="s">
        <v>4</v>
      </c>
      <c r="F116" s="142" t="s">
        <v>5</v>
      </c>
      <c r="G116" s="143">
        <f>IF($F116="","",VLOOKUP($L116,'Proposed Changes'!$I$22:$V$337,'Proposed Changes'!$P$6,FALSE))</f>
        <v>967.98</v>
      </c>
      <c r="H116" s="144">
        <f t="shared" si="31"/>
        <v>1064.778</v>
      </c>
      <c r="I116" s="139" t="s">
        <v>218</v>
      </c>
      <c r="K116" s="168" t="str">
        <f t="shared" si="33"/>
        <v>Design Certification Fee</v>
      </c>
      <c r="L116" s="168" t="str">
        <f t="shared" si="32"/>
        <v>Design Certification FeeSubdivision - URD - Underground - 41+ lots</v>
      </c>
      <c r="M116" s="169" t="s">
        <v>218</v>
      </c>
      <c r="N116" s="170">
        <f t="shared" si="28"/>
        <v>1</v>
      </c>
      <c r="O116" s="171">
        <f t="shared" si="28"/>
        <v>1</v>
      </c>
      <c r="P116" s="178"/>
      <c r="Q116" s="176"/>
      <c r="R116" s="176"/>
      <c r="S116" s="176"/>
      <c r="V116" s="108"/>
      <c r="W116" s="108"/>
      <c r="X116" s="108"/>
    </row>
    <row r="117" spans="2:24" s="134" customFormat="1" x14ac:dyDescent="0.25">
      <c r="B117" s="123"/>
      <c r="C117" s="216"/>
      <c r="D117" s="141" t="s">
        <v>243</v>
      </c>
      <c r="E117" s="142" t="s">
        <v>4</v>
      </c>
      <c r="F117" s="142" t="s">
        <v>5</v>
      </c>
      <c r="G117" s="143">
        <f>IF($F117="","",VLOOKUP($L117,'Proposed Changes'!$I$22:$V$337,'Proposed Changes'!$P$6,FALSE))</f>
        <v>161.33000000000001</v>
      </c>
      <c r="H117" s="144">
        <f t="shared" si="31"/>
        <v>177.46299999999999</v>
      </c>
      <c r="I117" s="139" t="s">
        <v>218</v>
      </c>
      <c r="K117" s="168" t="str">
        <f t="shared" si="33"/>
        <v>Design Certification Fee</v>
      </c>
      <c r="L117" s="168" t="str">
        <f t="shared" si="32"/>
        <v>Design Certification FeeSubdivision - Non Urban - Underground - 1-5 lots</v>
      </c>
      <c r="M117" s="169" t="s">
        <v>218</v>
      </c>
      <c r="N117" s="170">
        <f t="shared" si="28"/>
        <v>1</v>
      </c>
      <c r="O117" s="171">
        <f t="shared" si="28"/>
        <v>1</v>
      </c>
      <c r="P117" s="178"/>
      <c r="Q117" s="176"/>
      <c r="R117" s="176"/>
      <c r="S117" s="176"/>
      <c r="V117" s="108"/>
      <c r="W117" s="108"/>
      <c r="X117" s="108"/>
    </row>
    <row r="118" spans="2:24" s="134" customFormat="1" x14ac:dyDescent="0.25">
      <c r="B118" s="123"/>
      <c r="C118" s="216"/>
      <c r="D118" s="141" t="s">
        <v>245</v>
      </c>
      <c r="E118" s="142" t="s">
        <v>4</v>
      </c>
      <c r="F118" s="142" t="s">
        <v>5</v>
      </c>
      <c r="G118" s="143">
        <f>IF($F118="","",VLOOKUP($L118,'Proposed Changes'!$I$22:$V$337,'Proposed Changes'!$P$6,FALSE))</f>
        <v>483.99</v>
      </c>
      <c r="H118" s="144">
        <f t="shared" si="31"/>
        <v>532.38900000000001</v>
      </c>
      <c r="I118" s="139" t="s">
        <v>218</v>
      </c>
      <c r="K118" s="168" t="str">
        <f t="shared" si="33"/>
        <v>Design Certification Fee</v>
      </c>
      <c r="L118" s="168" t="str">
        <f t="shared" si="32"/>
        <v>Design Certification FeeSubdivision - Non Urban - Underground - 6-10 lots</v>
      </c>
      <c r="M118" s="169" t="s">
        <v>218</v>
      </c>
      <c r="N118" s="170">
        <f t="shared" ref="N118:O137" si="34">IF($F118="","",COUNTIF($L$58:$L$353,$L118))</f>
        <v>1</v>
      </c>
      <c r="O118" s="171">
        <f t="shared" si="34"/>
        <v>1</v>
      </c>
      <c r="P118" s="178"/>
      <c r="Q118" s="176"/>
      <c r="R118" s="176"/>
      <c r="S118" s="176"/>
      <c r="V118" s="108"/>
      <c r="W118" s="108"/>
      <c r="X118" s="108"/>
    </row>
    <row r="119" spans="2:24" s="134" customFormat="1" x14ac:dyDescent="0.25">
      <c r="B119" s="123"/>
      <c r="C119" s="216"/>
      <c r="D119" s="141" t="s">
        <v>242</v>
      </c>
      <c r="E119" s="142" t="s">
        <v>4</v>
      </c>
      <c r="F119" s="142" t="s">
        <v>5</v>
      </c>
      <c r="G119" s="143">
        <f>IF($F119="","",VLOOKUP($L119,'Proposed Changes'!$I$22:$V$337,'Proposed Changes'!$P$6,FALSE))</f>
        <v>645.32000000000005</v>
      </c>
      <c r="H119" s="144">
        <f t="shared" si="31"/>
        <v>709.85199999999998</v>
      </c>
      <c r="I119" s="139" t="s">
        <v>218</v>
      </c>
      <c r="K119" s="168" t="str">
        <f t="shared" si="33"/>
        <v>Design Certification Fee</v>
      </c>
      <c r="L119" s="168" t="str">
        <f t="shared" si="32"/>
        <v>Design Certification FeeSubdivision - Non Urban - Underground - 11-40 lots</v>
      </c>
      <c r="M119" s="169" t="s">
        <v>218</v>
      </c>
      <c r="N119" s="170">
        <f t="shared" si="34"/>
        <v>1</v>
      </c>
      <c r="O119" s="171">
        <f t="shared" si="34"/>
        <v>1</v>
      </c>
      <c r="P119" s="178"/>
      <c r="Q119" s="176"/>
      <c r="R119" s="176"/>
      <c r="S119" s="176"/>
      <c r="V119" s="108"/>
      <c r="W119" s="108"/>
      <c r="X119" s="108"/>
    </row>
    <row r="120" spans="2:24" s="134" customFormat="1" x14ac:dyDescent="0.25">
      <c r="B120" s="123"/>
      <c r="C120" s="216"/>
      <c r="D120" s="141" t="s">
        <v>244</v>
      </c>
      <c r="E120" s="142" t="s">
        <v>4</v>
      </c>
      <c r="F120" s="142" t="s">
        <v>5</v>
      </c>
      <c r="G120" s="143">
        <f>IF($F120="","",VLOOKUP($L120,'Proposed Changes'!$I$22:$V$337,'Proposed Changes'!$P$6,FALSE))</f>
        <v>645.32000000000005</v>
      </c>
      <c r="H120" s="144">
        <f t="shared" si="31"/>
        <v>709.85199999999998</v>
      </c>
      <c r="I120" s="139" t="s">
        <v>218</v>
      </c>
      <c r="K120" s="168" t="str">
        <f t="shared" si="33"/>
        <v>Design Certification Fee</v>
      </c>
      <c r="L120" s="168" t="str">
        <f t="shared" si="32"/>
        <v>Design Certification FeeSubdivision - Non Urban - Underground - 41+ lots</v>
      </c>
      <c r="M120" s="169" t="s">
        <v>218</v>
      </c>
      <c r="N120" s="170">
        <f t="shared" si="34"/>
        <v>1</v>
      </c>
      <c r="O120" s="171">
        <f t="shared" si="34"/>
        <v>1</v>
      </c>
      <c r="P120" s="178"/>
      <c r="Q120" s="176"/>
      <c r="R120" s="176"/>
      <c r="S120" s="176"/>
      <c r="V120" s="108"/>
      <c r="W120" s="108"/>
      <c r="X120" s="108"/>
    </row>
    <row r="121" spans="2:24" s="134" customFormat="1" x14ac:dyDescent="0.25">
      <c r="B121" s="123"/>
      <c r="C121" s="216"/>
      <c r="D121" s="141" t="s">
        <v>240</v>
      </c>
      <c r="E121" s="142" t="s">
        <v>4</v>
      </c>
      <c r="F121" s="142" t="s">
        <v>5</v>
      </c>
      <c r="G121" s="143">
        <f>IF($F121="","",VLOOKUP($L121,'Proposed Changes'!$I$22:$V$337,'Proposed Changes'!$P$6,FALSE))</f>
        <v>322.66000000000003</v>
      </c>
      <c r="H121" s="144">
        <f t="shared" si="31"/>
        <v>354.92599999999999</v>
      </c>
      <c r="I121" s="139" t="s">
        <v>218</v>
      </c>
      <c r="K121" s="168" t="str">
        <f t="shared" si="33"/>
        <v>Design Certification Fee</v>
      </c>
      <c r="L121" s="168" t="str">
        <f t="shared" si="32"/>
        <v>Design Certification FeeSubdivision - Non Urban - Overhead - 1-5 poles</v>
      </c>
      <c r="M121" s="169" t="s">
        <v>218</v>
      </c>
      <c r="N121" s="170">
        <f t="shared" si="34"/>
        <v>1</v>
      </c>
      <c r="O121" s="171">
        <f t="shared" si="34"/>
        <v>1</v>
      </c>
      <c r="P121" s="178"/>
      <c r="Q121" s="176"/>
      <c r="R121" s="176"/>
      <c r="S121" s="176"/>
      <c r="V121" s="108"/>
      <c r="W121" s="108"/>
      <c r="X121" s="108"/>
    </row>
    <row r="122" spans="2:24" s="134" customFormat="1" x14ac:dyDescent="0.25">
      <c r="B122" s="123"/>
      <c r="C122" s="216"/>
      <c r="D122" s="141" t="s">
        <v>241</v>
      </c>
      <c r="E122" s="142" t="s">
        <v>4</v>
      </c>
      <c r="F122" s="142" t="s">
        <v>5</v>
      </c>
      <c r="G122" s="143">
        <f>IF($F122="","",VLOOKUP($L122,'Proposed Changes'!$I$22:$V$337,'Proposed Changes'!$P$6,FALSE))</f>
        <v>483.99</v>
      </c>
      <c r="H122" s="144">
        <f t="shared" si="31"/>
        <v>532.38900000000001</v>
      </c>
      <c r="I122" s="139" t="s">
        <v>218</v>
      </c>
      <c r="K122" s="168" t="str">
        <f t="shared" si="33"/>
        <v>Design Certification Fee</v>
      </c>
      <c r="L122" s="168" t="str">
        <f t="shared" si="32"/>
        <v>Design Certification FeeSubdivision - Non Urban - Overhead - 6-10 poles</v>
      </c>
      <c r="M122" s="169" t="s">
        <v>218</v>
      </c>
      <c r="N122" s="170">
        <f t="shared" si="34"/>
        <v>1</v>
      </c>
      <c r="O122" s="171">
        <f t="shared" si="34"/>
        <v>1</v>
      </c>
      <c r="P122" s="178"/>
      <c r="Q122" s="176"/>
      <c r="R122" s="176"/>
      <c r="S122" s="176"/>
      <c r="V122" s="108"/>
      <c r="W122" s="108"/>
      <c r="X122" s="108"/>
    </row>
    <row r="123" spans="2:24" s="134" customFormat="1" x14ac:dyDescent="0.25">
      <c r="B123" s="123"/>
      <c r="C123" s="216"/>
      <c r="D123" s="141" t="s">
        <v>239</v>
      </c>
      <c r="E123" s="142" t="s">
        <v>4</v>
      </c>
      <c r="F123" s="142" t="s">
        <v>5</v>
      </c>
      <c r="G123" s="143">
        <f>IF($F123="","",VLOOKUP($L123,'Proposed Changes'!$I$22:$V$337,'Proposed Changes'!$P$6,FALSE))</f>
        <v>806.65</v>
      </c>
      <c r="H123" s="144">
        <f t="shared" si="31"/>
        <v>887.31500000000005</v>
      </c>
      <c r="I123" s="139" t="s">
        <v>218</v>
      </c>
      <c r="K123" s="168" t="str">
        <f t="shared" si="33"/>
        <v>Design Certification Fee</v>
      </c>
      <c r="L123" s="168" t="str">
        <f t="shared" si="32"/>
        <v>Design Certification FeeSubdivision - Non Urban - Overhead - 11+ poles</v>
      </c>
      <c r="M123" s="169" t="s">
        <v>218</v>
      </c>
      <c r="N123" s="170">
        <f t="shared" si="34"/>
        <v>1</v>
      </c>
      <c r="O123" s="171">
        <f t="shared" si="34"/>
        <v>1</v>
      </c>
      <c r="P123" s="178"/>
      <c r="Q123" s="176"/>
      <c r="R123" s="176"/>
      <c r="S123" s="176"/>
      <c r="V123" s="108"/>
      <c r="W123" s="108"/>
      <c r="X123" s="108"/>
    </row>
    <row r="124" spans="2:24" s="134" customFormat="1" x14ac:dyDescent="0.25">
      <c r="B124" s="123"/>
      <c r="C124" s="216"/>
      <c r="D124" s="141" t="s">
        <v>266</v>
      </c>
      <c r="E124" s="142" t="s">
        <v>4</v>
      </c>
      <c r="F124" s="142" t="s">
        <v>5</v>
      </c>
      <c r="G124" s="143">
        <f>IF($F124="","",VLOOKUP($L124,'Proposed Changes'!$I$22:$V$337,'Proposed Changes'!$P$6,FALSE))</f>
        <v>483.99</v>
      </c>
      <c r="H124" s="144">
        <f t="shared" si="31"/>
        <v>532.38900000000001</v>
      </c>
      <c r="I124" s="139" t="s">
        <v>218</v>
      </c>
      <c r="K124" s="168" t="str">
        <f t="shared" si="33"/>
        <v>Design Certification Fee</v>
      </c>
      <c r="L124" s="168" t="str">
        <f t="shared" si="32"/>
        <v>Design Certification FeeSubdivision - Industrial &amp; Commercial - Underground - 1-10 lots</v>
      </c>
      <c r="M124" s="169" t="s">
        <v>218</v>
      </c>
      <c r="N124" s="170">
        <f t="shared" si="34"/>
        <v>1</v>
      </c>
      <c r="O124" s="171">
        <f t="shared" si="34"/>
        <v>1</v>
      </c>
      <c r="P124" s="178"/>
      <c r="Q124" s="176"/>
      <c r="R124" s="176"/>
      <c r="S124" s="176"/>
      <c r="V124" s="108"/>
      <c r="W124" s="108"/>
      <c r="X124" s="108"/>
    </row>
    <row r="125" spans="2:24" s="134" customFormat="1" x14ac:dyDescent="0.25">
      <c r="B125" s="123"/>
      <c r="C125" s="216"/>
      <c r="D125" s="141" t="s">
        <v>267</v>
      </c>
      <c r="E125" s="142" t="s">
        <v>4</v>
      </c>
      <c r="F125" s="142" t="s">
        <v>5</v>
      </c>
      <c r="G125" s="143">
        <f>IF($F125="","",VLOOKUP($L125,'Proposed Changes'!$I$22:$V$337,'Proposed Changes'!$P$6,FALSE))</f>
        <v>645.32000000000005</v>
      </c>
      <c r="H125" s="144">
        <f t="shared" si="31"/>
        <v>709.85199999999998</v>
      </c>
      <c r="I125" s="139" t="s">
        <v>218</v>
      </c>
      <c r="K125" s="168" t="str">
        <f t="shared" si="33"/>
        <v>Design Certification Fee</v>
      </c>
      <c r="L125" s="168" t="str">
        <f t="shared" si="32"/>
        <v>Design Certification FeeSubdivision - Industrial &amp; Commercial - Underground - 11-40 lots</v>
      </c>
      <c r="M125" s="169" t="s">
        <v>218</v>
      </c>
      <c r="N125" s="170">
        <f t="shared" si="34"/>
        <v>1</v>
      </c>
      <c r="O125" s="171">
        <f t="shared" si="34"/>
        <v>1</v>
      </c>
      <c r="P125" s="178"/>
      <c r="Q125" s="176"/>
      <c r="R125" s="176"/>
      <c r="S125" s="176"/>
      <c r="V125" s="108"/>
      <c r="W125" s="108"/>
      <c r="X125" s="108"/>
    </row>
    <row r="126" spans="2:24" s="134" customFormat="1" x14ac:dyDescent="0.25">
      <c r="B126" s="123"/>
      <c r="C126" s="216"/>
      <c r="D126" s="141" t="s">
        <v>268</v>
      </c>
      <c r="E126" s="142" t="s">
        <v>4</v>
      </c>
      <c r="F126" s="142" t="s">
        <v>5</v>
      </c>
      <c r="G126" s="143">
        <f>IF($F126="","",VLOOKUP($L126,'Proposed Changes'!$I$22:$V$337,'Proposed Changes'!$P$6,FALSE))</f>
        <v>967.98</v>
      </c>
      <c r="H126" s="144">
        <f t="shared" si="31"/>
        <v>1064.778</v>
      </c>
      <c r="I126" s="139" t="s">
        <v>218</v>
      </c>
      <c r="K126" s="168" t="str">
        <f t="shared" si="33"/>
        <v>Design Certification Fee</v>
      </c>
      <c r="L126" s="168" t="str">
        <f t="shared" si="32"/>
        <v>Design Certification FeeSubdivision - Industrial &amp; Commercial - Underground - 41 + lots</v>
      </c>
      <c r="M126" s="169" t="s">
        <v>218</v>
      </c>
      <c r="N126" s="170">
        <f t="shared" si="34"/>
        <v>1</v>
      </c>
      <c r="O126" s="171">
        <f t="shared" si="34"/>
        <v>1</v>
      </c>
      <c r="P126" s="178"/>
      <c r="Q126" s="176"/>
      <c r="R126" s="176"/>
      <c r="S126" s="176"/>
      <c r="V126" s="108"/>
      <c r="W126" s="108"/>
      <c r="X126" s="108"/>
    </row>
    <row r="127" spans="2:24" s="134" customFormat="1" x14ac:dyDescent="0.25">
      <c r="B127" s="123"/>
      <c r="C127" s="216"/>
      <c r="D127" s="141" t="s">
        <v>264</v>
      </c>
      <c r="E127" s="142" t="s">
        <v>4</v>
      </c>
      <c r="F127" s="142" t="s">
        <v>5</v>
      </c>
      <c r="G127" s="143">
        <f>IF($F127="","",VLOOKUP($L127,'Proposed Changes'!$I$22:$V$337,'Proposed Changes'!$P$6,FALSE))</f>
        <v>322.66000000000003</v>
      </c>
      <c r="H127" s="144">
        <f t="shared" si="31"/>
        <v>354.92599999999999</v>
      </c>
      <c r="I127" s="139" t="s">
        <v>218</v>
      </c>
      <c r="K127" s="168" t="str">
        <f t="shared" si="33"/>
        <v>Design Certification Fee</v>
      </c>
      <c r="L127" s="168" t="str">
        <f t="shared" si="32"/>
        <v>Design Certification FeeSubdivision - Industrial &amp; Commercial - Overhead - 1-5 poles</v>
      </c>
      <c r="M127" s="169" t="s">
        <v>218</v>
      </c>
      <c r="N127" s="170">
        <f t="shared" si="34"/>
        <v>1</v>
      </c>
      <c r="O127" s="171">
        <f t="shared" si="34"/>
        <v>1</v>
      </c>
      <c r="P127" s="178"/>
      <c r="Q127" s="176"/>
      <c r="R127" s="176"/>
      <c r="S127" s="176"/>
      <c r="V127" s="108"/>
      <c r="W127" s="108"/>
      <c r="X127" s="108"/>
    </row>
    <row r="128" spans="2:24" s="134" customFormat="1" x14ac:dyDescent="0.25">
      <c r="B128" s="123"/>
      <c r="C128" s="216"/>
      <c r="D128" s="141" t="s">
        <v>265</v>
      </c>
      <c r="E128" s="142" t="s">
        <v>4</v>
      </c>
      <c r="F128" s="142" t="s">
        <v>5</v>
      </c>
      <c r="G128" s="143">
        <f>IF($F128="","",VLOOKUP($L128,'Proposed Changes'!$I$22:$V$337,'Proposed Changes'!$P$6,FALSE))</f>
        <v>483.99</v>
      </c>
      <c r="H128" s="144">
        <f t="shared" si="31"/>
        <v>532.38900000000001</v>
      </c>
      <c r="I128" s="139" t="s">
        <v>218</v>
      </c>
      <c r="K128" s="168" t="str">
        <f t="shared" si="33"/>
        <v>Design Certification Fee</v>
      </c>
      <c r="L128" s="168" t="str">
        <f t="shared" si="32"/>
        <v>Design Certification FeeSubdivision - Industrial &amp; Commercial - Overhead - 6-10 poles</v>
      </c>
      <c r="M128" s="169" t="s">
        <v>218</v>
      </c>
      <c r="N128" s="170">
        <f t="shared" si="34"/>
        <v>1</v>
      </c>
      <c r="O128" s="171">
        <f t="shared" si="34"/>
        <v>1</v>
      </c>
      <c r="P128" s="178"/>
      <c r="Q128" s="176"/>
      <c r="R128" s="176"/>
      <c r="S128" s="176"/>
      <c r="V128" s="108"/>
      <c r="W128" s="108"/>
      <c r="X128" s="108"/>
    </row>
    <row r="129" spans="2:24" s="134" customFormat="1" x14ac:dyDescent="0.25">
      <c r="B129" s="123"/>
      <c r="C129" s="216"/>
      <c r="D129" s="141" t="s">
        <v>263</v>
      </c>
      <c r="E129" s="142" t="s">
        <v>4</v>
      </c>
      <c r="F129" s="142" t="s">
        <v>5</v>
      </c>
      <c r="G129" s="143">
        <f>IF($F129="","",VLOOKUP($L129,'Proposed Changes'!$I$22:$V$337,'Proposed Changes'!$P$6,FALSE))</f>
        <v>806.65</v>
      </c>
      <c r="H129" s="144">
        <f t="shared" si="31"/>
        <v>887.31500000000005</v>
      </c>
      <c r="I129" s="139" t="s">
        <v>218</v>
      </c>
      <c r="K129" s="168" t="str">
        <f t="shared" si="33"/>
        <v>Design Certification Fee</v>
      </c>
      <c r="L129" s="168" t="str">
        <f t="shared" si="32"/>
        <v>Design Certification FeeSubdivision - Industrial &amp; Commercial - Overhead - 11+ poles</v>
      </c>
      <c r="M129" s="169" t="s">
        <v>218</v>
      </c>
      <c r="N129" s="170">
        <f t="shared" si="34"/>
        <v>1</v>
      </c>
      <c r="O129" s="171">
        <f t="shared" si="34"/>
        <v>1</v>
      </c>
      <c r="P129" s="178"/>
      <c r="Q129" s="176"/>
      <c r="R129" s="176"/>
      <c r="S129" s="176"/>
      <c r="V129" s="108"/>
      <c r="W129" s="108"/>
      <c r="X129" s="108"/>
    </row>
    <row r="130" spans="2:24" s="134" customFormat="1" x14ac:dyDescent="0.25">
      <c r="B130" s="123"/>
      <c r="C130" s="216"/>
      <c r="D130" s="192"/>
      <c r="E130" s="193"/>
      <c r="F130" s="193"/>
      <c r="G130" s="194"/>
      <c r="H130" s="195"/>
      <c r="I130" s="139" t="s">
        <v>218</v>
      </c>
      <c r="K130" s="168"/>
      <c r="L130" s="168" t="str">
        <f t="shared" si="32"/>
        <v/>
      </c>
      <c r="M130" s="169" t="s">
        <v>218</v>
      </c>
      <c r="N130" s="170" t="str">
        <f t="shared" si="34"/>
        <v/>
      </c>
      <c r="O130" s="171" t="str">
        <f t="shared" si="34"/>
        <v/>
      </c>
      <c r="P130" s="178"/>
      <c r="Q130" s="176"/>
      <c r="R130" s="176"/>
      <c r="S130" s="176"/>
      <c r="V130" s="108"/>
      <c r="W130" s="108"/>
      <c r="X130" s="108"/>
    </row>
    <row r="131" spans="2:24" s="134" customFormat="1" x14ac:dyDescent="0.25">
      <c r="B131" s="123"/>
      <c r="C131" s="216"/>
      <c r="D131" s="141" t="s">
        <v>256</v>
      </c>
      <c r="E131" s="142" t="s">
        <v>6</v>
      </c>
      <c r="F131" s="142" t="s">
        <v>7</v>
      </c>
      <c r="G131" s="143">
        <f>IF($F131="","",VLOOKUP($L131,'Proposed Changes'!$I$22:$V$337,'Proposed Changes'!$P$6,FALSE))</f>
        <v>161.33000000000001</v>
      </c>
      <c r="H131" s="144">
        <f t="shared" ref="H131:H144" si="35">ROUND(G131*1.1,3)</f>
        <v>177.46299999999999</v>
      </c>
      <c r="I131" s="139" t="s">
        <v>218</v>
      </c>
      <c r="K131" s="168" t="str">
        <f t="shared" si="33"/>
        <v>Design Certification Fee</v>
      </c>
      <c r="L131" s="168" t="str">
        <f t="shared" si="32"/>
        <v>Design Certification FeeConnection of Load - Industrial &amp; Commercial - &lt;= 200A/Phase (LV)</v>
      </c>
      <c r="M131" s="169" t="s">
        <v>218</v>
      </c>
      <c r="N131" s="170">
        <f t="shared" si="34"/>
        <v>1</v>
      </c>
      <c r="O131" s="171">
        <f t="shared" si="34"/>
        <v>1</v>
      </c>
      <c r="P131" s="178"/>
      <c r="Q131" s="176"/>
      <c r="R131" s="176"/>
      <c r="S131" s="176"/>
      <c r="V131" s="108"/>
      <c r="W131" s="108"/>
      <c r="X131" s="108"/>
    </row>
    <row r="132" spans="2:24" s="134" customFormat="1" x14ac:dyDescent="0.25">
      <c r="B132" s="123"/>
      <c r="C132" s="216"/>
      <c r="D132" s="141" t="s">
        <v>257</v>
      </c>
      <c r="E132" s="142" t="s">
        <v>6</v>
      </c>
      <c r="F132" s="142" t="s">
        <v>7</v>
      </c>
      <c r="G132" s="143">
        <f>IF($F132="","",VLOOKUP($L132,'Proposed Changes'!$I$22:$V$337,'Proposed Changes'!$P$6,FALSE))</f>
        <v>161.33000000000001</v>
      </c>
      <c r="H132" s="144">
        <f t="shared" si="35"/>
        <v>177.46299999999999</v>
      </c>
      <c r="I132" s="139" t="s">
        <v>218</v>
      </c>
      <c r="K132" s="168" t="str">
        <f t="shared" si="33"/>
        <v>Design Certification Fee</v>
      </c>
      <c r="L132" s="168" t="str">
        <f t="shared" si="32"/>
        <v>Design Certification FeeConnection of Load - Industrial &amp; Commercial - &lt;= 700A/Phase (LV)</v>
      </c>
      <c r="M132" s="169" t="s">
        <v>218</v>
      </c>
      <c r="N132" s="170">
        <f t="shared" si="34"/>
        <v>1</v>
      </c>
      <c r="O132" s="171">
        <f t="shared" si="34"/>
        <v>1</v>
      </c>
      <c r="P132" s="178"/>
      <c r="Q132" s="176"/>
      <c r="R132" s="176"/>
      <c r="S132" s="176"/>
      <c r="V132" s="108"/>
      <c r="W132" s="108"/>
      <c r="X132" s="108"/>
    </row>
    <row r="133" spans="2:24" s="134" customFormat="1" x14ac:dyDescent="0.25">
      <c r="B133" s="123"/>
      <c r="C133" s="216"/>
      <c r="D133" s="141" t="s">
        <v>258</v>
      </c>
      <c r="E133" s="142" t="s">
        <v>6</v>
      </c>
      <c r="F133" s="142" t="s">
        <v>7</v>
      </c>
      <c r="G133" s="143">
        <f>IF($F133="","",VLOOKUP($L133,'Proposed Changes'!$I$22:$V$337,'Proposed Changes'!$P$6,FALSE))</f>
        <v>161.33000000000001</v>
      </c>
      <c r="H133" s="144">
        <f t="shared" si="35"/>
        <v>177.46299999999999</v>
      </c>
      <c r="I133" s="139" t="s">
        <v>218</v>
      </c>
      <c r="K133" s="168" t="str">
        <f t="shared" si="33"/>
        <v>Design Certification Fee</v>
      </c>
      <c r="L133" s="168" t="str">
        <f t="shared" si="32"/>
        <v>Design Certification FeeConnection of Load - Industrial &amp; Commercial - &gt; 700A/Phase (LV)</v>
      </c>
      <c r="M133" s="169" t="s">
        <v>218</v>
      </c>
      <c r="N133" s="170">
        <f t="shared" si="34"/>
        <v>1</v>
      </c>
      <c r="O133" s="171">
        <f t="shared" si="34"/>
        <v>1</v>
      </c>
      <c r="P133" s="178"/>
      <c r="Q133" s="176"/>
      <c r="R133" s="176"/>
      <c r="S133" s="176"/>
      <c r="V133" s="108"/>
      <c r="W133" s="108"/>
      <c r="X133" s="108"/>
    </row>
    <row r="134" spans="2:24" s="134" customFormat="1" x14ac:dyDescent="0.25">
      <c r="B134" s="123"/>
      <c r="C134" s="216"/>
      <c r="D134" s="141" t="s">
        <v>259</v>
      </c>
      <c r="E134" s="142" t="s">
        <v>6</v>
      </c>
      <c r="F134" s="142" t="s">
        <v>7</v>
      </c>
      <c r="G134" s="143">
        <f>IF($F134="","",VLOOKUP($L134,'Proposed Changes'!$I$22:$V$337,'Proposed Changes'!$P$6,FALSE))</f>
        <v>161.33000000000001</v>
      </c>
      <c r="H134" s="144">
        <f t="shared" si="35"/>
        <v>177.46299999999999</v>
      </c>
      <c r="I134" s="139" t="s">
        <v>218</v>
      </c>
      <c r="K134" s="168" t="str">
        <f t="shared" si="33"/>
        <v>Design Certification Fee</v>
      </c>
      <c r="L134" s="168" t="str">
        <f t="shared" si="32"/>
        <v>Design Certification FeeConnection of Load - Industrial &amp; Commercial - HV Customer</v>
      </c>
      <c r="M134" s="169" t="s">
        <v>218</v>
      </c>
      <c r="N134" s="170">
        <f t="shared" si="34"/>
        <v>1</v>
      </c>
      <c r="O134" s="171">
        <f t="shared" si="34"/>
        <v>1</v>
      </c>
      <c r="P134" s="178"/>
      <c r="Q134" s="176"/>
      <c r="R134" s="176"/>
      <c r="S134" s="176"/>
      <c r="V134" s="108"/>
      <c r="W134" s="108"/>
      <c r="X134" s="108"/>
    </row>
    <row r="135" spans="2:24" s="134" customFormat="1" x14ac:dyDescent="0.25">
      <c r="B135" s="123"/>
      <c r="C135" s="216"/>
      <c r="D135" s="141" t="s">
        <v>260</v>
      </c>
      <c r="E135" s="142" t="s">
        <v>6</v>
      </c>
      <c r="F135" s="142" t="s">
        <v>7</v>
      </c>
      <c r="G135" s="143">
        <f>IF($F135="","",VLOOKUP($L135,'Proposed Changes'!$I$22:$V$337,'Proposed Changes'!$P$6,FALSE))</f>
        <v>161.33000000000001</v>
      </c>
      <c r="H135" s="144">
        <f t="shared" si="35"/>
        <v>177.46299999999999</v>
      </c>
      <c r="I135" s="139" t="s">
        <v>218</v>
      </c>
      <c r="K135" s="168" t="str">
        <f t="shared" si="33"/>
        <v>Design Certification Fee</v>
      </c>
      <c r="L135" s="168" t="str">
        <f t="shared" si="32"/>
        <v>Design Certification FeeConnection of Load - Industrial &amp; Commercial - Transmission</v>
      </c>
      <c r="M135" s="169" t="s">
        <v>218</v>
      </c>
      <c r="N135" s="170">
        <f t="shared" si="34"/>
        <v>1</v>
      </c>
      <c r="O135" s="171">
        <f t="shared" si="34"/>
        <v>1</v>
      </c>
      <c r="P135" s="178"/>
      <c r="Q135" s="176"/>
      <c r="R135" s="176"/>
      <c r="S135" s="176"/>
      <c r="V135" s="108"/>
      <c r="W135" s="108"/>
      <c r="X135" s="108"/>
    </row>
    <row r="136" spans="2:24" s="134" customFormat="1" x14ac:dyDescent="0.25">
      <c r="B136" s="123"/>
      <c r="C136" s="216"/>
      <c r="D136" s="141" t="s">
        <v>12</v>
      </c>
      <c r="E136" s="142" t="s">
        <v>6</v>
      </c>
      <c r="F136" s="142" t="s">
        <v>7</v>
      </c>
      <c r="G136" s="143">
        <f>IF($F136="","",VLOOKUP($L136,'Proposed Changes'!$I$22:$V$337,'Proposed Changes'!$P$6,FALSE))</f>
        <v>161.33000000000001</v>
      </c>
      <c r="H136" s="144">
        <f t="shared" si="35"/>
        <v>177.46299999999999</v>
      </c>
      <c r="I136" s="139" t="s">
        <v>218</v>
      </c>
      <c r="K136" s="168" t="str">
        <f t="shared" si="33"/>
        <v>Design Certification Fee</v>
      </c>
      <c r="L136" s="168" t="str">
        <f t="shared" si="32"/>
        <v>Design Certification FeeConnection of Load - Multi-Dwelling - &lt;= 5 units</v>
      </c>
      <c r="M136" s="169" t="s">
        <v>218</v>
      </c>
      <c r="N136" s="170">
        <f t="shared" si="34"/>
        <v>1</v>
      </c>
      <c r="O136" s="171">
        <f t="shared" si="34"/>
        <v>1</v>
      </c>
      <c r="P136" s="178"/>
      <c r="Q136" s="176"/>
      <c r="R136" s="176"/>
      <c r="S136" s="176"/>
      <c r="V136" s="108"/>
      <c r="W136" s="108"/>
      <c r="X136" s="108"/>
    </row>
    <row r="137" spans="2:24" x14ac:dyDescent="0.25">
      <c r="C137" s="216"/>
      <c r="D137" s="141" t="s">
        <v>13</v>
      </c>
      <c r="E137" s="142" t="s">
        <v>6</v>
      </c>
      <c r="F137" s="142" t="s">
        <v>7</v>
      </c>
      <c r="G137" s="143">
        <f>IF($F137="","",VLOOKUP($L137,'Proposed Changes'!$I$22:$V$337,'Proposed Changes'!$P$6,FALSE))</f>
        <v>161.33000000000001</v>
      </c>
      <c r="H137" s="144">
        <f t="shared" si="35"/>
        <v>177.46299999999999</v>
      </c>
      <c r="I137" s="139" t="s">
        <v>218</v>
      </c>
      <c r="K137" s="168" t="str">
        <f t="shared" si="33"/>
        <v>Design Certification Fee</v>
      </c>
      <c r="L137" s="168" t="str">
        <f t="shared" si="32"/>
        <v>Design Certification FeeConnection of Load - Multi-Dwelling - &lt;= 20 units</v>
      </c>
      <c r="M137" s="169" t="s">
        <v>218</v>
      </c>
      <c r="N137" s="170">
        <f t="shared" si="34"/>
        <v>1</v>
      </c>
      <c r="O137" s="171">
        <f t="shared" si="34"/>
        <v>1</v>
      </c>
      <c r="P137" s="178"/>
      <c r="Q137" s="179"/>
      <c r="R137" s="179"/>
      <c r="S137" s="179"/>
      <c r="T137" s="118"/>
      <c r="U137" s="118"/>
      <c r="V137" s="108"/>
      <c r="W137" s="108"/>
      <c r="X137" s="108"/>
    </row>
    <row r="138" spans="2:24" x14ac:dyDescent="0.25">
      <c r="C138" s="216"/>
      <c r="D138" s="141" t="s">
        <v>14</v>
      </c>
      <c r="E138" s="142" t="s">
        <v>6</v>
      </c>
      <c r="F138" s="142" t="s">
        <v>7</v>
      </c>
      <c r="G138" s="143">
        <f>IF($F138="","",VLOOKUP($L138,'Proposed Changes'!$I$22:$V$337,'Proposed Changes'!$P$6,FALSE))</f>
        <v>161.33000000000001</v>
      </c>
      <c r="H138" s="144">
        <f t="shared" si="35"/>
        <v>177.46299999999999</v>
      </c>
      <c r="I138" s="139" t="s">
        <v>218</v>
      </c>
      <c r="K138" s="168" t="str">
        <f t="shared" si="33"/>
        <v>Design Certification Fee</v>
      </c>
      <c r="L138" s="168" t="str">
        <f t="shared" si="32"/>
        <v>Design Certification FeeConnection of Load - Multi-Dwelling - &lt;= 40 units</v>
      </c>
      <c r="M138" s="169" t="s">
        <v>218</v>
      </c>
      <c r="N138" s="170">
        <f t="shared" ref="N138:O157" si="36">IF($F138="","",COUNTIF($L$58:$L$353,$L138))</f>
        <v>1</v>
      </c>
      <c r="O138" s="171">
        <f t="shared" si="36"/>
        <v>1</v>
      </c>
      <c r="P138" s="178"/>
      <c r="Q138" s="179"/>
      <c r="R138" s="179"/>
      <c r="S138" s="179"/>
      <c r="T138" s="118"/>
      <c r="U138" s="118"/>
      <c r="V138" s="108"/>
      <c r="W138" s="108"/>
      <c r="X138" s="108"/>
    </row>
    <row r="139" spans="2:24" x14ac:dyDescent="0.25">
      <c r="C139" s="216"/>
      <c r="D139" s="141" t="s">
        <v>15</v>
      </c>
      <c r="E139" s="142" t="s">
        <v>6</v>
      </c>
      <c r="F139" s="142" t="s">
        <v>7</v>
      </c>
      <c r="G139" s="143">
        <f>IF($F139="","",VLOOKUP($L139,'Proposed Changes'!$I$22:$V$337,'Proposed Changes'!$P$6,FALSE))</f>
        <v>161.33000000000001</v>
      </c>
      <c r="H139" s="144">
        <f t="shared" si="35"/>
        <v>177.46299999999999</v>
      </c>
      <c r="I139" s="139" t="s">
        <v>218</v>
      </c>
      <c r="K139" s="168" t="str">
        <f t="shared" si="33"/>
        <v>Design Certification Fee</v>
      </c>
      <c r="L139" s="168" t="str">
        <f t="shared" si="32"/>
        <v>Design Certification FeeConnection of Load - Multi-Dwelling - &gt; 40 units</v>
      </c>
      <c r="M139" s="169" t="s">
        <v>218</v>
      </c>
      <c r="N139" s="170">
        <f t="shared" si="36"/>
        <v>1</v>
      </c>
      <c r="O139" s="171">
        <f t="shared" si="36"/>
        <v>1</v>
      </c>
      <c r="P139" s="178"/>
      <c r="Q139" s="179"/>
      <c r="R139" s="179"/>
      <c r="S139" s="179"/>
      <c r="T139" s="118"/>
      <c r="U139" s="118"/>
      <c r="V139" s="108"/>
      <c r="W139" s="108"/>
      <c r="X139" s="108"/>
    </row>
    <row r="140" spans="2:24" x14ac:dyDescent="0.25">
      <c r="C140" s="216"/>
      <c r="D140" s="141" t="s">
        <v>9</v>
      </c>
      <c r="E140" s="142" t="s">
        <v>6</v>
      </c>
      <c r="F140" s="142" t="s">
        <v>7</v>
      </c>
      <c r="G140" s="143">
        <f>IF($F140="","",VLOOKUP($L140,'Proposed Changes'!$I$22:$V$337,'Proposed Changes'!$P$6,FALSE))</f>
        <v>161.33000000000001</v>
      </c>
      <c r="H140" s="144">
        <f t="shared" si="35"/>
        <v>177.46299999999999</v>
      </c>
      <c r="I140" s="139" t="s">
        <v>218</v>
      </c>
      <c r="K140" s="168" t="str">
        <f t="shared" si="33"/>
        <v>Design Certification Fee</v>
      </c>
      <c r="L140" s="168" t="str">
        <f t="shared" si="32"/>
        <v>Design Certification FeeConnection of Load - Non Urban - Underground - Per Hour</v>
      </c>
      <c r="M140" s="169" t="s">
        <v>218</v>
      </c>
      <c r="N140" s="170">
        <f t="shared" si="36"/>
        <v>1</v>
      </c>
      <c r="O140" s="171">
        <f t="shared" si="36"/>
        <v>1</v>
      </c>
      <c r="P140" s="178"/>
      <c r="Q140" s="179"/>
      <c r="R140" s="179"/>
      <c r="S140" s="179"/>
      <c r="T140" s="118"/>
      <c r="U140" s="118"/>
      <c r="V140" s="108"/>
      <c r="W140" s="108"/>
      <c r="X140" s="108"/>
    </row>
    <row r="141" spans="2:24" x14ac:dyDescent="0.25">
      <c r="C141" s="216"/>
      <c r="D141" s="141" t="s">
        <v>386</v>
      </c>
      <c r="E141" s="142" t="s">
        <v>4</v>
      </c>
      <c r="F141" s="142" t="s">
        <v>5</v>
      </c>
      <c r="G141" s="143">
        <f>IF($F141="","",VLOOKUP($L141,'Proposed Changes'!$I$22:$V$337,'Proposed Changes'!$P$6,FALSE))</f>
        <v>322.66000000000003</v>
      </c>
      <c r="H141" s="144">
        <f t="shared" si="35"/>
        <v>354.92599999999999</v>
      </c>
      <c r="I141" s="139" t="s">
        <v>218</v>
      </c>
      <c r="K141" s="168" t="str">
        <f t="shared" si="33"/>
        <v>Design Certification Fee</v>
      </c>
      <c r="L141" s="168" t="str">
        <f t="shared" si="32"/>
        <v>Design Certification FeeConnection of Load - Non Urban - OverHead - 1-5 poles</v>
      </c>
      <c r="M141" s="169" t="s">
        <v>218</v>
      </c>
      <c r="N141" s="170">
        <f t="shared" si="36"/>
        <v>1</v>
      </c>
      <c r="O141" s="171">
        <f t="shared" si="36"/>
        <v>1</v>
      </c>
      <c r="P141" s="178"/>
      <c r="Q141" s="179"/>
      <c r="R141" s="179"/>
      <c r="S141" s="179"/>
      <c r="T141" s="118"/>
      <c r="U141" s="118"/>
      <c r="V141" s="108"/>
      <c r="W141" s="108"/>
      <c r="X141" s="108"/>
    </row>
    <row r="142" spans="2:24" x14ac:dyDescent="0.25">
      <c r="C142" s="216"/>
      <c r="D142" s="141" t="s">
        <v>387</v>
      </c>
      <c r="E142" s="142" t="s">
        <v>4</v>
      </c>
      <c r="F142" s="142" t="s">
        <v>5</v>
      </c>
      <c r="G142" s="143">
        <f>IF($F142="","",VLOOKUP($L142,'Proposed Changes'!$I$22:$V$337,'Proposed Changes'!$P$6,FALSE))</f>
        <v>483.99</v>
      </c>
      <c r="H142" s="144">
        <f t="shared" si="35"/>
        <v>532.38900000000001</v>
      </c>
      <c r="I142" s="139" t="s">
        <v>218</v>
      </c>
      <c r="K142" s="168" t="str">
        <f t="shared" si="33"/>
        <v>Design Certification Fee</v>
      </c>
      <c r="L142" s="168" t="str">
        <f t="shared" si="32"/>
        <v>Design Certification FeeConnection of Load - Non Urban - OverHead - 6-10 poles</v>
      </c>
      <c r="M142" s="169" t="s">
        <v>218</v>
      </c>
      <c r="N142" s="170">
        <f t="shared" si="36"/>
        <v>1</v>
      </c>
      <c r="O142" s="171">
        <f t="shared" si="36"/>
        <v>1</v>
      </c>
      <c r="P142" s="178"/>
      <c r="Q142" s="179"/>
      <c r="R142" s="179"/>
      <c r="S142" s="179"/>
      <c r="T142" s="118"/>
      <c r="U142" s="118"/>
      <c r="V142" s="108"/>
      <c r="W142" s="108"/>
      <c r="X142" s="108"/>
    </row>
    <row r="143" spans="2:24" x14ac:dyDescent="0.25">
      <c r="C143" s="216"/>
      <c r="D143" s="141" t="s">
        <v>388</v>
      </c>
      <c r="E143" s="142" t="s">
        <v>4</v>
      </c>
      <c r="F143" s="142" t="s">
        <v>5</v>
      </c>
      <c r="G143" s="143">
        <f>IF($F143="","",VLOOKUP($L143,'Proposed Changes'!$I$22:$V$337,'Proposed Changes'!$P$6,FALSE))</f>
        <v>806.65</v>
      </c>
      <c r="H143" s="144">
        <f t="shared" si="35"/>
        <v>887.31500000000005</v>
      </c>
      <c r="I143" s="139" t="s">
        <v>218</v>
      </c>
      <c r="K143" s="168" t="str">
        <f t="shared" si="33"/>
        <v>Design Certification Fee</v>
      </c>
      <c r="L143" s="168" t="str">
        <f t="shared" si="32"/>
        <v>Design Certification FeeConnection of Load - Non Urban - OverHead - 11+ poles</v>
      </c>
      <c r="M143" s="169" t="s">
        <v>218</v>
      </c>
      <c r="N143" s="170">
        <f t="shared" si="36"/>
        <v>1</v>
      </c>
      <c r="O143" s="171">
        <f t="shared" si="36"/>
        <v>1</v>
      </c>
      <c r="P143" s="178"/>
      <c r="Q143" s="179"/>
      <c r="R143" s="179"/>
      <c r="S143" s="179"/>
      <c r="T143" s="118"/>
      <c r="U143" s="118"/>
      <c r="V143" s="108"/>
      <c r="W143" s="108"/>
      <c r="X143" s="108"/>
    </row>
    <row r="144" spans="2:24" x14ac:dyDescent="0.25">
      <c r="C144" s="216"/>
      <c r="D144" s="141" t="s">
        <v>26</v>
      </c>
      <c r="E144" s="142" t="s">
        <v>6</v>
      </c>
      <c r="F144" s="142" t="s">
        <v>7</v>
      </c>
      <c r="G144" s="143">
        <f>IF($F144="","",VLOOKUP($L144,'Proposed Changes'!$I$22:$V$337,'Proposed Changes'!$P$6,FALSE))</f>
        <v>161.33000000000001</v>
      </c>
      <c r="H144" s="144">
        <f t="shared" si="35"/>
        <v>177.46299999999999</v>
      </c>
      <c r="I144" s="139" t="s">
        <v>218</v>
      </c>
      <c r="K144" s="168" t="str">
        <f t="shared" si="33"/>
        <v>Design Certification Fee</v>
      </c>
      <c r="L144" s="168" t="str">
        <f t="shared" si="32"/>
        <v>Design Certification FeeConnection of Load - Indoor Substation - Per Hour</v>
      </c>
      <c r="M144" s="169" t="s">
        <v>218</v>
      </c>
      <c r="N144" s="170">
        <f t="shared" si="36"/>
        <v>1</v>
      </c>
      <c r="O144" s="171">
        <f t="shared" si="36"/>
        <v>1</v>
      </c>
      <c r="P144" s="178"/>
      <c r="Q144" s="179"/>
      <c r="R144" s="179"/>
      <c r="S144" s="179"/>
      <c r="T144" s="118"/>
      <c r="U144" s="118"/>
      <c r="V144" s="108"/>
      <c r="W144" s="108"/>
      <c r="X144" s="108"/>
    </row>
    <row r="145" spans="3:24" x14ac:dyDescent="0.25">
      <c r="C145" s="216"/>
      <c r="D145" s="192"/>
      <c r="E145" s="193"/>
      <c r="F145" s="193"/>
      <c r="G145" s="194"/>
      <c r="H145" s="195"/>
      <c r="I145" s="139" t="s">
        <v>218</v>
      </c>
      <c r="K145" s="180"/>
      <c r="L145" s="180"/>
      <c r="M145" s="169" t="s">
        <v>218</v>
      </c>
      <c r="N145" s="170" t="str">
        <f t="shared" si="36"/>
        <v/>
      </c>
      <c r="O145" s="171" t="str">
        <f t="shared" si="36"/>
        <v/>
      </c>
      <c r="P145" s="178"/>
      <c r="Q145" s="179"/>
      <c r="R145" s="179"/>
      <c r="S145" s="179"/>
      <c r="T145" s="118"/>
      <c r="U145" s="118"/>
      <c r="V145" s="108"/>
      <c r="W145" s="108"/>
      <c r="X145" s="108"/>
    </row>
    <row r="146" spans="3:24" x14ac:dyDescent="0.25">
      <c r="C146" s="216"/>
      <c r="D146" s="141" t="s">
        <v>255</v>
      </c>
      <c r="E146" s="142" t="s">
        <v>6</v>
      </c>
      <c r="F146" s="142" t="s">
        <v>7</v>
      </c>
      <c r="G146" s="143">
        <f>IF($F146="","",VLOOKUP($L146,'Proposed Changes'!$I$22:$V$337,'Proposed Changes'!$P$6,FALSE))</f>
        <v>161.33000000000001</v>
      </c>
      <c r="H146" s="144">
        <f t="shared" ref="H146:H149" si="37">ROUND(G146*1.1,3)</f>
        <v>177.46299999999999</v>
      </c>
      <c r="I146" s="139" t="s">
        <v>218</v>
      </c>
      <c r="K146" s="168" t="str">
        <f t="shared" si="33"/>
        <v>Design Certification Fee</v>
      </c>
      <c r="L146" s="168" t="str">
        <f>K146&amp;D146</f>
        <v>Design Certification FeeAsset Relocation - Engineer</v>
      </c>
      <c r="M146" s="169" t="s">
        <v>218</v>
      </c>
      <c r="N146" s="170">
        <f t="shared" si="36"/>
        <v>1</v>
      </c>
      <c r="O146" s="171">
        <f t="shared" si="36"/>
        <v>1</v>
      </c>
      <c r="P146" s="178"/>
      <c r="Q146" s="179"/>
      <c r="R146" s="179"/>
      <c r="S146" s="179"/>
      <c r="T146" s="118"/>
      <c r="U146" s="118"/>
      <c r="V146" s="108"/>
      <c r="W146" s="108"/>
      <c r="X146" s="108"/>
    </row>
    <row r="147" spans="3:24" x14ac:dyDescent="0.25">
      <c r="C147" s="216"/>
      <c r="D147" s="141" t="s">
        <v>254</v>
      </c>
      <c r="E147" s="142" t="s">
        <v>6</v>
      </c>
      <c r="F147" s="142" t="s">
        <v>7</v>
      </c>
      <c r="G147" s="143">
        <f>IF($F147="","",VLOOKUP($L147,'Proposed Changes'!$I$22:$V$337,'Proposed Changes'!$P$6,FALSE))</f>
        <v>161.33000000000001</v>
      </c>
      <c r="H147" s="144">
        <f t="shared" si="37"/>
        <v>177.46299999999999</v>
      </c>
      <c r="I147" s="139" t="s">
        <v>218</v>
      </c>
      <c r="K147" s="168" t="str">
        <f t="shared" si="33"/>
        <v>Design Certification Fee</v>
      </c>
      <c r="L147" s="168" t="str">
        <f>K147&amp;D147</f>
        <v>Design Certification FeeAsset Relocation - Designer</v>
      </c>
      <c r="M147" s="169" t="s">
        <v>218</v>
      </c>
      <c r="N147" s="170">
        <f t="shared" si="36"/>
        <v>1</v>
      </c>
      <c r="O147" s="171">
        <f t="shared" si="36"/>
        <v>1</v>
      </c>
      <c r="P147" s="178"/>
      <c r="Q147" s="179"/>
      <c r="R147" s="179"/>
      <c r="S147" s="179"/>
      <c r="T147" s="118"/>
      <c r="U147" s="118"/>
      <c r="V147" s="108"/>
      <c r="W147" s="108"/>
      <c r="X147" s="108"/>
    </row>
    <row r="148" spans="3:24" x14ac:dyDescent="0.25">
      <c r="C148" s="216"/>
      <c r="D148" s="141" t="s">
        <v>262</v>
      </c>
      <c r="E148" s="142" t="s">
        <v>6</v>
      </c>
      <c r="F148" s="142" t="s">
        <v>7</v>
      </c>
      <c r="G148" s="143">
        <f>IF($F148="","",VLOOKUP($L148,'Proposed Changes'!$I$22:$V$337,'Proposed Changes'!$P$6,FALSE))</f>
        <v>161.33000000000001</v>
      </c>
      <c r="H148" s="144">
        <f t="shared" si="37"/>
        <v>177.46299999999999</v>
      </c>
      <c r="I148" s="139" t="s">
        <v>218</v>
      </c>
      <c r="K148" s="168" t="str">
        <f t="shared" si="33"/>
        <v>Design Certification Fee</v>
      </c>
      <c r="L148" s="168" t="str">
        <f>K148&amp;D148</f>
        <v>Design Certification FeePublic Lighting - Engineer</v>
      </c>
      <c r="M148" s="169" t="s">
        <v>218</v>
      </c>
      <c r="N148" s="170">
        <f t="shared" si="36"/>
        <v>1</v>
      </c>
      <c r="O148" s="171">
        <f t="shared" si="36"/>
        <v>1</v>
      </c>
      <c r="P148" s="178"/>
      <c r="Q148" s="179"/>
      <c r="R148" s="179"/>
      <c r="S148" s="179"/>
      <c r="T148" s="118"/>
      <c r="U148" s="118"/>
      <c r="V148" s="108"/>
      <c r="W148" s="108"/>
      <c r="X148" s="108"/>
    </row>
    <row r="149" spans="3:24" x14ac:dyDescent="0.25">
      <c r="C149" s="216"/>
      <c r="D149" s="141" t="s">
        <v>261</v>
      </c>
      <c r="E149" s="142" t="s">
        <v>6</v>
      </c>
      <c r="F149" s="142" t="s">
        <v>7</v>
      </c>
      <c r="G149" s="143">
        <f>IF($F149="","",VLOOKUP($L149,'Proposed Changes'!$I$22:$V$337,'Proposed Changes'!$P$6,FALSE))</f>
        <v>161.33000000000001</v>
      </c>
      <c r="H149" s="144">
        <f t="shared" si="37"/>
        <v>177.46299999999999</v>
      </c>
      <c r="I149" s="139" t="s">
        <v>218</v>
      </c>
      <c r="K149" s="168" t="str">
        <f t="shared" si="33"/>
        <v>Design Certification Fee</v>
      </c>
      <c r="L149" s="168" t="str">
        <f>K149&amp;D149</f>
        <v>Design Certification FeePublic Lighting - Designer</v>
      </c>
      <c r="M149" s="169" t="s">
        <v>218</v>
      </c>
      <c r="N149" s="170">
        <f t="shared" si="36"/>
        <v>1</v>
      </c>
      <c r="O149" s="171">
        <f t="shared" si="36"/>
        <v>1</v>
      </c>
      <c r="P149" s="178"/>
      <c r="Q149" s="179"/>
      <c r="R149" s="179"/>
      <c r="S149" s="179"/>
      <c r="T149" s="118"/>
      <c r="U149" s="118"/>
      <c r="V149" s="108"/>
      <c r="W149" s="108"/>
      <c r="X149" s="108"/>
    </row>
    <row r="150" spans="3:24" x14ac:dyDescent="0.25">
      <c r="C150" s="217"/>
      <c r="D150" s="192"/>
      <c r="E150" s="193"/>
      <c r="F150" s="193"/>
      <c r="G150" s="194"/>
      <c r="H150" s="195"/>
      <c r="I150" s="139" t="s">
        <v>218</v>
      </c>
      <c r="K150" s="180"/>
      <c r="L150" s="180"/>
      <c r="M150" s="169" t="s">
        <v>218</v>
      </c>
      <c r="N150" s="170" t="str">
        <f t="shared" si="36"/>
        <v/>
      </c>
      <c r="O150" s="171" t="str">
        <f t="shared" si="36"/>
        <v/>
      </c>
      <c r="P150" s="178"/>
      <c r="Q150" s="179"/>
      <c r="R150" s="179"/>
      <c r="S150" s="179"/>
      <c r="T150" s="118"/>
      <c r="U150" s="118"/>
      <c r="V150" s="108"/>
      <c r="W150" s="108"/>
      <c r="X150" s="108"/>
    </row>
    <row r="151" spans="3:24" x14ac:dyDescent="0.25">
      <c r="C151" s="215" t="s">
        <v>27</v>
      </c>
      <c r="D151" s="141" t="s">
        <v>28</v>
      </c>
      <c r="E151" s="142" t="s">
        <v>6</v>
      </c>
      <c r="F151" s="142" t="s">
        <v>7</v>
      </c>
      <c r="G151" s="143">
        <f>IF($F151="","",VLOOKUP($L151,'Proposed Changes'!$I$22:$V$337,'Proposed Changes'!$P$6,FALSE))</f>
        <v>161.33000000000001</v>
      </c>
      <c r="H151" s="144">
        <f t="shared" ref="H151:H153" si="38">ROUND(G151*1.1,3)</f>
        <v>177.46299999999999</v>
      </c>
      <c r="I151" s="139" t="s">
        <v>218</v>
      </c>
      <c r="K151" s="180" t="str">
        <f>$C$151</f>
        <v>Design Re-certification Fee</v>
      </c>
      <c r="L151" s="168" t="str">
        <f>K151&amp;D151</f>
        <v>Design Re-certification FeeSubdivision - Industrial &amp; Commercial - Per Hour</v>
      </c>
      <c r="M151" s="169" t="s">
        <v>218</v>
      </c>
      <c r="N151" s="170">
        <f t="shared" si="36"/>
        <v>1</v>
      </c>
      <c r="O151" s="171">
        <f t="shared" si="36"/>
        <v>1</v>
      </c>
      <c r="P151" s="178"/>
      <c r="Q151" s="179"/>
      <c r="R151" s="179"/>
      <c r="S151" s="179"/>
      <c r="T151" s="118"/>
      <c r="U151" s="118"/>
      <c r="V151" s="108"/>
      <c r="W151" s="108"/>
      <c r="X151" s="108"/>
    </row>
    <row r="152" spans="3:24" x14ac:dyDescent="0.25">
      <c r="C152" s="216"/>
      <c r="D152" s="141" t="s">
        <v>11</v>
      </c>
      <c r="E152" s="142" t="s">
        <v>6</v>
      </c>
      <c r="F152" s="142" t="s">
        <v>7</v>
      </c>
      <c r="G152" s="143">
        <f>IF($F152="","",VLOOKUP($L152,'Proposed Changes'!$I$22:$V$337,'Proposed Changes'!$P$6,FALSE))</f>
        <v>161.33000000000001</v>
      </c>
      <c r="H152" s="144">
        <f t="shared" si="38"/>
        <v>177.46299999999999</v>
      </c>
      <c r="I152" s="139" t="s">
        <v>218</v>
      </c>
      <c r="K152" s="180" t="str">
        <f>$C$151</f>
        <v>Design Re-certification Fee</v>
      </c>
      <c r="L152" s="168" t="str">
        <f>K152&amp;D152</f>
        <v>Design Re-certification FeeSubdivision - Non Urban - Per Hour</v>
      </c>
      <c r="M152" s="169" t="s">
        <v>218</v>
      </c>
      <c r="N152" s="170">
        <f t="shared" si="36"/>
        <v>1</v>
      </c>
      <c r="O152" s="171">
        <f t="shared" si="36"/>
        <v>1</v>
      </c>
      <c r="P152" s="178"/>
      <c r="Q152" s="179"/>
      <c r="R152" s="179"/>
      <c r="S152" s="179"/>
      <c r="T152" s="118"/>
      <c r="U152" s="118"/>
      <c r="V152" s="108"/>
      <c r="W152" s="108"/>
      <c r="X152" s="108"/>
    </row>
    <row r="153" spans="3:24" x14ac:dyDescent="0.25">
      <c r="C153" s="216"/>
      <c r="D153" s="141" t="s">
        <v>29</v>
      </c>
      <c r="E153" s="142" t="s">
        <v>6</v>
      </c>
      <c r="F153" s="142" t="s">
        <v>7</v>
      </c>
      <c r="G153" s="143">
        <f>IF($F153="","",VLOOKUP($L153,'Proposed Changes'!$I$22:$V$337,'Proposed Changes'!$P$6,FALSE))</f>
        <v>161.33000000000001</v>
      </c>
      <c r="H153" s="144">
        <f t="shared" si="38"/>
        <v>177.46299999999999</v>
      </c>
      <c r="I153" s="139" t="s">
        <v>218</v>
      </c>
      <c r="K153" s="180" t="str">
        <f>$C$151</f>
        <v>Design Re-certification Fee</v>
      </c>
      <c r="L153" s="168" t="str">
        <f>K153&amp;D153</f>
        <v>Design Re-certification FeeSubdivision - URD - Per Hour</v>
      </c>
      <c r="M153" s="169" t="s">
        <v>218</v>
      </c>
      <c r="N153" s="170">
        <f t="shared" si="36"/>
        <v>1</v>
      </c>
      <c r="O153" s="171">
        <f t="shared" si="36"/>
        <v>1</v>
      </c>
      <c r="P153" s="178"/>
      <c r="Q153" s="179"/>
      <c r="R153" s="179"/>
      <c r="S153" s="179"/>
      <c r="T153" s="118"/>
      <c r="U153" s="118"/>
      <c r="V153" s="108"/>
      <c r="W153" s="108"/>
      <c r="X153" s="108"/>
    </row>
    <row r="154" spans="3:24" x14ac:dyDescent="0.25">
      <c r="C154" s="216"/>
      <c r="D154" s="192"/>
      <c r="E154" s="193"/>
      <c r="F154" s="193"/>
      <c r="G154" s="194"/>
      <c r="H154" s="195"/>
      <c r="I154" s="139" t="s">
        <v>218</v>
      </c>
      <c r="K154" s="180"/>
      <c r="L154" s="180"/>
      <c r="M154" s="169" t="s">
        <v>218</v>
      </c>
      <c r="N154" s="170" t="str">
        <f t="shared" si="36"/>
        <v/>
      </c>
      <c r="O154" s="171" t="str">
        <f t="shared" si="36"/>
        <v/>
      </c>
      <c r="P154" s="178"/>
      <c r="Q154" s="179"/>
      <c r="R154" s="179"/>
      <c r="S154" s="179"/>
      <c r="T154" s="118"/>
      <c r="U154" s="118"/>
      <c r="V154" s="108"/>
      <c r="W154" s="108"/>
      <c r="X154" s="108"/>
    </row>
    <row r="155" spans="3:24" x14ac:dyDescent="0.25">
      <c r="C155" s="216"/>
      <c r="D155" s="141" t="s">
        <v>30</v>
      </c>
      <c r="E155" s="142" t="s">
        <v>6</v>
      </c>
      <c r="F155" s="142" t="s">
        <v>7</v>
      </c>
      <c r="G155" s="143">
        <f>IF($F155="","",VLOOKUP($L155,'Proposed Changes'!$I$22:$V$337,'Proposed Changes'!$P$6,FALSE))</f>
        <v>161.33000000000001</v>
      </c>
      <c r="H155" s="144">
        <f t="shared" ref="H155:H157" si="39">ROUND(G155*1.1,3)</f>
        <v>177.46299999999999</v>
      </c>
      <c r="I155" s="139" t="s">
        <v>218</v>
      </c>
      <c r="K155" s="180" t="str">
        <f>$C$151</f>
        <v>Design Re-certification Fee</v>
      </c>
      <c r="L155" s="168" t="str">
        <f>K155&amp;D155</f>
        <v>Design Re-certification FeeConnection of Load - Industrial &amp; Commercial - Per Hour</v>
      </c>
      <c r="M155" s="169" t="s">
        <v>218</v>
      </c>
      <c r="N155" s="170">
        <f t="shared" si="36"/>
        <v>1</v>
      </c>
      <c r="O155" s="171">
        <f t="shared" si="36"/>
        <v>1</v>
      </c>
      <c r="P155" s="178"/>
      <c r="Q155" s="179"/>
      <c r="R155" s="179"/>
      <c r="S155" s="179"/>
      <c r="T155" s="118"/>
      <c r="U155" s="118"/>
      <c r="V155" s="108"/>
      <c r="W155" s="108"/>
      <c r="X155" s="108"/>
    </row>
    <row r="156" spans="3:24" x14ac:dyDescent="0.25">
      <c r="C156" s="216"/>
      <c r="D156" s="141" t="s">
        <v>31</v>
      </c>
      <c r="E156" s="142" t="s">
        <v>6</v>
      </c>
      <c r="F156" s="142" t="s">
        <v>7</v>
      </c>
      <c r="G156" s="143">
        <f>IF($F156="","",VLOOKUP($L156,'Proposed Changes'!$I$22:$V$337,'Proposed Changes'!$P$6,FALSE))</f>
        <v>161.33000000000001</v>
      </c>
      <c r="H156" s="144">
        <f t="shared" si="39"/>
        <v>177.46299999999999</v>
      </c>
      <c r="I156" s="139" t="s">
        <v>218</v>
      </c>
      <c r="K156" s="180" t="str">
        <f>$C$151</f>
        <v>Design Re-certification Fee</v>
      </c>
      <c r="L156" s="168" t="str">
        <f>K156&amp;D156</f>
        <v>Design Re-certification FeeConnection of Load - Non Urban - Per Hour</v>
      </c>
      <c r="M156" s="169" t="s">
        <v>218</v>
      </c>
      <c r="N156" s="170">
        <f t="shared" si="36"/>
        <v>1</v>
      </c>
      <c r="O156" s="171">
        <f t="shared" si="36"/>
        <v>1</v>
      </c>
      <c r="P156" s="178"/>
      <c r="Q156" s="179"/>
      <c r="R156" s="179"/>
      <c r="S156" s="179"/>
      <c r="T156" s="118"/>
      <c r="U156" s="118"/>
      <c r="V156" s="108"/>
      <c r="W156" s="108"/>
      <c r="X156" s="108"/>
    </row>
    <row r="157" spans="3:24" x14ac:dyDescent="0.25">
      <c r="C157" s="216"/>
      <c r="D157" s="141" t="s">
        <v>8</v>
      </c>
      <c r="E157" s="142" t="s">
        <v>6</v>
      </c>
      <c r="F157" s="142" t="s">
        <v>7</v>
      </c>
      <c r="G157" s="143">
        <f>IF($F157="","",VLOOKUP($L157,'Proposed Changes'!$I$22:$V$337,'Proposed Changes'!$P$6,FALSE))</f>
        <v>161.33000000000001</v>
      </c>
      <c r="H157" s="144">
        <f t="shared" si="39"/>
        <v>177.46299999999999</v>
      </c>
      <c r="I157" s="139" t="s">
        <v>218</v>
      </c>
      <c r="K157" s="180" t="str">
        <f>$C$151</f>
        <v>Design Re-certification Fee</v>
      </c>
      <c r="L157" s="168" t="str">
        <f>K157&amp;D157</f>
        <v>Design Re-certification FeeConnection of Load - URD - Per Hour</v>
      </c>
      <c r="M157" s="169" t="s">
        <v>218</v>
      </c>
      <c r="N157" s="170">
        <f t="shared" si="36"/>
        <v>1</v>
      </c>
      <c r="O157" s="171">
        <f t="shared" si="36"/>
        <v>1</v>
      </c>
      <c r="P157" s="178"/>
      <c r="Q157" s="179"/>
      <c r="R157" s="179"/>
      <c r="S157" s="179"/>
      <c r="T157" s="118"/>
      <c r="U157" s="118"/>
      <c r="V157" s="108"/>
      <c r="W157" s="108"/>
      <c r="X157" s="108"/>
    </row>
    <row r="158" spans="3:24" x14ac:dyDescent="0.25">
      <c r="C158" s="216"/>
      <c r="D158" s="192"/>
      <c r="E158" s="193"/>
      <c r="F158" s="193"/>
      <c r="G158" s="194"/>
      <c r="H158" s="195"/>
      <c r="I158" s="139" t="s">
        <v>218</v>
      </c>
      <c r="K158" s="180"/>
      <c r="L158" s="180"/>
      <c r="M158" s="169" t="s">
        <v>218</v>
      </c>
      <c r="N158" s="170" t="str">
        <f t="shared" ref="N158:O177" si="40">IF($F158="","",COUNTIF($L$58:$L$353,$L158))</f>
        <v/>
      </c>
      <c r="O158" s="171" t="str">
        <f t="shared" si="40"/>
        <v/>
      </c>
      <c r="P158" s="178"/>
      <c r="Q158" s="179"/>
      <c r="R158" s="179"/>
      <c r="S158" s="179"/>
      <c r="T158" s="118"/>
      <c r="U158" s="118"/>
      <c r="V158" s="108"/>
      <c r="W158" s="108"/>
      <c r="X158" s="108"/>
    </row>
    <row r="159" spans="3:24" x14ac:dyDescent="0.25">
      <c r="C159" s="216"/>
      <c r="D159" s="141" t="s">
        <v>255</v>
      </c>
      <c r="E159" s="142" t="s">
        <v>6</v>
      </c>
      <c r="F159" s="142" t="s">
        <v>7</v>
      </c>
      <c r="G159" s="143">
        <f>IF($F159="","",VLOOKUP($L159,'Proposed Changes'!$I$22:$V$337,'Proposed Changes'!$P$6,FALSE))</f>
        <v>161.33000000000001</v>
      </c>
      <c r="H159" s="144">
        <f t="shared" ref="H159:H162" si="41">ROUND(G159*1.1,3)</f>
        <v>177.46299999999999</v>
      </c>
      <c r="I159" s="139" t="s">
        <v>218</v>
      </c>
      <c r="K159" s="180" t="str">
        <f>$C$151</f>
        <v>Design Re-certification Fee</v>
      </c>
      <c r="L159" s="168" t="str">
        <f>K159&amp;D159</f>
        <v>Design Re-certification FeeAsset Relocation - Engineer</v>
      </c>
      <c r="M159" s="169" t="s">
        <v>218</v>
      </c>
      <c r="N159" s="170">
        <f t="shared" si="40"/>
        <v>1</v>
      </c>
      <c r="O159" s="171">
        <f t="shared" si="40"/>
        <v>1</v>
      </c>
      <c r="P159" s="178"/>
      <c r="Q159" s="179"/>
      <c r="R159" s="179"/>
      <c r="S159" s="179"/>
      <c r="T159" s="118"/>
      <c r="U159" s="118"/>
      <c r="V159" s="108"/>
      <c r="W159" s="108"/>
      <c r="X159" s="108"/>
    </row>
    <row r="160" spans="3:24" x14ac:dyDescent="0.25">
      <c r="C160" s="216"/>
      <c r="D160" s="141" t="s">
        <v>254</v>
      </c>
      <c r="E160" s="142" t="s">
        <v>6</v>
      </c>
      <c r="F160" s="142" t="s">
        <v>7</v>
      </c>
      <c r="G160" s="143">
        <f>IF($F160="","",VLOOKUP($L160,'Proposed Changes'!$I$22:$V$337,'Proposed Changes'!$P$6,FALSE))</f>
        <v>161.33000000000001</v>
      </c>
      <c r="H160" s="144">
        <f t="shared" si="41"/>
        <v>177.46299999999999</v>
      </c>
      <c r="I160" s="139" t="s">
        <v>218</v>
      </c>
      <c r="K160" s="180" t="str">
        <f>$C$151</f>
        <v>Design Re-certification Fee</v>
      </c>
      <c r="L160" s="168" t="str">
        <f>K160&amp;D160</f>
        <v>Design Re-certification FeeAsset Relocation - Designer</v>
      </c>
      <c r="M160" s="169" t="s">
        <v>218</v>
      </c>
      <c r="N160" s="170">
        <f t="shared" si="40"/>
        <v>1</v>
      </c>
      <c r="O160" s="171">
        <f t="shared" si="40"/>
        <v>1</v>
      </c>
      <c r="P160" s="178"/>
      <c r="Q160" s="179"/>
      <c r="R160" s="179"/>
      <c r="S160" s="179"/>
      <c r="T160" s="118"/>
      <c r="U160" s="118"/>
      <c r="V160" s="108"/>
      <c r="W160" s="108"/>
      <c r="X160" s="108"/>
    </row>
    <row r="161" spans="3:24" x14ac:dyDescent="0.25">
      <c r="C161" s="216"/>
      <c r="D161" s="141" t="s">
        <v>262</v>
      </c>
      <c r="E161" s="142" t="s">
        <v>6</v>
      </c>
      <c r="F161" s="142" t="s">
        <v>7</v>
      </c>
      <c r="G161" s="143">
        <f>IF($F161="","",VLOOKUP($L161,'Proposed Changes'!$I$22:$V$337,'Proposed Changes'!$P$6,FALSE))</f>
        <v>161.33000000000001</v>
      </c>
      <c r="H161" s="144">
        <f t="shared" si="41"/>
        <v>177.46299999999999</v>
      </c>
      <c r="I161" s="139" t="s">
        <v>218</v>
      </c>
      <c r="K161" s="180" t="str">
        <f>$C$151</f>
        <v>Design Re-certification Fee</v>
      </c>
      <c r="L161" s="168" t="str">
        <f>K161&amp;D161</f>
        <v>Design Re-certification FeePublic Lighting - Engineer</v>
      </c>
      <c r="M161" s="169" t="s">
        <v>218</v>
      </c>
      <c r="N161" s="170">
        <f t="shared" si="40"/>
        <v>1</v>
      </c>
      <c r="O161" s="171">
        <f t="shared" si="40"/>
        <v>1</v>
      </c>
      <c r="P161" s="178"/>
      <c r="Q161" s="179"/>
      <c r="R161" s="179"/>
      <c r="S161" s="179"/>
      <c r="T161" s="118"/>
      <c r="U161" s="118"/>
      <c r="V161" s="108"/>
      <c r="W161" s="108"/>
      <c r="X161" s="108"/>
    </row>
    <row r="162" spans="3:24" x14ac:dyDescent="0.25">
      <c r="C162" s="216"/>
      <c r="D162" s="141" t="s">
        <v>261</v>
      </c>
      <c r="E162" s="142" t="s">
        <v>6</v>
      </c>
      <c r="F162" s="142" t="s">
        <v>7</v>
      </c>
      <c r="G162" s="143">
        <f>IF($F162="","",VLOOKUP($L162,'Proposed Changes'!$I$22:$V$337,'Proposed Changes'!$P$6,FALSE))</f>
        <v>161.33000000000001</v>
      </c>
      <c r="H162" s="144">
        <f t="shared" si="41"/>
        <v>177.46299999999999</v>
      </c>
      <c r="I162" s="139" t="s">
        <v>218</v>
      </c>
      <c r="K162" s="180" t="str">
        <f>$C$151</f>
        <v>Design Re-certification Fee</v>
      </c>
      <c r="L162" s="168" t="str">
        <f>K162&amp;D162</f>
        <v>Design Re-certification FeePublic Lighting - Designer</v>
      </c>
      <c r="M162" s="169" t="s">
        <v>218</v>
      </c>
      <c r="N162" s="170">
        <f t="shared" si="40"/>
        <v>1</v>
      </c>
      <c r="O162" s="171">
        <f t="shared" si="40"/>
        <v>1</v>
      </c>
      <c r="P162" s="178"/>
      <c r="Q162" s="179"/>
      <c r="R162" s="179"/>
      <c r="S162" s="179"/>
      <c r="T162" s="118"/>
      <c r="U162" s="118"/>
      <c r="V162" s="108"/>
      <c r="W162" s="108"/>
      <c r="X162" s="108"/>
    </row>
    <row r="163" spans="3:24" x14ac:dyDescent="0.25">
      <c r="C163" s="217"/>
      <c r="D163" s="192"/>
      <c r="E163" s="193"/>
      <c r="F163" s="193"/>
      <c r="G163" s="194"/>
      <c r="H163" s="195"/>
      <c r="I163" s="139" t="s">
        <v>218</v>
      </c>
      <c r="K163" s="180"/>
      <c r="L163" s="180"/>
      <c r="M163" s="169" t="s">
        <v>218</v>
      </c>
      <c r="N163" s="170" t="str">
        <f t="shared" si="40"/>
        <v/>
      </c>
      <c r="O163" s="171" t="str">
        <f t="shared" si="40"/>
        <v/>
      </c>
      <c r="P163" s="178"/>
      <c r="Q163" s="179"/>
      <c r="R163" s="179"/>
      <c r="S163" s="179"/>
      <c r="T163" s="118"/>
      <c r="U163" s="118"/>
      <c r="V163" s="108"/>
      <c r="W163" s="108"/>
      <c r="X163" s="108"/>
    </row>
    <row r="164" spans="3:24" x14ac:dyDescent="0.25">
      <c r="C164" s="215" t="s">
        <v>32</v>
      </c>
      <c r="D164" s="141" t="s">
        <v>304</v>
      </c>
      <c r="E164" s="142" t="s">
        <v>4</v>
      </c>
      <c r="F164" s="142" t="s">
        <v>5</v>
      </c>
      <c r="G164" s="143">
        <f>IF($F164="","",VLOOKUP($L164,'Proposed Changes'!$I$22:$V$337,'Proposed Changes'!$P$6,FALSE))</f>
        <v>213.38</v>
      </c>
      <c r="H164" s="144">
        <f t="shared" ref="H164:H169" si="42">ROUND(G164*1.1,3)</f>
        <v>234.71799999999999</v>
      </c>
      <c r="I164" s="139" t="s">
        <v>218</v>
      </c>
      <c r="K164" s="180" t="str">
        <f t="shared" ref="K164:K169" si="43">$C$164</f>
        <v>Notification of Arrangement</v>
      </c>
      <c r="L164" s="168" t="str">
        <f t="shared" ref="L164:L169" si="44">K164&amp;D164</f>
        <v>Notification of ArrangementSubdivision - Industrial &amp; Commercial - Per NOA</v>
      </c>
      <c r="M164" s="169" t="s">
        <v>218</v>
      </c>
      <c r="N164" s="170">
        <f t="shared" si="40"/>
        <v>1</v>
      </c>
      <c r="O164" s="171">
        <f t="shared" si="40"/>
        <v>1</v>
      </c>
      <c r="P164" s="178"/>
      <c r="Q164" s="179"/>
      <c r="R164" s="179"/>
      <c r="S164" s="179"/>
      <c r="T164" s="118"/>
      <c r="U164" s="118"/>
      <c r="V164" s="108"/>
      <c r="W164" s="108"/>
      <c r="X164" s="108"/>
    </row>
    <row r="165" spans="3:24" x14ac:dyDescent="0.25">
      <c r="C165" s="216"/>
      <c r="D165" s="141" t="s">
        <v>306</v>
      </c>
      <c r="E165" s="142" t="s">
        <v>4</v>
      </c>
      <c r="F165" s="142" t="s">
        <v>5</v>
      </c>
      <c r="G165" s="143">
        <f>IF($F165="","",VLOOKUP($L165,'Proposed Changes'!$I$22:$V$337,'Proposed Changes'!$P$6,FALSE))</f>
        <v>213.38</v>
      </c>
      <c r="H165" s="144">
        <f t="shared" si="42"/>
        <v>234.71799999999999</v>
      </c>
      <c r="I165" s="139" t="s">
        <v>218</v>
      </c>
      <c r="K165" s="180" t="str">
        <f t="shared" si="43"/>
        <v>Notification of Arrangement</v>
      </c>
      <c r="L165" s="168" t="str">
        <f t="shared" si="44"/>
        <v>Notification of ArrangementSubdivision - Non Urban - Per NOA</v>
      </c>
      <c r="M165" s="169" t="s">
        <v>218</v>
      </c>
      <c r="N165" s="170">
        <f t="shared" si="40"/>
        <v>1</v>
      </c>
      <c r="O165" s="171">
        <f t="shared" si="40"/>
        <v>1</v>
      </c>
      <c r="P165" s="178"/>
      <c r="Q165" s="179"/>
      <c r="R165" s="179"/>
      <c r="S165" s="179"/>
      <c r="T165" s="118"/>
      <c r="U165" s="118"/>
      <c r="V165" s="108"/>
      <c r="W165" s="108"/>
      <c r="X165" s="108"/>
    </row>
    <row r="166" spans="3:24" x14ac:dyDescent="0.25">
      <c r="C166" s="216"/>
      <c r="D166" s="141" t="s">
        <v>308</v>
      </c>
      <c r="E166" s="142" t="s">
        <v>4</v>
      </c>
      <c r="F166" s="142" t="s">
        <v>5</v>
      </c>
      <c r="G166" s="143">
        <f>IF($F166="","",VLOOKUP($L166,'Proposed Changes'!$I$22:$V$337,'Proposed Changes'!$P$6,FALSE))</f>
        <v>213.38</v>
      </c>
      <c r="H166" s="144">
        <f t="shared" si="42"/>
        <v>234.71799999999999</v>
      </c>
      <c r="I166" s="139" t="s">
        <v>218</v>
      </c>
      <c r="K166" s="180" t="str">
        <f t="shared" si="43"/>
        <v>Notification of Arrangement</v>
      </c>
      <c r="L166" s="168" t="str">
        <f t="shared" si="44"/>
        <v>Notification of ArrangementSubdivision - URD - Per NOA</v>
      </c>
      <c r="M166" s="169" t="s">
        <v>218</v>
      </c>
      <c r="N166" s="170">
        <f t="shared" si="40"/>
        <v>1</v>
      </c>
      <c r="O166" s="171">
        <f t="shared" si="40"/>
        <v>1</v>
      </c>
      <c r="P166" s="178"/>
      <c r="Q166" s="179"/>
      <c r="R166" s="179"/>
      <c r="S166" s="179"/>
      <c r="T166" s="118"/>
      <c r="U166" s="118"/>
      <c r="V166" s="108"/>
      <c r="W166" s="108"/>
      <c r="X166" s="108"/>
    </row>
    <row r="167" spans="3:24" x14ac:dyDescent="0.25">
      <c r="C167" s="216"/>
      <c r="D167" s="141" t="s">
        <v>389</v>
      </c>
      <c r="E167" s="142" t="s">
        <v>6</v>
      </c>
      <c r="F167" s="142" t="s">
        <v>7</v>
      </c>
      <c r="G167" s="143">
        <f>IF($F167="","",VLOOKUP($L167,'Proposed Changes'!$I$22:$V$337,'Proposed Changes'!$P$6,FALSE))</f>
        <v>106.69</v>
      </c>
      <c r="H167" s="144">
        <f t="shared" si="42"/>
        <v>117.35899999999999</v>
      </c>
      <c r="I167" s="139" t="s">
        <v>218</v>
      </c>
      <c r="K167" s="180" t="str">
        <f t="shared" si="43"/>
        <v>Notification of Arrangement</v>
      </c>
      <c r="L167" s="168" t="str">
        <f t="shared" si="44"/>
        <v>Notification of ArrangementSubdivision - Industrial &amp; Commercial - per hour for early notification</v>
      </c>
      <c r="M167" s="169" t="s">
        <v>218</v>
      </c>
      <c r="N167" s="170">
        <f t="shared" si="40"/>
        <v>1</v>
      </c>
      <c r="O167" s="171">
        <f t="shared" si="40"/>
        <v>1</v>
      </c>
      <c r="P167" s="178"/>
      <c r="Q167" s="179"/>
      <c r="R167" s="179"/>
      <c r="S167" s="179"/>
      <c r="T167" s="118"/>
      <c r="U167" s="118"/>
      <c r="V167" s="108"/>
      <c r="W167" s="108"/>
      <c r="X167" s="108"/>
    </row>
    <row r="168" spans="3:24" x14ac:dyDescent="0.25">
      <c r="C168" s="216"/>
      <c r="D168" s="141" t="s">
        <v>390</v>
      </c>
      <c r="E168" s="142" t="s">
        <v>6</v>
      </c>
      <c r="F168" s="142" t="s">
        <v>7</v>
      </c>
      <c r="G168" s="143">
        <f>IF($F168="","",VLOOKUP($L168,'Proposed Changes'!$I$22:$V$337,'Proposed Changes'!$P$6,FALSE))</f>
        <v>106.69</v>
      </c>
      <c r="H168" s="144">
        <f t="shared" si="42"/>
        <v>117.35899999999999</v>
      </c>
      <c r="I168" s="139" t="s">
        <v>218</v>
      </c>
      <c r="K168" s="180" t="str">
        <f t="shared" si="43"/>
        <v>Notification of Arrangement</v>
      </c>
      <c r="L168" s="168" t="str">
        <f t="shared" si="44"/>
        <v>Notification of ArrangementSubdivision - Non Urban - per hour for early notification</v>
      </c>
      <c r="M168" s="169" t="s">
        <v>218</v>
      </c>
      <c r="N168" s="170">
        <f t="shared" si="40"/>
        <v>1</v>
      </c>
      <c r="O168" s="171">
        <f t="shared" si="40"/>
        <v>1</v>
      </c>
      <c r="P168" s="178"/>
      <c r="Q168" s="179"/>
      <c r="R168" s="179"/>
      <c r="S168" s="179"/>
      <c r="T168" s="118"/>
      <c r="U168" s="118"/>
      <c r="V168" s="108"/>
      <c r="W168" s="108"/>
      <c r="X168" s="108"/>
    </row>
    <row r="169" spans="3:24" x14ac:dyDescent="0.25">
      <c r="C169" s="216"/>
      <c r="D169" s="141" t="s">
        <v>391</v>
      </c>
      <c r="E169" s="142" t="s">
        <v>6</v>
      </c>
      <c r="F169" s="142" t="s">
        <v>7</v>
      </c>
      <c r="G169" s="143">
        <f>IF($F169="","",VLOOKUP($L169,'Proposed Changes'!$I$22:$V$337,'Proposed Changes'!$P$6,FALSE))</f>
        <v>106.69</v>
      </c>
      <c r="H169" s="144">
        <f t="shared" si="42"/>
        <v>117.35899999999999</v>
      </c>
      <c r="I169" s="139" t="s">
        <v>218</v>
      </c>
      <c r="K169" s="180" t="str">
        <f t="shared" si="43"/>
        <v>Notification of Arrangement</v>
      </c>
      <c r="L169" s="168" t="str">
        <f t="shared" si="44"/>
        <v>Notification of ArrangementSubdivision - URD - per hour for early notification</v>
      </c>
      <c r="M169" s="169" t="s">
        <v>218</v>
      </c>
      <c r="N169" s="170">
        <f t="shared" si="40"/>
        <v>1</v>
      </c>
      <c r="O169" s="171">
        <f t="shared" si="40"/>
        <v>1</v>
      </c>
      <c r="P169" s="178"/>
      <c r="Q169" s="179"/>
      <c r="R169" s="179"/>
      <c r="S169" s="179"/>
      <c r="T169" s="118"/>
      <c r="U169" s="118"/>
      <c r="V169" s="108"/>
      <c r="W169" s="108"/>
      <c r="X169" s="108"/>
    </row>
    <row r="170" spans="3:24" x14ac:dyDescent="0.25">
      <c r="C170" s="217"/>
      <c r="D170" s="192"/>
      <c r="E170" s="193"/>
      <c r="F170" s="193"/>
      <c r="G170" s="194"/>
      <c r="H170" s="195"/>
      <c r="I170" s="139" t="s">
        <v>218</v>
      </c>
      <c r="K170" s="180"/>
      <c r="L170" s="180"/>
      <c r="M170" s="169" t="s">
        <v>218</v>
      </c>
      <c r="N170" s="170" t="str">
        <f t="shared" si="40"/>
        <v/>
      </c>
      <c r="O170" s="171" t="str">
        <f t="shared" si="40"/>
        <v/>
      </c>
      <c r="P170" s="178"/>
      <c r="Q170" s="179"/>
      <c r="R170" s="179"/>
      <c r="S170" s="179"/>
      <c r="T170" s="118"/>
      <c r="U170" s="118"/>
      <c r="V170" s="108"/>
      <c r="W170" s="108"/>
      <c r="X170" s="108"/>
    </row>
    <row r="171" spans="3:24" x14ac:dyDescent="0.25">
      <c r="C171" s="215" t="s">
        <v>33</v>
      </c>
      <c r="D171" s="141" t="s">
        <v>297</v>
      </c>
      <c r="E171" s="142" t="s">
        <v>4</v>
      </c>
      <c r="F171" s="142" t="s">
        <v>5</v>
      </c>
      <c r="G171" s="143">
        <f>IF($F171="","",VLOOKUP($L171,'Proposed Changes'!$I$22:$V$337,'Proposed Changes'!$P$6,FALSE))</f>
        <v>213.38</v>
      </c>
      <c r="H171" s="144">
        <f t="shared" ref="H171:H176" si="45">ROUND(G171*1.1,3)</f>
        <v>234.71799999999999</v>
      </c>
      <c r="I171" s="139" t="s">
        <v>218</v>
      </c>
      <c r="K171" s="180" t="str">
        <f t="shared" ref="K171:K176" si="46">$C$171</f>
        <v>Compliance Certificate</v>
      </c>
      <c r="L171" s="168" t="str">
        <f t="shared" ref="L171:L176" si="47">K171&amp;D171</f>
        <v>Compliance CertificateConnection of Load - Industrial &amp; Commercial - Per Compliance Cert</v>
      </c>
      <c r="M171" s="169" t="s">
        <v>218</v>
      </c>
      <c r="N171" s="170">
        <f t="shared" si="40"/>
        <v>1</v>
      </c>
      <c r="O171" s="171">
        <f t="shared" si="40"/>
        <v>1</v>
      </c>
      <c r="P171" s="178"/>
      <c r="Q171" s="179"/>
      <c r="R171" s="179"/>
      <c r="S171" s="179"/>
      <c r="T171" s="118"/>
      <c r="U171" s="118"/>
      <c r="V171" s="108"/>
      <c r="W171" s="108"/>
      <c r="X171" s="108"/>
    </row>
    <row r="172" spans="3:24" x14ac:dyDescent="0.25">
      <c r="C172" s="216"/>
      <c r="D172" s="141" t="s">
        <v>299</v>
      </c>
      <c r="E172" s="142" t="s">
        <v>4</v>
      </c>
      <c r="F172" s="142" t="s">
        <v>5</v>
      </c>
      <c r="G172" s="143">
        <f>IF($F172="","",VLOOKUP($L172,'Proposed Changes'!$I$22:$V$337,'Proposed Changes'!$P$6,FALSE))</f>
        <v>320.06</v>
      </c>
      <c r="H172" s="144">
        <f t="shared" si="45"/>
        <v>352.06599999999997</v>
      </c>
      <c r="I172" s="139" t="s">
        <v>218</v>
      </c>
      <c r="K172" s="180" t="str">
        <f t="shared" si="46"/>
        <v>Compliance Certificate</v>
      </c>
      <c r="L172" s="168" t="str">
        <f t="shared" si="47"/>
        <v>Compliance CertificateConnection of Load - Non Urban - Per Compliance Cert</v>
      </c>
      <c r="M172" s="169" t="s">
        <v>218</v>
      </c>
      <c r="N172" s="170">
        <f t="shared" si="40"/>
        <v>1</v>
      </c>
      <c r="O172" s="171">
        <f t="shared" si="40"/>
        <v>1</v>
      </c>
      <c r="P172" s="178"/>
      <c r="Q172" s="179"/>
      <c r="R172" s="179"/>
      <c r="S172" s="179"/>
      <c r="T172" s="118"/>
      <c r="U172" s="118"/>
      <c r="V172" s="108"/>
      <c r="W172" s="108"/>
      <c r="X172" s="108"/>
    </row>
    <row r="173" spans="3:24" x14ac:dyDescent="0.25">
      <c r="C173" s="216"/>
      <c r="D173" s="141" t="s">
        <v>301</v>
      </c>
      <c r="E173" s="142" t="s">
        <v>4</v>
      </c>
      <c r="F173" s="142" t="s">
        <v>5</v>
      </c>
      <c r="G173" s="143">
        <f>IF($F173="","",VLOOKUP($L173,'Proposed Changes'!$I$22:$V$337,'Proposed Changes'!$P$6,FALSE))</f>
        <v>213.38</v>
      </c>
      <c r="H173" s="144">
        <f t="shared" si="45"/>
        <v>234.71799999999999</v>
      </c>
      <c r="I173" s="139" t="s">
        <v>218</v>
      </c>
      <c r="K173" s="180" t="str">
        <f t="shared" si="46"/>
        <v>Compliance Certificate</v>
      </c>
      <c r="L173" s="168" t="str">
        <f t="shared" si="47"/>
        <v>Compliance CertificateConnection of Load - URD - Per Compliance Cert</v>
      </c>
      <c r="M173" s="169" t="s">
        <v>218</v>
      </c>
      <c r="N173" s="170">
        <f t="shared" si="40"/>
        <v>1</v>
      </c>
      <c r="O173" s="171">
        <f t="shared" si="40"/>
        <v>1</v>
      </c>
      <c r="P173" s="178"/>
      <c r="Q173" s="179"/>
      <c r="R173" s="179"/>
      <c r="S173" s="179"/>
      <c r="T173" s="118"/>
      <c r="U173" s="118"/>
      <c r="V173" s="108"/>
      <c r="W173" s="108"/>
      <c r="X173" s="108"/>
    </row>
    <row r="174" spans="3:24" x14ac:dyDescent="0.25">
      <c r="C174" s="216"/>
      <c r="D174" s="141" t="s">
        <v>298</v>
      </c>
      <c r="E174" s="142" t="s">
        <v>6</v>
      </c>
      <c r="F174" s="142" t="s">
        <v>7</v>
      </c>
      <c r="G174" s="143">
        <f>IF($F174="","",VLOOKUP($L174,'Proposed Changes'!$I$22:$V$337,'Proposed Changes'!$P$6,FALSE))</f>
        <v>106.69</v>
      </c>
      <c r="H174" s="144">
        <f t="shared" si="45"/>
        <v>117.35899999999999</v>
      </c>
      <c r="I174" s="139" t="s">
        <v>218</v>
      </c>
      <c r="K174" s="180" t="str">
        <f t="shared" si="46"/>
        <v>Compliance Certificate</v>
      </c>
      <c r="L174" s="168" t="str">
        <f t="shared" si="47"/>
        <v>Compliance CertificateConnection of Load - Industrial &amp; Commercial - Per hour for early cert</v>
      </c>
      <c r="M174" s="169" t="s">
        <v>218</v>
      </c>
      <c r="N174" s="170">
        <f t="shared" si="40"/>
        <v>1</v>
      </c>
      <c r="O174" s="171">
        <f t="shared" si="40"/>
        <v>1</v>
      </c>
      <c r="P174" s="178"/>
      <c r="Q174" s="179"/>
      <c r="R174" s="179"/>
      <c r="S174" s="179"/>
      <c r="T174" s="118"/>
      <c r="U174" s="118"/>
      <c r="V174" s="108"/>
      <c r="W174" s="108"/>
      <c r="X174" s="108"/>
    </row>
    <row r="175" spans="3:24" x14ac:dyDescent="0.25">
      <c r="C175" s="216"/>
      <c r="D175" s="141" t="s">
        <v>300</v>
      </c>
      <c r="E175" s="142" t="s">
        <v>6</v>
      </c>
      <c r="F175" s="142" t="s">
        <v>7</v>
      </c>
      <c r="G175" s="143">
        <f>IF($F175="","",VLOOKUP($L175,'Proposed Changes'!$I$22:$V$337,'Proposed Changes'!$P$6,FALSE))</f>
        <v>106.69</v>
      </c>
      <c r="H175" s="144">
        <f t="shared" si="45"/>
        <v>117.35899999999999</v>
      </c>
      <c r="I175" s="139" t="s">
        <v>218</v>
      </c>
      <c r="K175" s="180" t="str">
        <f t="shared" si="46"/>
        <v>Compliance Certificate</v>
      </c>
      <c r="L175" s="168" t="str">
        <f t="shared" si="47"/>
        <v>Compliance CertificateConnection of Load - Non Urban - Per hour for early cert</v>
      </c>
      <c r="M175" s="169" t="s">
        <v>218</v>
      </c>
      <c r="N175" s="170">
        <f t="shared" si="40"/>
        <v>1</v>
      </c>
      <c r="O175" s="171">
        <f t="shared" si="40"/>
        <v>1</v>
      </c>
      <c r="P175" s="178"/>
      <c r="Q175" s="179"/>
      <c r="R175" s="179"/>
      <c r="S175" s="179"/>
      <c r="T175" s="118"/>
      <c r="U175" s="118"/>
      <c r="V175" s="108"/>
      <c r="W175" s="108"/>
      <c r="X175" s="108"/>
    </row>
    <row r="176" spans="3:24" x14ac:dyDescent="0.25">
      <c r="C176" s="216"/>
      <c r="D176" s="141" t="s">
        <v>302</v>
      </c>
      <c r="E176" s="142" t="s">
        <v>6</v>
      </c>
      <c r="F176" s="142" t="s">
        <v>7</v>
      </c>
      <c r="G176" s="143">
        <f>IF($F176="","",VLOOKUP($L176,'Proposed Changes'!$I$22:$V$337,'Proposed Changes'!$P$6,FALSE))</f>
        <v>106.69</v>
      </c>
      <c r="H176" s="144">
        <f t="shared" si="45"/>
        <v>117.35899999999999</v>
      </c>
      <c r="I176" s="139" t="s">
        <v>218</v>
      </c>
      <c r="K176" s="180" t="str">
        <f t="shared" si="46"/>
        <v>Compliance Certificate</v>
      </c>
      <c r="L176" s="168" t="str">
        <f t="shared" si="47"/>
        <v>Compliance CertificateConnection of Load - URD - Per hour for early cert</v>
      </c>
      <c r="M176" s="169" t="s">
        <v>218</v>
      </c>
      <c r="N176" s="170">
        <f t="shared" si="40"/>
        <v>1</v>
      </c>
      <c r="O176" s="171">
        <f t="shared" si="40"/>
        <v>1</v>
      </c>
      <c r="P176" s="178"/>
      <c r="Q176" s="179"/>
      <c r="R176" s="179"/>
      <c r="S176" s="179"/>
      <c r="T176" s="118"/>
      <c r="U176" s="118"/>
      <c r="V176" s="108"/>
      <c r="W176" s="108"/>
      <c r="X176" s="108"/>
    </row>
    <row r="177" spans="3:24" x14ac:dyDescent="0.25">
      <c r="C177" s="217"/>
      <c r="D177" s="192"/>
      <c r="E177" s="193"/>
      <c r="F177" s="193"/>
      <c r="G177" s="194"/>
      <c r="H177" s="195"/>
      <c r="I177" s="139" t="s">
        <v>218</v>
      </c>
      <c r="K177" s="180"/>
      <c r="L177" s="180"/>
      <c r="M177" s="169" t="s">
        <v>218</v>
      </c>
      <c r="N177" s="170" t="str">
        <f t="shared" si="40"/>
        <v/>
      </c>
      <c r="O177" s="171" t="str">
        <f t="shared" si="40"/>
        <v/>
      </c>
      <c r="P177" s="178"/>
      <c r="Q177" s="179"/>
      <c r="R177" s="179"/>
      <c r="S177" s="179"/>
      <c r="T177" s="118"/>
      <c r="U177" s="118"/>
      <c r="V177" s="108"/>
      <c r="W177" s="108"/>
      <c r="X177" s="108"/>
    </row>
    <row r="178" spans="3:24" x14ac:dyDescent="0.25">
      <c r="C178" s="203" t="s">
        <v>271</v>
      </c>
      <c r="D178" s="163" t="s">
        <v>34</v>
      </c>
      <c r="E178" s="142" t="s">
        <v>4</v>
      </c>
      <c r="F178" s="142" t="s">
        <v>5</v>
      </c>
      <c r="G178" s="143">
        <f>IF($F178="","",VLOOKUP($L178,'Proposed Changes'!$I$22:$V$337,'Proposed Changes'!$P$6,FALSE))</f>
        <v>80.66</v>
      </c>
      <c r="H178" s="144">
        <f t="shared" ref="H178:H229" si="48">ROUND(G178*1.1,3)</f>
        <v>88.725999999999999</v>
      </c>
      <c r="I178" s="139" t="s">
        <v>218</v>
      </c>
      <c r="K178" s="180" t="str">
        <f>$C$178</f>
        <v>Inspection of Service Work (Level 1)</v>
      </c>
      <c r="L178" s="168" t="str">
        <f t="shared" ref="L178:L229" si="49">K178&amp;D178</f>
        <v>Inspection of Service Work (Level 1)Subdivision - URD - Underground - Per Lot (1 - 10) - Grade A</v>
      </c>
      <c r="M178" s="169" t="s">
        <v>218</v>
      </c>
      <c r="N178" s="170">
        <f t="shared" ref="N178:O197" si="50">IF($F178="","",COUNTIF($L$58:$L$353,$L178))</f>
        <v>1</v>
      </c>
      <c r="O178" s="171">
        <f t="shared" si="50"/>
        <v>1</v>
      </c>
      <c r="P178" s="178"/>
      <c r="Q178" s="179"/>
      <c r="R178" s="179"/>
      <c r="S178" s="179"/>
      <c r="T178" s="118"/>
      <c r="U178" s="118"/>
      <c r="V178" s="108"/>
      <c r="W178" s="108"/>
      <c r="X178" s="108"/>
    </row>
    <row r="179" spans="3:24" x14ac:dyDescent="0.25">
      <c r="C179" s="209"/>
      <c r="D179" s="163" t="s">
        <v>35</v>
      </c>
      <c r="E179" s="142" t="s">
        <v>4</v>
      </c>
      <c r="F179" s="142" t="s">
        <v>5</v>
      </c>
      <c r="G179" s="143">
        <f>IF($F179="","",VLOOKUP($L179,'Proposed Changes'!$I$22:$V$337,'Proposed Changes'!$P$6,FALSE))</f>
        <v>48.4</v>
      </c>
      <c r="H179" s="144">
        <f t="shared" si="48"/>
        <v>53.24</v>
      </c>
      <c r="I179" s="139" t="s">
        <v>218</v>
      </c>
      <c r="K179" s="180" t="str">
        <f t="shared" ref="K179:K229" si="51">$C$178</f>
        <v>Inspection of Service Work (Level 1)</v>
      </c>
      <c r="L179" s="168" t="str">
        <f t="shared" si="49"/>
        <v>Inspection of Service Work (Level 1)Subdivision - URD - Underground - Per Lot (11 - 50) - Grade A</v>
      </c>
      <c r="M179" s="169" t="s">
        <v>218</v>
      </c>
      <c r="N179" s="170">
        <f t="shared" si="50"/>
        <v>1</v>
      </c>
      <c r="O179" s="171">
        <f t="shared" si="50"/>
        <v>1</v>
      </c>
      <c r="P179" s="178"/>
      <c r="Q179" s="179"/>
      <c r="R179" s="179"/>
      <c r="S179" s="179"/>
      <c r="T179" s="118"/>
      <c r="U179" s="118"/>
      <c r="V179" s="108"/>
      <c r="W179" s="108"/>
      <c r="X179" s="108"/>
    </row>
    <row r="180" spans="3:24" x14ac:dyDescent="0.25">
      <c r="C180" s="209"/>
      <c r="D180" s="163" t="s">
        <v>36</v>
      </c>
      <c r="E180" s="142" t="s">
        <v>4</v>
      </c>
      <c r="F180" s="142" t="s">
        <v>5</v>
      </c>
      <c r="G180" s="143">
        <f>IF($F180="","",VLOOKUP($L180,'Proposed Changes'!$I$22:$V$337,'Proposed Changes'!$P$6,FALSE))</f>
        <v>16.13</v>
      </c>
      <c r="H180" s="144">
        <f t="shared" si="48"/>
        <v>17.742999999999999</v>
      </c>
      <c r="I180" s="139" t="s">
        <v>218</v>
      </c>
      <c r="K180" s="180" t="str">
        <f t="shared" si="51"/>
        <v>Inspection of Service Work (Level 1)</v>
      </c>
      <c r="L180" s="168" t="str">
        <f t="shared" si="49"/>
        <v>Inspection of Service Work (Level 1)Subdivision - URD - Underground - Per Lot (51 +) - Grade A</v>
      </c>
      <c r="M180" s="169" t="s">
        <v>218</v>
      </c>
      <c r="N180" s="170">
        <f t="shared" si="50"/>
        <v>1</v>
      </c>
      <c r="O180" s="171">
        <f t="shared" si="50"/>
        <v>1</v>
      </c>
      <c r="P180" s="178"/>
      <c r="Q180" s="179"/>
      <c r="R180" s="179"/>
      <c r="S180" s="179"/>
      <c r="T180" s="118"/>
      <c r="U180" s="118"/>
      <c r="V180" s="108"/>
      <c r="W180" s="108"/>
      <c r="X180" s="108"/>
    </row>
    <row r="181" spans="3:24" x14ac:dyDescent="0.25">
      <c r="C181" s="209"/>
      <c r="D181" s="163" t="s">
        <v>37</v>
      </c>
      <c r="E181" s="142" t="s">
        <v>4</v>
      </c>
      <c r="F181" s="142" t="s">
        <v>5</v>
      </c>
      <c r="G181" s="143">
        <f>IF($F181="","",VLOOKUP($L181,'Proposed Changes'!$I$22:$V$337,'Proposed Changes'!$P$6,FALSE))</f>
        <v>185.53</v>
      </c>
      <c r="H181" s="144">
        <f t="shared" si="48"/>
        <v>204.083</v>
      </c>
      <c r="I181" s="139" t="s">
        <v>218</v>
      </c>
      <c r="K181" s="180" t="str">
        <f t="shared" si="51"/>
        <v>Inspection of Service Work (Level 1)</v>
      </c>
      <c r="L181" s="168" t="str">
        <f t="shared" si="49"/>
        <v>Inspection of Service Work (Level 1)Subdivision - URD - Underground - Per Lot (1 - 10) - Grade B</v>
      </c>
      <c r="M181" s="169" t="s">
        <v>218</v>
      </c>
      <c r="N181" s="170">
        <f t="shared" si="50"/>
        <v>1</v>
      </c>
      <c r="O181" s="171">
        <f t="shared" si="50"/>
        <v>1</v>
      </c>
      <c r="P181" s="178"/>
      <c r="Q181" s="179"/>
      <c r="R181" s="179"/>
      <c r="S181" s="179"/>
      <c r="T181" s="118"/>
      <c r="U181" s="118"/>
      <c r="V181" s="108"/>
      <c r="W181" s="108"/>
      <c r="X181" s="108"/>
    </row>
    <row r="182" spans="3:24" x14ac:dyDescent="0.25">
      <c r="C182" s="209"/>
      <c r="D182" s="163" t="s">
        <v>38</v>
      </c>
      <c r="E182" s="142" t="s">
        <v>4</v>
      </c>
      <c r="F182" s="142" t="s">
        <v>5</v>
      </c>
      <c r="G182" s="143">
        <f>IF($F182="","",VLOOKUP($L182,'Proposed Changes'!$I$22:$V$337,'Proposed Changes'!$P$6,FALSE))</f>
        <v>112.93</v>
      </c>
      <c r="H182" s="144">
        <f t="shared" si="48"/>
        <v>124.223</v>
      </c>
      <c r="I182" s="139" t="s">
        <v>218</v>
      </c>
      <c r="K182" s="180" t="str">
        <f t="shared" si="51"/>
        <v>Inspection of Service Work (Level 1)</v>
      </c>
      <c r="L182" s="168" t="str">
        <f t="shared" si="49"/>
        <v>Inspection of Service Work (Level 1)Subdivision - URD - Underground - Per Lot (11 - 50) - Grade B</v>
      </c>
      <c r="M182" s="169" t="s">
        <v>218</v>
      </c>
      <c r="N182" s="170">
        <f t="shared" si="50"/>
        <v>1</v>
      </c>
      <c r="O182" s="171">
        <f t="shared" si="50"/>
        <v>1</v>
      </c>
      <c r="P182" s="178"/>
      <c r="Q182" s="179"/>
      <c r="R182" s="179"/>
      <c r="S182" s="179"/>
      <c r="T182" s="118"/>
      <c r="U182" s="118"/>
      <c r="V182" s="108"/>
      <c r="W182" s="108"/>
      <c r="X182" s="108"/>
    </row>
    <row r="183" spans="3:24" x14ac:dyDescent="0.25">
      <c r="C183" s="209"/>
      <c r="D183" s="163" t="s">
        <v>39</v>
      </c>
      <c r="E183" s="142" t="s">
        <v>4</v>
      </c>
      <c r="F183" s="142" t="s">
        <v>5</v>
      </c>
      <c r="G183" s="143">
        <f>IF($F183="","",VLOOKUP($L183,'Proposed Changes'!$I$22:$V$337,'Proposed Changes'!$P$6,FALSE))</f>
        <v>64.53</v>
      </c>
      <c r="H183" s="144">
        <f t="shared" si="48"/>
        <v>70.983000000000004</v>
      </c>
      <c r="I183" s="139" t="s">
        <v>218</v>
      </c>
      <c r="K183" s="180" t="str">
        <f t="shared" si="51"/>
        <v>Inspection of Service Work (Level 1)</v>
      </c>
      <c r="L183" s="168" t="str">
        <f t="shared" si="49"/>
        <v>Inspection of Service Work (Level 1)Subdivision - URD - Underground - Per Lot (51 +) - Grade B</v>
      </c>
      <c r="M183" s="169" t="s">
        <v>218</v>
      </c>
      <c r="N183" s="170">
        <f t="shared" si="50"/>
        <v>1</v>
      </c>
      <c r="O183" s="171">
        <f t="shared" si="50"/>
        <v>1</v>
      </c>
      <c r="P183" s="178"/>
      <c r="Q183" s="179"/>
      <c r="R183" s="179"/>
      <c r="S183" s="179"/>
      <c r="T183" s="118"/>
      <c r="U183" s="118"/>
      <c r="V183" s="108"/>
      <c r="W183" s="108"/>
      <c r="X183" s="108"/>
    </row>
    <row r="184" spans="3:24" x14ac:dyDescent="0.25">
      <c r="C184" s="209"/>
      <c r="D184" s="163" t="s">
        <v>40</v>
      </c>
      <c r="E184" s="142" t="s">
        <v>4</v>
      </c>
      <c r="F184" s="142" t="s">
        <v>5</v>
      </c>
      <c r="G184" s="143">
        <f>IF($F184="","",VLOOKUP($L184,'Proposed Changes'!$I$22:$V$337,'Proposed Changes'!$P$6,FALSE))</f>
        <v>403.32</v>
      </c>
      <c r="H184" s="144">
        <f t="shared" si="48"/>
        <v>443.65199999999999</v>
      </c>
      <c r="I184" s="139" t="s">
        <v>218</v>
      </c>
      <c r="K184" s="180" t="str">
        <f t="shared" si="51"/>
        <v>Inspection of Service Work (Level 1)</v>
      </c>
      <c r="L184" s="168" t="str">
        <f t="shared" si="49"/>
        <v>Inspection of Service Work (Level 1)Subdivision - URD - Underground - Per Lot (1 - 10) - Grade C</v>
      </c>
      <c r="M184" s="169" t="s">
        <v>218</v>
      </c>
      <c r="N184" s="170">
        <f t="shared" si="50"/>
        <v>1</v>
      </c>
      <c r="O184" s="171">
        <f t="shared" si="50"/>
        <v>1</v>
      </c>
      <c r="P184" s="178"/>
      <c r="Q184" s="179"/>
      <c r="R184" s="179"/>
      <c r="S184" s="179"/>
      <c r="T184" s="118"/>
      <c r="U184" s="118"/>
      <c r="V184" s="108"/>
      <c r="W184" s="108"/>
      <c r="X184" s="108"/>
    </row>
    <row r="185" spans="3:24" x14ac:dyDescent="0.25">
      <c r="C185" s="209"/>
      <c r="D185" s="163" t="s">
        <v>41</v>
      </c>
      <c r="E185" s="142" t="s">
        <v>4</v>
      </c>
      <c r="F185" s="142" t="s">
        <v>5</v>
      </c>
      <c r="G185" s="143">
        <f>IF($F185="","",VLOOKUP($L185,'Proposed Changes'!$I$22:$V$337,'Proposed Changes'!$P$6,FALSE))</f>
        <v>225.86</v>
      </c>
      <c r="H185" s="144">
        <f t="shared" si="48"/>
        <v>248.446</v>
      </c>
      <c r="I185" s="139" t="s">
        <v>218</v>
      </c>
      <c r="K185" s="180" t="str">
        <f t="shared" si="51"/>
        <v>Inspection of Service Work (Level 1)</v>
      </c>
      <c r="L185" s="168" t="str">
        <f t="shared" si="49"/>
        <v>Inspection of Service Work (Level 1)Subdivision - URD - Underground - Per Lot (11 - 50) - Grade C</v>
      </c>
      <c r="M185" s="169" t="s">
        <v>218</v>
      </c>
      <c r="N185" s="170">
        <f t="shared" si="50"/>
        <v>1</v>
      </c>
      <c r="O185" s="171">
        <f t="shared" si="50"/>
        <v>1</v>
      </c>
      <c r="P185" s="178"/>
      <c r="Q185" s="179"/>
      <c r="R185" s="179"/>
      <c r="S185" s="179"/>
      <c r="T185" s="118"/>
      <c r="U185" s="118"/>
      <c r="V185" s="108"/>
      <c r="W185" s="108"/>
      <c r="X185" s="108"/>
    </row>
    <row r="186" spans="3:24" x14ac:dyDescent="0.25">
      <c r="C186" s="209"/>
      <c r="D186" s="163" t="s">
        <v>42</v>
      </c>
      <c r="E186" s="142" t="s">
        <v>4</v>
      </c>
      <c r="F186" s="142" t="s">
        <v>5</v>
      </c>
      <c r="G186" s="143">
        <f>IF($F186="","",VLOOKUP($L186,'Proposed Changes'!$I$22:$V$337,'Proposed Changes'!$P$6,FALSE))</f>
        <v>104.86</v>
      </c>
      <c r="H186" s="144">
        <f t="shared" si="48"/>
        <v>115.346</v>
      </c>
      <c r="I186" s="139" t="s">
        <v>218</v>
      </c>
      <c r="K186" s="180" t="str">
        <f t="shared" si="51"/>
        <v>Inspection of Service Work (Level 1)</v>
      </c>
      <c r="L186" s="168" t="str">
        <f t="shared" si="49"/>
        <v>Inspection of Service Work (Level 1)Subdivision - URD - Underground - Per Lot (51 +) - Grade C</v>
      </c>
      <c r="M186" s="169" t="s">
        <v>218</v>
      </c>
      <c r="N186" s="170">
        <f t="shared" si="50"/>
        <v>1</v>
      </c>
      <c r="O186" s="171">
        <f t="shared" si="50"/>
        <v>1</v>
      </c>
      <c r="P186" s="178"/>
      <c r="Q186" s="179"/>
      <c r="R186" s="179"/>
      <c r="S186" s="179"/>
      <c r="T186" s="118"/>
      <c r="U186" s="118"/>
      <c r="V186" s="108"/>
      <c r="W186" s="108"/>
      <c r="X186" s="108"/>
    </row>
    <row r="187" spans="3:24" x14ac:dyDescent="0.25">
      <c r="C187" s="209"/>
      <c r="D187" s="163" t="s">
        <v>392</v>
      </c>
      <c r="E187" s="142" t="s">
        <v>6</v>
      </c>
      <c r="F187" s="142" t="s">
        <v>7</v>
      </c>
      <c r="G187" s="143">
        <f>IF($F187="","",VLOOKUP($L187,'Proposed Changes'!$I$22:$V$337,'Proposed Changes'!$P$6,FALSE))</f>
        <v>161.33000000000001</v>
      </c>
      <c r="H187" s="144">
        <f t="shared" si="48"/>
        <v>177.46299999999999</v>
      </c>
      <c r="I187" s="139" t="s">
        <v>218</v>
      </c>
      <c r="K187" s="180" t="str">
        <f t="shared" si="51"/>
        <v>Inspection of Service Work (Level 1)</v>
      </c>
      <c r="L187" s="168" t="str">
        <f t="shared" si="49"/>
        <v>Inspection of Service Work (Level 1)Subdivision - URD - Underground - Per hour + $44 travel time</v>
      </c>
      <c r="M187" s="169" t="s">
        <v>218</v>
      </c>
      <c r="N187" s="170">
        <f t="shared" si="50"/>
        <v>1</v>
      </c>
      <c r="O187" s="171">
        <f t="shared" si="50"/>
        <v>1</v>
      </c>
      <c r="P187" s="178"/>
      <c r="Q187" s="179"/>
      <c r="R187" s="179"/>
      <c r="S187" s="179"/>
      <c r="T187" s="118"/>
      <c r="U187" s="118"/>
      <c r="V187" s="108"/>
      <c r="W187" s="108"/>
      <c r="X187" s="108"/>
    </row>
    <row r="188" spans="3:24" x14ac:dyDescent="0.25">
      <c r="C188" s="209"/>
      <c r="D188" s="163" t="s">
        <v>43</v>
      </c>
      <c r="E188" s="142" t="s">
        <v>4</v>
      </c>
      <c r="F188" s="142" t="s">
        <v>5</v>
      </c>
      <c r="G188" s="143">
        <f>IF($F188="","",VLOOKUP($L188,'Proposed Changes'!$I$22:$V$337,'Proposed Changes'!$P$6,FALSE))</f>
        <v>80.66</v>
      </c>
      <c r="H188" s="144">
        <f t="shared" si="48"/>
        <v>88.725999999999999</v>
      </c>
      <c r="I188" s="139" t="s">
        <v>218</v>
      </c>
      <c r="K188" s="180" t="str">
        <f t="shared" si="51"/>
        <v>Inspection of Service Work (Level 1)</v>
      </c>
      <c r="L188" s="168" t="str">
        <f t="shared" si="49"/>
        <v>Inspection of Service Work (Level 1)Subdivision - Non Urban - Underground - Per Lot (1 - 10) - Grade A</v>
      </c>
      <c r="M188" s="169" t="s">
        <v>218</v>
      </c>
      <c r="N188" s="170">
        <f t="shared" si="50"/>
        <v>1</v>
      </c>
      <c r="O188" s="171">
        <f t="shared" si="50"/>
        <v>1</v>
      </c>
      <c r="P188" s="178"/>
      <c r="Q188" s="179"/>
      <c r="R188" s="179"/>
      <c r="S188" s="179"/>
      <c r="T188" s="118"/>
      <c r="U188" s="118"/>
      <c r="V188" s="108"/>
      <c r="W188" s="108"/>
      <c r="X188" s="108"/>
    </row>
    <row r="189" spans="3:24" x14ac:dyDescent="0.25">
      <c r="C189" s="209"/>
      <c r="D189" s="163" t="s">
        <v>44</v>
      </c>
      <c r="E189" s="142" t="s">
        <v>4</v>
      </c>
      <c r="F189" s="142" t="s">
        <v>5</v>
      </c>
      <c r="G189" s="143">
        <f>IF($F189="","",VLOOKUP($L189,'Proposed Changes'!$I$22:$V$337,'Proposed Changes'!$P$6,FALSE))</f>
        <v>48.4</v>
      </c>
      <c r="H189" s="144">
        <f t="shared" si="48"/>
        <v>53.24</v>
      </c>
      <c r="I189" s="139" t="s">
        <v>218</v>
      </c>
      <c r="K189" s="180" t="str">
        <f t="shared" si="51"/>
        <v>Inspection of Service Work (Level 1)</v>
      </c>
      <c r="L189" s="168" t="str">
        <f t="shared" si="49"/>
        <v>Inspection of Service Work (Level 1)Subdivision - Non Urban - Underground - Per Lot (11 - 50) - Grade A</v>
      </c>
      <c r="M189" s="169" t="s">
        <v>218</v>
      </c>
      <c r="N189" s="170">
        <f t="shared" si="50"/>
        <v>1</v>
      </c>
      <c r="O189" s="171">
        <f t="shared" si="50"/>
        <v>1</v>
      </c>
      <c r="P189" s="178"/>
      <c r="Q189" s="179"/>
      <c r="R189" s="179"/>
      <c r="S189" s="179"/>
      <c r="T189" s="118"/>
      <c r="U189" s="118"/>
      <c r="V189" s="108"/>
      <c r="W189" s="108"/>
      <c r="X189" s="108"/>
    </row>
    <row r="190" spans="3:24" x14ac:dyDescent="0.25">
      <c r="C190" s="209"/>
      <c r="D190" s="163" t="s">
        <v>45</v>
      </c>
      <c r="E190" s="142" t="s">
        <v>4</v>
      </c>
      <c r="F190" s="142" t="s">
        <v>5</v>
      </c>
      <c r="G190" s="143">
        <f>IF($F190="","",VLOOKUP($L190,'Proposed Changes'!$I$22:$V$337,'Proposed Changes'!$P$6,FALSE))</f>
        <v>16.13</v>
      </c>
      <c r="H190" s="144">
        <f t="shared" si="48"/>
        <v>17.742999999999999</v>
      </c>
      <c r="I190" s="139" t="s">
        <v>218</v>
      </c>
      <c r="K190" s="180" t="str">
        <f t="shared" si="51"/>
        <v>Inspection of Service Work (Level 1)</v>
      </c>
      <c r="L190" s="168" t="str">
        <f t="shared" si="49"/>
        <v>Inspection of Service Work (Level 1)Subdivision - Non Urban - Underground - Per Lot (51+) - Grade A</v>
      </c>
      <c r="M190" s="169" t="s">
        <v>218</v>
      </c>
      <c r="N190" s="170">
        <f t="shared" si="50"/>
        <v>1</v>
      </c>
      <c r="O190" s="171">
        <f t="shared" si="50"/>
        <v>1</v>
      </c>
      <c r="P190" s="178"/>
      <c r="Q190" s="179"/>
      <c r="R190" s="179"/>
      <c r="S190" s="179"/>
      <c r="T190" s="118"/>
      <c r="U190" s="118"/>
      <c r="V190" s="108"/>
      <c r="W190" s="108"/>
      <c r="X190" s="108"/>
    </row>
    <row r="191" spans="3:24" x14ac:dyDescent="0.25">
      <c r="C191" s="209"/>
      <c r="D191" s="163" t="s">
        <v>46</v>
      </c>
      <c r="E191" s="142" t="s">
        <v>4</v>
      </c>
      <c r="F191" s="142" t="s">
        <v>5</v>
      </c>
      <c r="G191" s="143">
        <f>IF($F191="","",VLOOKUP($L191,'Proposed Changes'!$I$22:$V$337,'Proposed Changes'!$P$6,FALSE))</f>
        <v>193.59</v>
      </c>
      <c r="H191" s="144">
        <f t="shared" si="48"/>
        <v>212.94900000000001</v>
      </c>
      <c r="I191" s="139" t="s">
        <v>218</v>
      </c>
      <c r="K191" s="180" t="str">
        <f t="shared" si="51"/>
        <v>Inspection of Service Work (Level 1)</v>
      </c>
      <c r="L191" s="168" t="str">
        <f t="shared" si="49"/>
        <v>Inspection of Service Work (Level 1)Subdivision - Non Urban - Underground - Per Lot (1 - 10) - Grade B</v>
      </c>
      <c r="M191" s="169" t="s">
        <v>218</v>
      </c>
      <c r="N191" s="170">
        <f t="shared" si="50"/>
        <v>1</v>
      </c>
      <c r="O191" s="171">
        <f t="shared" si="50"/>
        <v>1</v>
      </c>
      <c r="P191" s="178"/>
      <c r="Q191" s="179"/>
      <c r="R191" s="179"/>
      <c r="S191" s="179"/>
      <c r="T191" s="118"/>
      <c r="U191" s="118"/>
      <c r="V191" s="108"/>
      <c r="W191" s="108"/>
      <c r="X191" s="108"/>
    </row>
    <row r="192" spans="3:24" x14ac:dyDescent="0.25">
      <c r="C192" s="209"/>
      <c r="D192" s="163" t="s">
        <v>47</v>
      </c>
      <c r="E192" s="142" t="s">
        <v>4</v>
      </c>
      <c r="F192" s="142" t="s">
        <v>5</v>
      </c>
      <c r="G192" s="143">
        <f>IF($F192="","",VLOOKUP($L192,'Proposed Changes'!$I$22:$V$337,'Proposed Changes'!$P$6,FALSE))</f>
        <v>104.86</v>
      </c>
      <c r="H192" s="144">
        <f t="shared" si="48"/>
        <v>115.346</v>
      </c>
      <c r="I192" s="139" t="s">
        <v>218</v>
      </c>
      <c r="K192" s="180" t="str">
        <f t="shared" si="51"/>
        <v>Inspection of Service Work (Level 1)</v>
      </c>
      <c r="L192" s="168" t="str">
        <f t="shared" si="49"/>
        <v>Inspection of Service Work (Level 1)Subdivision - Non Urban - Underground - Per Lot (11 - 50) - Grade B</v>
      </c>
      <c r="M192" s="169" t="s">
        <v>218</v>
      </c>
      <c r="N192" s="170">
        <f t="shared" si="50"/>
        <v>1</v>
      </c>
      <c r="O192" s="171">
        <f t="shared" si="50"/>
        <v>1</v>
      </c>
      <c r="P192" s="178"/>
      <c r="Q192" s="179"/>
      <c r="R192" s="179"/>
      <c r="S192" s="179"/>
      <c r="T192" s="118"/>
      <c r="U192" s="118"/>
      <c r="V192" s="108"/>
      <c r="W192" s="108"/>
      <c r="X192" s="108"/>
    </row>
    <row r="193" spans="3:24" x14ac:dyDescent="0.25">
      <c r="C193" s="209"/>
      <c r="D193" s="163" t="s">
        <v>48</v>
      </c>
      <c r="E193" s="142" t="s">
        <v>4</v>
      </c>
      <c r="F193" s="142" t="s">
        <v>5</v>
      </c>
      <c r="G193" s="143">
        <f>IF($F193="","",VLOOKUP($L193,'Proposed Changes'!$I$22:$V$337,'Proposed Changes'!$P$6,FALSE))</f>
        <v>64.53</v>
      </c>
      <c r="H193" s="144">
        <f t="shared" si="48"/>
        <v>70.983000000000004</v>
      </c>
      <c r="I193" s="139" t="s">
        <v>218</v>
      </c>
      <c r="K193" s="180" t="str">
        <f t="shared" si="51"/>
        <v>Inspection of Service Work (Level 1)</v>
      </c>
      <c r="L193" s="168" t="str">
        <f t="shared" si="49"/>
        <v>Inspection of Service Work (Level 1)Subdivision - Non Urban - Underground - Per Lot (51+) - Grade B</v>
      </c>
      <c r="M193" s="169" t="s">
        <v>218</v>
      </c>
      <c r="N193" s="170">
        <f t="shared" si="50"/>
        <v>1</v>
      </c>
      <c r="O193" s="171">
        <f t="shared" si="50"/>
        <v>1</v>
      </c>
      <c r="P193" s="178"/>
      <c r="Q193" s="179"/>
      <c r="R193" s="179"/>
      <c r="S193" s="179"/>
      <c r="T193" s="118"/>
      <c r="U193" s="118"/>
      <c r="V193" s="108"/>
      <c r="W193" s="108"/>
      <c r="X193" s="108"/>
    </row>
    <row r="194" spans="3:24" x14ac:dyDescent="0.25">
      <c r="C194" s="209"/>
      <c r="D194" s="163" t="s">
        <v>49</v>
      </c>
      <c r="E194" s="142" t="s">
        <v>4</v>
      </c>
      <c r="F194" s="142" t="s">
        <v>5</v>
      </c>
      <c r="G194" s="143">
        <f>IF($F194="","",VLOOKUP($L194,'Proposed Changes'!$I$22:$V$337,'Proposed Changes'!$P$6,FALSE))</f>
        <v>411.39</v>
      </c>
      <c r="H194" s="144">
        <f t="shared" si="48"/>
        <v>452.529</v>
      </c>
      <c r="I194" s="139" t="s">
        <v>218</v>
      </c>
      <c r="K194" s="180" t="str">
        <f t="shared" si="51"/>
        <v>Inspection of Service Work (Level 1)</v>
      </c>
      <c r="L194" s="168" t="str">
        <f t="shared" si="49"/>
        <v>Inspection of Service Work (Level 1)Subdivision - Non Urban - Underground - Per Lot (1 - 10) - Grade C</v>
      </c>
      <c r="M194" s="169" t="s">
        <v>218</v>
      </c>
      <c r="N194" s="170">
        <f t="shared" si="50"/>
        <v>1</v>
      </c>
      <c r="O194" s="171">
        <f t="shared" si="50"/>
        <v>1</v>
      </c>
      <c r="P194" s="178"/>
      <c r="Q194" s="179"/>
      <c r="R194" s="179"/>
      <c r="S194" s="179"/>
      <c r="T194" s="118"/>
      <c r="U194" s="118"/>
      <c r="V194" s="108"/>
      <c r="W194" s="108"/>
      <c r="X194" s="108"/>
    </row>
    <row r="195" spans="3:24" x14ac:dyDescent="0.25">
      <c r="C195" s="209"/>
      <c r="D195" s="163" t="s">
        <v>50</v>
      </c>
      <c r="E195" s="142" t="s">
        <v>4</v>
      </c>
      <c r="F195" s="142" t="s">
        <v>5</v>
      </c>
      <c r="G195" s="143">
        <f>IF($F195="","",VLOOKUP($L195,'Proposed Changes'!$I$22:$V$337,'Proposed Changes'!$P$6,FALSE))</f>
        <v>241.99</v>
      </c>
      <c r="H195" s="144">
        <f t="shared" si="48"/>
        <v>266.18900000000002</v>
      </c>
      <c r="I195" s="139" t="s">
        <v>218</v>
      </c>
      <c r="K195" s="180" t="str">
        <f t="shared" si="51"/>
        <v>Inspection of Service Work (Level 1)</v>
      </c>
      <c r="L195" s="168" t="str">
        <f t="shared" si="49"/>
        <v>Inspection of Service Work (Level 1)Subdivision - Non Urban - Underground - Per Lot (11 - 50) - Grade C</v>
      </c>
      <c r="M195" s="169" t="s">
        <v>218</v>
      </c>
      <c r="N195" s="170">
        <f t="shared" si="50"/>
        <v>1</v>
      </c>
      <c r="O195" s="171">
        <f t="shared" si="50"/>
        <v>1</v>
      </c>
      <c r="P195" s="178"/>
      <c r="Q195" s="179"/>
      <c r="R195" s="179"/>
      <c r="S195" s="179"/>
      <c r="T195" s="118"/>
      <c r="U195" s="118"/>
      <c r="V195" s="108"/>
      <c r="W195" s="108"/>
      <c r="X195" s="108"/>
    </row>
    <row r="196" spans="3:24" x14ac:dyDescent="0.25">
      <c r="C196" s="209"/>
      <c r="D196" s="163" t="s">
        <v>51</v>
      </c>
      <c r="E196" s="142" t="s">
        <v>4</v>
      </c>
      <c r="F196" s="142" t="s">
        <v>5</v>
      </c>
      <c r="G196" s="143">
        <f>IF($F196="","",VLOOKUP($L196,'Proposed Changes'!$I$22:$V$337,'Proposed Changes'!$P$6,FALSE))</f>
        <v>112.93</v>
      </c>
      <c r="H196" s="144">
        <f t="shared" si="48"/>
        <v>124.223</v>
      </c>
      <c r="I196" s="139" t="s">
        <v>218</v>
      </c>
      <c r="K196" s="180" t="str">
        <f t="shared" si="51"/>
        <v>Inspection of Service Work (Level 1)</v>
      </c>
      <c r="L196" s="168" t="str">
        <f t="shared" si="49"/>
        <v>Inspection of Service Work (Level 1)Subdivision - Non Urban - Underground - Per Lot (51+) - Grade C</v>
      </c>
      <c r="M196" s="169" t="s">
        <v>218</v>
      </c>
      <c r="N196" s="170">
        <f t="shared" si="50"/>
        <v>1</v>
      </c>
      <c r="O196" s="171">
        <f t="shared" si="50"/>
        <v>1</v>
      </c>
      <c r="P196" s="178"/>
      <c r="Q196" s="179"/>
      <c r="R196" s="179"/>
      <c r="S196" s="179"/>
      <c r="T196" s="118"/>
      <c r="U196" s="118"/>
      <c r="V196" s="108"/>
      <c r="W196" s="108"/>
      <c r="X196" s="108"/>
    </row>
    <row r="197" spans="3:24" x14ac:dyDescent="0.25">
      <c r="C197" s="209"/>
      <c r="D197" s="163" t="s">
        <v>52</v>
      </c>
      <c r="E197" s="142" t="s">
        <v>4</v>
      </c>
      <c r="F197" s="142" t="s">
        <v>5</v>
      </c>
      <c r="G197" s="143">
        <f>IF($F197="","",VLOOKUP($L197,'Proposed Changes'!$I$22:$V$337,'Proposed Changes'!$P$6,FALSE))</f>
        <v>96.8</v>
      </c>
      <c r="H197" s="144">
        <f t="shared" si="48"/>
        <v>106.48</v>
      </c>
      <c r="I197" s="139" t="s">
        <v>218</v>
      </c>
      <c r="K197" s="180" t="str">
        <f t="shared" si="51"/>
        <v>Inspection of Service Work (Level 1)</v>
      </c>
      <c r="L197" s="168" t="str">
        <f t="shared" si="49"/>
        <v>Inspection of Service Work (Level 1)Subdivision - Non Urban - Overhead - Per Pole (1 - 5) - Grade A</v>
      </c>
      <c r="M197" s="169" t="s">
        <v>218</v>
      </c>
      <c r="N197" s="170">
        <f t="shared" si="50"/>
        <v>1</v>
      </c>
      <c r="O197" s="171">
        <f t="shared" si="50"/>
        <v>1</v>
      </c>
      <c r="P197" s="178"/>
      <c r="Q197" s="179"/>
      <c r="R197" s="179"/>
      <c r="S197" s="179"/>
      <c r="T197" s="118"/>
      <c r="U197" s="118"/>
      <c r="V197" s="108"/>
      <c r="W197" s="108"/>
      <c r="X197" s="108"/>
    </row>
    <row r="198" spans="3:24" x14ac:dyDescent="0.25">
      <c r="C198" s="209"/>
      <c r="D198" s="163" t="s">
        <v>53</v>
      </c>
      <c r="E198" s="142" t="s">
        <v>4</v>
      </c>
      <c r="F198" s="142" t="s">
        <v>5</v>
      </c>
      <c r="G198" s="143">
        <f>IF($F198="","",VLOOKUP($L198,'Proposed Changes'!$I$22:$V$337,'Proposed Changes'!$P$6,FALSE))</f>
        <v>80.66</v>
      </c>
      <c r="H198" s="144">
        <f t="shared" si="48"/>
        <v>88.725999999999999</v>
      </c>
      <c r="I198" s="139" t="s">
        <v>218</v>
      </c>
      <c r="K198" s="180" t="str">
        <f t="shared" si="51"/>
        <v>Inspection of Service Work (Level 1)</v>
      </c>
      <c r="L198" s="168" t="str">
        <f t="shared" si="49"/>
        <v>Inspection of Service Work (Level 1)Subdivision - Non Urban - Overhead - Per Pole (6 - 10) - Grade A</v>
      </c>
      <c r="M198" s="169" t="s">
        <v>218</v>
      </c>
      <c r="N198" s="170">
        <f t="shared" ref="N198:O217" si="52">IF($F198="","",COUNTIF($L$58:$L$353,$L198))</f>
        <v>1</v>
      </c>
      <c r="O198" s="171">
        <f t="shared" si="52"/>
        <v>1</v>
      </c>
      <c r="P198" s="178"/>
      <c r="Q198" s="179"/>
      <c r="R198" s="179"/>
      <c r="S198" s="179"/>
      <c r="T198" s="118"/>
      <c r="U198" s="118"/>
      <c r="V198" s="108"/>
      <c r="W198" s="108"/>
      <c r="X198" s="108"/>
    </row>
    <row r="199" spans="3:24" x14ac:dyDescent="0.25">
      <c r="C199" s="209"/>
      <c r="D199" s="163" t="s">
        <v>54</v>
      </c>
      <c r="E199" s="142" t="s">
        <v>4</v>
      </c>
      <c r="F199" s="142" t="s">
        <v>5</v>
      </c>
      <c r="G199" s="143">
        <f>IF($F199="","",VLOOKUP($L199,'Proposed Changes'!$I$22:$V$337,'Proposed Changes'!$P$6,FALSE))</f>
        <v>64.53</v>
      </c>
      <c r="H199" s="144">
        <f t="shared" si="48"/>
        <v>70.983000000000004</v>
      </c>
      <c r="I199" s="139" t="s">
        <v>218</v>
      </c>
      <c r="K199" s="180" t="str">
        <f t="shared" si="51"/>
        <v>Inspection of Service Work (Level 1)</v>
      </c>
      <c r="L199" s="168" t="str">
        <f t="shared" si="49"/>
        <v>Inspection of Service Work (Level 1)Subdivision - Non Urban - Overhead - Per Pole (11 +) - Grade A</v>
      </c>
      <c r="M199" s="169" t="s">
        <v>218</v>
      </c>
      <c r="N199" s="170">
        <f t="shared" si="52"/>
        <v>1</v>
      </c>
      <c r="O199" s="171">
        <f t="shared" si="52"/>
        <v>1</v>
      </c>
      <c r="P199" s="178"/>
      <c r="Q199" s="179"/>
      <c r="R199" s="179"/>
      <c r="S199" s="179"/>
      <c r="T199" s="118"/>
      <c r="U199" s="118"/>
      <c r="V199" s="108"/>
      <c r="W199" s="108"/>
      <c r="X199" s="108"/>
    </row>
    <row r="200" spans="3:24" x14ac:dyDescent="0.25">
      <c r="C200" s="209"/>
      <c r="D200" s="163" t="s">
        <v>55</v>
      </c>
      <c r="E200" s="142" t="s">
        <v>4</v>
      </c>
      <c r="F200" s="142" t="s">
        <v>5</v>
      </c>
      <c r="G200" s="143">
        <f>IF($F200="","",VLOOKUP($L200,'Proposed Changes'!$I$22:$V$337,'Proposed Changes'!$P$6,FALSE))</f>
        <v>548.52</v>
      </c>
      <c r="H200" s="144">
        <f t="shared" si="48"/>
        <v>603.37199999999996</v>
      </c>
      <c r="I200" s="139" t="s">
        <v>218</v>
      </c>
      <c r="K200" s="180" t="str">
        <f t="shared" si="51"/>
        <v>Inspection of Service Work (Level 1)</v>
      </c>
      <c r="L200" s="168" t="str">
        <f t="shared" si="49"/>
        <v>Inspection of Service Work (Level 1)Subdivision - Non Urban - Overhead - Per Pole Sub - Grade A</v>
      </c>
      <c r="M200" s="169" t="s">
        <v>218</v>
      </c>
      <c r="N200" s="170">
        <f t="shared" si="52"/>
        <v>1</v>
      </c>
      <c r="O200" s="171">
        <f t="shared" si="52"/>
        <v>1</v>
      </c>
      <c r="P200" s="178"/>
      <c r="Q200" s="179"/>
      <c r="R200" s="179"/>
      <c r="S200" s="179"/>
      <c r="T200" s="118"/>
      <c r="U200" s="118"/>
      <c r="V200" s="108"/>
      <c r="W200" s="108"/>
      <c r="X200" s="108"/>
    </row>
    <row r="201" spans="3:24" x14ac:dyDescent="0.25">
      <c r="C201" s="209"/>
      <c r="D201" s="163" t="s">
        <v>56</v>
      </c>
      <c r="E201" s="142" t="s">
        <v>4</v>
      </c>
      <c r="F201" s="142" t="s">
        <v>5</v>
      </c>
      <c r="G201" s="143">
        <f>IF($F201="","",VLOOKUP($L201,'Proposed Changes'!$I$22:$V$337,'Proposed Changes'!$P$6,FALSE))</f>
        <v>193.59</v>
      </c>
      <c r="H201" s="144">
        <f t="shared" si="48"/>
        <v>212.94900000000001</v>
      </c>
      <c r="I201" s="139" t="s">
        <v>218</v>
      </c>
      <c r="K201" s="180" t="str">
        <f t="shared" si="51"/>
        <v>Inspection of Service Work (Level 1)</v>
      </c>
      <c r="L201" s="168" t="str">
        <f t="shared" si="49"/>
        <v>Inspection of Service Work (Level 1)Subdivision - Non Urban - Overhead - Per Pole (1 - 5) - Grade B</v>
      </c>
      <c r="M201" s="169" t="s">
        <v>218</v>
      </c>
      <c r="N201" s="170">
        <f t="shared" si="52"/>
        <v>1</v>
      </c>
      <c r="O201" s="171">
        <f t="shared" si="52"/>
        <v>1</v>
      </c>
      <c r="P201" s="178"/>
      <c r="Q201" s="179"/>
      <c r="R201" s="179"/>
      <c r="S201" s="179"/>
      <c r="T201" s="118"/>
      <c r="U201" s="118"/>
      <c r="V201" s="108"/>
      <c r="W201" s="108"/>
      <c r="X201" s="108"/>
    </row>
    <row r="202" spans="3:24" x14ac:dyDescent="0.25">
      <c r="C202" s="209"/>
      <c r="D202" s="163" t="s">
        <v>57</v>
      </c>
      <c r="E202" s="142" t="s">
        <v>4</v>
      </c>
      <c r="F202" s="142" t="s">
        <v>5</v>
      </c>
      <c r="G202" s="143">
        <f>IF($F202="","",VLOOKUP($L202,'Proposed Changes'!$I$22:$V$337,'Proposed Changes'!$P$6,FALSE))</f>
        <v>161.33000000000001</v>
      </c>
      <c r="H202" s="144">
        <f t="shared" si="48"/>
        <v>177.46299999999999</v>
      </c>
      <c r="I202" s="139" t="s">
        <v>218</v>
      </c>
      <c r="K202" s="180" t="str">
        <f t="shared" si="51"/>
        <v>Inspection of Service Work (Level 1)</v>
      </c>
      <c r="L202" s="168" t="str">
        <f t="shared" si="49"/>
        <v>Inspection of Service Work (Level 1)Subdivision - Non Urban - Overhead - Per Pole (6 - 10) - Grade B</v>
      </c>
      <c r="M202" s="169" t="s">
        <v>218</v>
      </c>
      <c r="N202" s="170">
        <f t="shared" si="52"/>
        <v>1</v>
      </c>
      <c r="O202" s="171">
        <f t="shared" si="52"/>
        <v>1</v>
      </c>
      <c r="P202" s="178"/>
      <c r="Q202" s="179"/>
      <c r="R202" s="179"/>
      <c r="S202" s="179"/>
      <c r="T202" s="118"/>
      <c r="U202" s="118"/>
      <c r="V202" s="108"/>
      <c r="W202" s="108"/>
      <c r="X202" s="108"/>
    </row>
    <row r="203" spans="3:24" x14ac:dyDescent="0.25">
      <c r="C203" s="209"/>
      <c r="D203" s="163" t="s">
        <v>58</v>
      </c>
      <c r="E203" s="142" t="s">
        <v>4</v>
      </c>
      <c r="F203" s="142" t="s">
        <v>5</v>
      </c>
      <c r="G203" s="143">
        <f>IF($F203="","",VLOOKUP($L203,'Proposed Changes'!$I$22:$V$337,'Proposed Changes'!$P$6,FALSE))</f>
        <v>104.86</v>
      </c>
      <c r="H203" s="144">
        <f t="shared" si="48"/>
        <v>115.346</v>
      </c>
      <c r="I203" s="139" t="s">
        <v>218</v>
      </c>
      <c r="K203" s="180" t="str">
        <f t="shared" si="51"/>
        <v>Inspection of Service Work (Level 1)</v>
      </c>
      <c r="L203" s="168" t="str">
        <f t="shared" si="49"/>
        <v>Inspection of Service Work (Level 1)Subdivision - Non Urban - Overhead - Per Pole (11 +) - Grade B</v>
      </c>
      <c r="M203" s="169" t="s">
        <v>218</v>
      </c>
      <c r="N203" s="170">
        <f t="shared" si="52"/>
        <v>1</v>
      </c>
      <c r="O203" s="171">
        <f t="shared" si="52"/>
        <v>1</v>
      </c>
      <c r="P203" s="178"/>
      <c r="Q203" s="179"/>
      <c r="R203" s="179"/>
      <c r="S203" s="179"/>
      <c r="T203" s="118"/>
      <c r="U203" s="118"/>
      <c r="V203" s="108"/>
      <c r="W203" s="108"/>
      <c r="X203" s="108"/>
    </row>
    <row r="204" spans="3:24" x14ac:dyDescent="0.25">
      <c r="C204" s="209"/>
      <c r="D204" s="163" t="s">
        <v>59</v>
      </c>
      <c r="E204" s="142" t="s">
        <v>4</v>
      </c>
      <c r="F204" s="142" t="s">
        <v>5</v>
      </c>
      <c r="G204" s="143">
        <f>IF($F204="","",VLOOKUP($L204,'Proposed Changes'!$I$22:$V$337,'Proposed Changes'!$P$6,FALSE))</f>
        <v>1129.31</v>
      </c>
      <c r="H204" s="144">
        <f t="shared" si="48"/>
        <v>1242.241</v>
      </c>
      <c r="I204" s="139" t="s">
        <v>218</v>
      </c>
      <c r="K204" s="180" t="str">
        <f t="shared" si="51"/>
        <v>Inspection of Service Work (Level 1)</v>
      </c>
      <c r="L204" s="168" t="str">
        <f t="shared" si="49"/>
        <v>Inspection of Service Work (Level 1)Subdivision - Non Urban - Overhead - Per Pole Sub - Grade B</v>
      </c>
      <c r="M204" s="169" t="s">
        <v>218</v>
      </c>
      <c r="N204" s="170">
        <f t="shared" si="52"/>
        <v>1</v>
      </c>
      <c r="O204" s="171">
        <f t="shared" si="52"/>
        <v>1</v>
      </c>
      <c r="P204" s="178"/>
      <c r="Q204" s="179"/>
      <c r="R204" s="179"/>
      <c r="S204" s="179"/>
      <c r="T204" s="118"/>
      <c r="U204" s="118"/>
      <c r="V204" s="108"/>
      <c r="W204" s="108"/>
      <c r="X204" s="108"/>
    </row>
    <row r="205" spans="3:24" x14ac:dyDescent="0.25">
      <c r="C205" s="209"/>
      <c r="D205" s="163" t="s">
        <v>60</v>
      </c>
      <c r="E205" s="142" t="s">
        <v>4</v>
      </c>
      <c r="F205" s="142" t="s">
        <v>5</v>
      </c>
      <c r="G205" s="143">
        <f>IF($F205="","",VLOOKUP($L205,'Proposed Changes'!$I$22:$V$337,'Proposed Changes'!$P$6,FALSE))</f>
        <v>322.66000000000003</v>
      </c>
      <c r="H205" s="144">
        <f t="shared" si="48"/>
        <v>354.92599999999999</v>
      </c>
      <c r="I205" s="139" t="s">
        <v>218</v>
      </c>
      <c r="K205" s="180" t="str">
        <f t="shared" si="51"/>
        <v>Inspection of Service Work (Level 1)</v>
      </c>
      <c r="L205" s="168" t="str">
        <f t="shared" si="49"/>
        <v>Inspection of Service Work (Level 1)Subdivision - Non Urban - Overhead - Per Pole (1 - 5) - Grade C</v>
      </c>
      <c r="M205" s="169" t="s">
        <v>218</v>
      </c>
      <c r="N205" s="170">
        <f t="shared" si="52"/>
        <v>1</v>
      </c>
      <c r="O205" s="171">
        <f t="shared" si="52"/>
        <v>1</v>
      </c>
      <c r="P205" s="178"/>
      <c r="Q205" s="179"/>
      <c r="R205" s="179"/>
      <c r="S205" s="179"/>
      <c r="T205" s="118"/>
      <c r="U205" s="118"/>
      <c r="V205" s="108"/>
      <c r="W205" s="108"/>
      <c r="X205" s="108"/>
    </row>
    <row r="206" spans="3:24" x14ac:dyDescent="0.25">
      <c r="C206" s="209"/>
      <c r="D206" s="163" t="s">
        <v>61</v>
      </c>
      <c r="E206" s="142" t="s">
        <v>4</v>
      </c>
      <c r="F206" s="142" t="s">
        <v>5</v>
      </c>
      <c r="G206" s="143">
        <f>IF($F206="","",VLOOKUP($L206,'Proposed Changes'!$I$22:$V$337,'Proposed Changes'!$P$6,FALSE))</f>
        <v>298.45999999999998</v>
      </c>
      <c r="H206" s="144">
        <f t="shared" si="48"/>
        <v>328.30599999999998</v>
      </c>
      <c r="I206" s="139" t="s">
        <v>218</v>
      </c>
      <c r="K206" s="180" t="str">
        <f t="shared" si="51"/>
        <v>Inspection of Service Work (Level 1)</v>
      </c>
      <c r="L206" s="168" t="str">
        <f t="shared" si="49"/>
        <v>Inspection of Service Work (Level 1)Subdivision - Non Urban - Overhead - Per Pole (6 - 10) - Grade C</v>
      </c>
      <c r="M206" s="169" t="s">
        <v>218</v>
      </c>
      <c r="N206" s="170">
        <f t="shared" si="52"/>
        <v>1</v>
      </c>
      <c r="O206" s="171">
        <f t="shared" si="52"/>
        <v>1</v>
      </c>
      <c r="P206" s="178"/>
      <c r="Q206" s="179"/>
      <c r="R206" s="179"/>
      <c r="S206" s="179"/>
      <c r="T206" s="118"/>
      <c r="U206" s="118"/>
      <c r="V206" s="108"/>
      <c r="W206" s="108"/>
      <c r="X206" s="108"/>
    </row>
    <row r="207" spans="3:24" x14ac:dyDescent="0.25">
      <c r="C207" s="209"/>
      <c r="D207" s="163" t="s">
        <v>62</v>
      </c>
      <c r="E207" s="142" t="s">
        <v>4</v>
      </c>
      <c r="F207" s="142" t="s">
        <v>5</v>
      </c>
      <c r="G207" s="143">
        <f>IF($F207="","",VLOOKUP($L207,'Proposed Changes'!$I$22:$V$337,'Proposed Changes'!$P$6,FALSE))</f>
        <v>225.86</v>
      </c>
      <c r="H207" s="144">
        <f t="shared" si="48"/>
        <v>248.446</v>
      </c>
      <c r="I207" s="139" t="s">
        <v>218</v>
      </c>
      <c r="K207" s="180" t="str">
        <f t="shared" si="51"/>
        <v>Inspection of Service Work (Level 1)</v>
      </c>
      <c r="L207" s="168" t="str">
        <f t="shared" si="49"/>
        <v>Inspection of Service Work (Level 1)Subdivision - Non Urban - Overhead - Per Pole (11 +) - Grade C</v>
      </c>
      <c r="M207" s="169" t="s">
        <v>218</v>
      </c>
      <c r="N207" s="170">
        <f t="shared" si="52"/>
        <v>1</v>
      </c>
      <c r="O207" s="171">
        <f t="shared" si="52"/>
        <v>1</v>
      </c>
      <c r="P207" s="178"/>
      <c r="Q207" s="179"/>
      <c r="R207" s="179"/>
      <c r="S207" s="179"/>
      <c r="T207" s="118"/>
      <c r="U207" s="118"/>
      <c r="V207" s="108"/>
      <c r="W207" s="108"/>
      <c r="X207" s="108"/>
    </row>
    <row r="208" spans="3:24" x14ac:dyDescent="0.25">
      <c r="C208" s="209"/>
      <c r="D208" s="163" t="s">
        <v>63</v>
      </c>
      <c r="E208" s="142" t="s">
        <v>4</v>
      </c>
      <c r="F208" s="142" t="s">
        <v>5</v>
      </c>
      <c r="G208" s="143">
        <f>IF($F208="","",VLOOKUP($L208,'Proposed Changes'!$I$22:$V$337,'Proposed Changes'!$P$6,FALSE))</f>
        <v>1371.3</v>
      </c>
      <c r="H208" s="144">
        <f t="shared" si="48"/>
        <v>1508.43</v>
      </c>
      <c r="I208" s="139" t="s">
        <v>218</v>
      </c>
      <c r="K208" s="180" t="str">
        <f t="shared" si="51"/>
        <v>Inspection of Service Work (Level 1)</v>
      </c>
      <c r="L208" s="168" t="str">
        <f t="shared" si="49"/>
        <v>Inspection of Service Work (Level 1)Subdivision - Non Urban - Overhead - Per Pole Sub - Grade C</v>
      </c>
      <c r="M208" s="169" t="s">
        <v>218</v>
      </c>
      <c r="N208" s="170">
        <f t="shared" si="52"/>
        <v>1</v>
      </c>
      <c r="O208" s="171">
        <f t="shared" si="52"/>
        <v>1</v>
      </c>
      <c r="P208" s="178"/>
      <c r="Q208" s="179"/>
      <c r="R208" s="179"/>
      <c r="S208" s="179"/>
      <c r="T208" s="118"/>
      <c r="U208" s="118"/>
      <c r="V208" s="108"/>
      <c r="W208" s="108"/>
      <c r="X208" s="108"/>
    </row>
    <row r="209" spans="2:24" x14ac:dyDescent="0.25">
      <c r="C209" s="209"/>
      <c r="D209" s="163" t="s">
        <v>64</v>
      </c>
      <c r="E209" s="142" t="s">
        <v>4</v>
      </c>
      <c r="F209" s="142" t="s">
        <v>5</v>
      </c>
      <c r="G209" s="143">
        <f>IF($F209="","",VLOOKUP($L209,'Proposed Changes'!$I$22:$V$337,'Proposed Changes'!$P$6,FALSE))</f>
        <v>96.8</v>
      </c>
      <c r="H209" s="144">
        <f t="shared" si="48"/>
        <v>106.48</v>
      </c>
      <c r="I209" s="139" t="s">
        <v>218</v>
      </c>
      <c r="K209" s="180" t="str">
        <f t="shared" si="51"/>
        <v>Inspection of Service Work (Level 1)</v>
      </c>
      <c r="L209" s="168" t="str">
        <f t="shared" si="49"/>
        <v>Inspection of Service Work (Level 1)Subdivision - Industrial &amp; Commercial - Overhead - Per Pole (1 - 5) - Grade A</v>
      </c>
      <c r="M209" s="169" t="s">
        <v>218</v>
      </c>
      <c r="N209" s="170">
        <f t="shared" si="52"/>
        <v>1</v>
      </c>
      <c r="O209" s="171">
        <f t="shared" si="52"/>
        <v>1</v>
      </c>
      <c r="P209" s="178"/>
      <c r="Q209" s="179"/>
      <c r="R209" s="179"/>
      <c r="S209" s="179"/>
      <c r="T209" s="118"/>
      <c r="U209" s="118"/>
      <c r="V209" s="108"/>
      <c r="W209" s="108"/>
      <c r="X209" s="108"/>
    </row>
    <row r="210" spans="2:24" x14ac:dyDescent="0.25">
      <c r="C210" s="209"/>
      <c r="D210" s="163" t="s">
        <v>65</v>
      </c>
      <c r="E210" s="142" t="s">
        <v>4</v>
      </c>
      <c r="F210" s="142" t="s">
        <v>5</v>
      </c>
      <c r="G210" s="143">
        <f>IF($F210="","",VLOOKUP($L210,'Proposed Changes'!$I$22:$V$337,'Proposed Changes'!$P$6,FALSE))</f>
        <v>80.66</v>
      </c>
      <c r="H210" s="144">
        <f t="shared" si="48"/>
        <v>88.725999999999999</v>
      </c>
      <c r="I210" s="139" t="s">
        <v>218</v>
      </c>
      <c r="K210" s="180" t="str">
        <f t="shared" si="51"/>
        <v>Inspection of Service Work (Level 1)</v>
      </c>
      <c r="L210" s="168" t="str">
        <f t="shared" si="49"/>
        <v>Inspection of Service Work (Level 1)Subdivision - Industrial &amp; Commercial - Overhead - Per Pole (6 - 10) - Grade A</v>
      </c>
      <c r="M210" s="169" t="s">
        <v>218</v>
      </c>
      <c r="N210" s="170">
        <f t="shared" si="52"/>
        <v>1</v>
      </c>
      <c r="O210" s="171">
        <f t="shared" si="52"/>
        <v>1</v>
      </c>
      <c r="P210" s="178"/>
      <c r="Q210" s="179"/>
      <c r="R210" s="179"/>
      <c r="S210" s="179"/>
      <c r="T210" s="118"/>
      <c r="U210" s="118"/>
      <c r="V210" s="108"/>
      <c r="W210" s="108"/>
      <c r="X210" s="108"/>
    </row>
    <row r="211" spans="2:24" x14ac:dyDescent="0.25">
      <c r="C211" s="209"/>
      <c r="D211" s="163" t="s">
        <v>66</v>
      </c>
      <c r="E211" s="142" t="s">
        <v>4</v>
      </c>
      <c r="F211" s="142" t="s">
        <v>5</v>
      </c>
      <c r="G211" s="143">
        <f>IF($F211="","",VLOOKUP($L211,'Proposed Changes'!$I$22:$V$337,'Proposed Changes'!$P$6,FALSE))</f>
        <v>64.53</v>
      </c>
      <c r="H211" s="144">
        <f t="shared" si="48"/>
        <v>70.983000000000004</v>
      </c>
      <c r="I211" s="139" t="s">
        <v>218</v>
      </c>
      <c r="K211" s="180" t="str">
        <f t="shared" si="51"/>
        <v>Inspection of Service Work (Level 1)</v>
      </c>
      <c r="L211" s="168" t="str">
        <f t="shared" si="49"/>
        <v>Inspection of Service Work (Level 1)Subdivision - Industrial &amp; Commercial - Overhead - Per Pole (11 +) - Grade A</v>
      </c>
      <c r="M211" s="169" t="s">
        <v>218</v>
      </c>
      <c r="N211" s="170">
        <f t="shared" si="52"/>
        <v>1</v>
      </c>
      <c r="O211" s="171">
        <f t="shared" si="52"/>
        <v>1</v>
      </c>
      <c r="P211" s="178"/>
      <c r="Q211" s="179"/>
      <c r="R211" s="179"/>
      <c r="S211" s="179"/>
      <c r="T211" s="118"/>
      <c r="U211" s="118"/>
      <c r="V211" s="108"/>
      <c r="W211" s="108"/>
      <c r="X211" s="108"/>
    </row>
    <row r="212" spans="2:24" x14ac:dyDescent="0.25">
      <c r="C212" s="209"/>
      <c r="D212" s="163" t="s">
        <v>67</v>
      </c>
      <c r="E212" s="142" t="s">
        <v>4</v>
      </c>
      <c r="F212" s="142" t="s">
        <v>5</v>
      </c>
      <c r="G212" s="143">
        <f>IF($F212="","",VLOOKUP($L212,'Proposed Changes'!$I$22:$V$337,'Proposed Changes'!$P$6,FALSE))</f>
        <v>564.65</v>
      </c>
      <c r="H212" s="144">
        <f t="shared" si="48"/>
        <v>621.11500000000001</v>
      </c>
      <c r="I212" s="139" t="s">
        <v>218</v>
      </c>
      <c r="K212" s="180" t="str">
        <f t="shared" si="51"/>
        <v>Inspection of Service Work (Level 1)</v>
      </c>
      <c r="L212" s="168" t="str">
        <f t="shared" si="49"/>
        <v>Inspection of Service Work (Level 1)Subdivision - Industrial &amp; Commercial - Overhead - Per Pole Sub - Grade A</v>
      </c>
      <c r="M212" s="169" t="s">
        <v>218</v>
      </c>
      <c r="N212" s="170">
        <f t="shared" si="52"/>
        <v>1</v>
      </c>
      <c r="O212" s="171">
        <f t="shared" si="52"/>
        <v>1</v>
      </c>
      <c r="P212" s="178"/>
      <c r="Q212" s="179"/>
      <c r="R212" s="179"/>
      <c r="S212" s="179"/>
      <c r="T212" s="118"/>
      <c r="U212" s="118"/>
      <c r="V212" s="108"/>
      <c r="W212" s="108"/>
      <c r="X212" s="108"/>
    </row>
    <row r="213" spans="2:24" x14ac:dyDescent="0.25">
      <c r="C213" s="209"/>
      <c r="D213" s="163" t="s">
        <v>68</v>
      </c>
      <c r="E213" s="142" t="s">
        <v>4</v>
      </c>
      <c r="F213" s="142" t="s">
        <v>5</v>
      </c>
      <c r="G213" s="143">
        <f>IF($F213="","",VLOOKUP($L213,'Proposed Changes'!$I$22:$V$337,'Proposed Changes'!$P$6,FALSE))</f>
        <v>177.46</v>
      </c>
      <c r="H213" s="144">
        <f t="shared" si="48"/>
        <v>195.20599999999999</v>
      </c>
      <c r="I213" s="139" t="s">
        <v>218</v>
      </c>
      <c r="K213" s="180" t="str">
        <f t="shared" si="51"/>
        <v>Inspection of Service Work (Level 1)</v>
      </c>
      <c r="L213" s="168" t="str">
        <f t="shared" si="49"/>
        <v>Inspection of Service Work (Level 1)Subdivision - Industrial &amp; Commercial - Overhead - Per Pole (1 - 5) - Grade B</v>
      </c>
      <c r="M213" s="169" t="s">
        <v>218</v>
      </c>
      <c r="N213" s="170">
        <f t="shared" si="52"/>
        <v>1</v>
      </c>
      <c r="O213" s="171">
        <f t="shared" si="52"/>
        <v>1</v>
      </c>
      <c r="P213" s="178"/>
      <c r="Q213" s="179"/>
      <c r="R213" s="179"/>
      <c r="S213" s="179"/>
      <c r="T213" s="118"/>
      <c r="U213" s="118"/>
      <c r="V213" s="108"/>
      <c r="W213" s="108"/>
      <c r="X213" s="108"/>
    </row>
    <row r="214" spans="2:24" x14ac:dyDescent="0.25">
      <c r="C214" s="209"/>
      <c r="D214" s="163" t="s">
        <v>69</v>
      </c>
      <c r="E214" s="142" t="s">
        <v>4</v>
      </c>
      <c r="F214" s="142" t="s">
        <v>5</v>
      </c>
      <c r="G214" s="143">
        <f>IF($F214="","",VLOOKUP($L214,'Proposed Changes'!$I$22:$V$337,'Proposed Changes'!$P$6,FALSE))</f>
        <v>161.33000000000001</v>
      </c>
      <c r="H214" s="144">
        <f t="shared" si="48"/>
        <v>177.46299999999999</v>
      </c>
      <c r="I214" s="139" t="s">
        <v>218</v>
      </c>
      <c r="K214" s="180" t="str">
        <f t="shared" si="51"/>
        <v>Inspection of Service Work (Level 1)</v>
      </c>
      <c r="L214" s="168" t="str">
        <f t="shared" si="49"/>
        <v>Inspection of Service Work (Level 1)Subdivision - Industrial &amp; Commercial - Overhead - Per Pole (6 - 10) - Grade B</v>
      </c>
      <c r="M214" s="169" t="s">
        <v>218</v>
      </c>
      <c r="N214" s="170">
        <f t="shared" si="52"/>
        <v>1</v>
      </c>
      <c r="O214" s="171">
        <f t="shared" si="52"/>
        <v>1</v>
      </c>
      <c r="P214" s="178"/>
      <c r="Q214" s="179"/>
      <c r="R214" s="179"/>
      <c r="S214" s="179"/>
      <c r="T214" s="118"/>
      <c r="U214" s="118"/>
      <c r="V214" s="108"/>
      <c r="W214" s="108"/>
      <c r="X214" s="108"/>
    </row>
    <row r="215" spans="2:24" x14ac:dyDescent="0.25">
      <c r="C215" s="209"/>
      <c r="D215" s="163" t="s">
        <v>70</v>
      </c>
      <c r="E215" s="142" t="s">
        <v>4</v>
      </c>
      <c r="F215" s="142" t="s">
        <v>5</v>
      </c>
      <c r="G215" s="143">
        <f>IF($F215="","",VLOOKUP($L215,'Proposed Changes'!$I$22:$V$337,'Proposed Changes'!$P$6,FALSE))</f>
        <v>112.93</v>
      </c>
      <c r="H215" s="144">
        <f t="shared" si="48"/>
        <v>124.223</v>
      </c>
      <c r="I215" s="139" t="s">
        <v>218</v>
      </c>
      <c r="K215" s="180" t="str">
        <f t="shared" si="51"/>
        <v>Inspection of Service Work (Level 1)</v>
      </c>
      <c r="L215" s="168" t="str">
        <f t="shared" si="49"/>
        <v>Inspection of Service Work (Level 1)Subdivision - Industrial &amp; Commercial - Overhead - Per Pole (11 +) - Grade B</v>
      </c>
      <c r="M215" s="169" t="s">
        <v>218</v>
      </c>
      <c r="N215" s="170">
        <f t="shared" si="52"/>
        <v>1</v>
      </c>
      <c r="O215" s="171">
        <f t="shared" si="52"/>
        <v>1</v>
      </c>
      <c r="P215" s="178"/>
      <c r="Q215" s="179"/>
      <c r="R215" s="179"/>
      <c r="S215" s="179"/>
      <c r="T215" s="118"/>
      <c r="U215" s="118"/>
      <c r="V215" s="108"/>
      <c r="W215" s="108"/>
      <c r="X215" s="108"/>
    </row>
    <row r="216" spans="2:24" x14ac:dyDescent="0.25">
      <c r="C216" s="209"/>
      <c r="D216" s="163" t="s">
        <v>71</v>
      </c>
      <c r="E216" s="142" t="s">
        <v>4</v>
      </c>
      <c r="F216" s="142" t="s">
        <v>5</v>
      </c>
      <c r="G216" s="143">
        <f>IF($F216="","",VLOOKUP($L216,'Proposed Changes'!$I$22:$V$337,'Proposed Changes'!$P$6,FALSE))</f>
        <v>1129.31</v>
      </c>
      <c r="H216" s="144">
        <f t="shared" si="48"/>
        <v>1242.241</v>
      </c>
      <c r="I216" s="139" t="s">
        <v>218</v>
      </c>
      <c r="K216" s="180" t="str">
        <f t="shared" si="51"/>
        <v>Inspection of Service Work (Level 1)</v>
      </c>
      <c r="L216" s="168" t="str">
        <f t="shared" si="49"/>
        <v>Inspection of Service Work (Level 1)Subdivision - Industrial &amp; Commercial - Overhead - Per Pole Sub - Grade B</v>
      </c>
      <c r="M216" s="169" t="s">
        <v>218</v>
      </c>
      <c r="N216" s="170">
        <f t="shared" si="52"/>
        <v>1</v>
      </c>
      <c r="O216" s="171">
        <f t="shared" si="52"/>
        <v>1</v>
      </c>
      <c r="P216" s="178"/>
      <c r="Q216" s="179"/>
      <c r="R216" s="179"/>
      <c r="S216" s="179"/>
      <c r="T216" s="118"/>
      <c r="U216" s="118"/>
      <c r="V216" s="108"/>
      <c r="W216" s="108"/>
      <c r="X216" s="108"/>
    </row>
    <row r="217" spans="2:24" s="134" customFormat="1" x14ac:dyDescent="0.25">
      <c r="B217" s="123"/>
      <c r="C217" s="209"/>
      <c r="D217" s="163" t="s">
        <v>72</v>
      </c>
      <c r="E217" s="142" t="s">
        <v>4</v>
      </c>
      <c r="F217" s="142" t="s">
        <v>5</v>
      </c>
      <c r="G217" s="143">
        <f>IF($F217="","",VLOOKUP($L217,'Proposed Changes'!$I$22:$V$337,'Proposed Changes'!$P$6,FALSE))</f>
        <v>354.92</v>
      </c>
      <c r="H217" s="144">
        <f t="shared" si="48"/>
        <v>390.41199999999998</v>
      </c>
      <c r="I217" s="139" t="s">
        <v>218</v>
      </c>
      <c r="K217" s="180" t="str">
        <f t="shared" si="51"/>
        <v>Inspection of Service Work (Level 1)</v>
      </c>
      <c r="L217" s="168" t="str">
        <f t="shared" si="49"/>
        <v>Inspection of Service Work (Level 1)Subdivision - Industrial &amp; Commercial - Overhead - Per Pole (1 - 5) - Grade C</v>
      </c>
      <c r="M217" s="169" t="s">
        <v>218</v>
      </c>
      <c r="N217" s="170">
        <f t="shared" si="52"/>
        <v>1</v>
      </c>
      <c r="O217" s="171">
        <f t="shared" si="52"/>
        <v>1</v>
      </c>
      <c r="P217" s="178"/>
      <c r="Q217" s="176"/>
      <c r="R217" s="176"/>
      <c r="S217" s="176"/>
      <c r="V217" s="108"/>
      <c r="W217" s="108"/>
      <c r="X217" s="108"/>
    </row>
    <row r="218" spans="2:24" s="134" customFormat="1" x14ac:dyDescent="0.25">
      <c r="B218" s="123"/>
      <c r="C218" s="209"/>
      <c r="D218" s="163" t="s">
        <v>73</v>
      </c>
      <c r="E218" s="142" t="s">
        <v>4</v>
      </c>
      <c r="F218" s="142" t="s">
        <v>5</v>
      </c>
      <c r="G218" s="143">
        <f>IF($F218="","",VLOOKUP($L218,'Proposed Changes'!$I$22:$V$337,'Proposed Changes'!$P$6,FALSE))</f>
        <v>321.05</v>
      </c>
      <c r="H218" s="144">
        <f t="shared" si="48"/>
        <v>353.15499999999997</v>
      </c>
      <c r="I218" s="139" t="s">
        <v>218</v>
      </c>
      <c r="K218" s="180" t="str">
        <f t="shared" si="51"/>
        <v>Inspection of Service Work (Level 1)</v>
      </c>
      <c r="L218" s="168" t="str">
        <f t="shared" si="49"/>
        <v>Inspection of Service Work (Level 1)Subdivision - Industrial &amp; Commercial - Overhead - Per Pole (6 - 10) - Grade C</v>
      </c>
      <c r="M218" s="169" t="s">
        <v>218</v>
      </c>
      <c r="N218" s="170">
        <f t="shared" ref="N218:O237" si="53">IF($F218="","",COUNTIF($L$58:$L$353,$L218))</f>
        <v>1</v>
      </c>
      <c r="O218" s="171">
        <f t="shared" si="53"/>
        <v>1</v>
      </c>
      <c r="P218" s="178"/>
      <c r="Q218" s="176"/>
      <c r="R218" s="176"/>
      <c r="S218" s="176"/>
      <c r="V218" s="108"/>
      <c r="W218" s="108"/>
      <c r="X218" s="108"/>
    </row>
    <row r="219" spans="2:24" s="134" customFormat="1" x14ac:dyDescent="0.25">
      <c r="B219" s="123"/>
      <c r="C219" s="209"/>
      <c r="D219" s="163" t="s">
        <v>74</v>
      </c>
      <c r="E219" s="142" t="s">
        <v>4</v>
      </c>
      <c r="F219" s="142" t="s">
        <v>5</v>
      </c>
      <c r="G219" s="143">
        <f>IF($F219="","",VLOOKUP($L219,'Proposed Changes'!$I$22:$V$337,'Proposed Changes'!$P$6,FALSE))</f>
        <v>241.99</v>
      </c>
      <c r="H219" s="144">
        <f t="shared" si="48"/>
        <v>266.18900000000002</v>
      </c>
      <c r="I219" s="139" t="s">
        <v>218</v>
      </c>
      <c r="K219" s="180" t="str">
        <f t="shared" si="51"/>
        <v>Inspection of Service Work (Level 1)</v>
      </c>
      <c r="L219" s="168" t="str">
        <f t="shared" si="49"/>
        <v>Inspection of Service Work (Level 1)Subdivision - Industrial &amp; Commercial - Overhead - Per Pole (11 +) - Grade C</v>
      </c>
      <c r="M219" s="169" t="s">
        <v>218</v>
      </c>
      <c r="N219" s="170">
        <f t="shared" si="53"/>
        <v>1</v>
      </c>
      <c r="O219" s="171">
        <f t="shared" si="53"/>
        <v>1</v>
      </c>
      <c r="P219" s="178"/>
      <c r="Q219" s="176"/>
      <c r="R219" s="176"/>
      <c r="S219" s="176"/>
      <c r="V219" s="108"/>
      <c r="W219" s="108"/>
      <c r="X219" s="108"/>
    </row>
    <row r="220" spans="2:24" s="134" customFormat="1" x14ac:dyDescent="0.25">
      <c r="B220" s="123"/>
      <c r="C220" s="209"/>
      <c r="D220" s="163" t="s">
        <v>75</v>
      </c>
      <c r="E220" s="142" t="s">
        <v>4</v>
      </c>
      <c r="F220" s="142" t="s">
        <v>5</v>
      </c>
      <c r="G220" s="143">
        <f>IF($F220="","",VLOOKUP($L220,'Proposed Changes'!$I$22:$V$337,'Proposed Changes'!$P$6,FALSE))</f>
        <v>1419.7</v>
      </c>
      <c r="H220" s="144">
        <f t="shared" si="48"/>
        <v>1561.67</v>
      </c>
      <c r="I220" s="139" t="s">
        <v>218</v>
      </c>
      <c r="K220" s="180" t="str">
        <f t="shared" si="51"/>
        <v>Inspection of Service Work (Level 1)</v>
      </c>
      <c r="L220" s="168" t="str">
        <f t="shared" si="49"/>
        <v>Inspection of Service Work (Level 1)Subdivision - Industrial &amp; Commercial - Overhead - Per Pole Sub - Grade C</v>
      </c>
      <c r="M220" s="169" t="s">
        <v>218</v>
      </c>
      <c r="N220" s="170">
        <f t="shared" si="53"/>
        <v>1</v>
      </c>
      <c r="O220" s="171">
        <f t="shared" si="53"/>
        <v>1</v>
      </c>
      <c r="P220" s="178"/>
      <c r="Q220" s="176"/>
      <c r="R220" s="176"/>
      <c r="S220" s="176"/>
      <c r="V220" s="108"/>
      <c r="W220" s="108"/>
      <c r="X220" s="108"/>
    </row>
    <row r="221" spans="2:24" s="134" customFormat="1" x14ac:dyDescent="0.25">
      <c r="B221" s="123"/>
      <c r="C221" s="209"/>
      <c r="D221" s="163" t="s">
        <v>76</v>
      </c>
      <c r="E221" s="142" t="s">
        <v>4</v>
      </c>
      <c r="F221" s="142" t="s">
        <v>5</v>
      </c>
      <c r="G221" s="143">
        <f>IF($F221="","",VLOOKUP($L221,'Proposed Changes'!$I$22:$V$337,'Proposed Changes'!$P$6,FALSE))</f>
        <v>80.66</v>
      </c>
      <c r="H221" s="144">
        <f t="shared" si="48"/>
        <v>88.725999999999999</v>
      </c>
      <c r="I221" s="139" t="s">
        <v>218</v>
      </c>
      <c r="K221" s="180" t="str">
        <f t="shared" si="51"/>
        <v>Inspection of Service Work (Level 1)</v>
      </c>
      <c r="L221" s="168" t="str">
        <f t="shared" si="49"/>
        <v>Inspection of Service Work (Level 1)Subdivision - Industrial &amp; Commercial - Underground - Per Lot (1 - 10) - Grade A</v>
      </c>
      <c r="M221" s="169" t="s">
        <v>218</v>
      </c>
      <c r="N221" s="170">
        <f t="shared" si="53"/>
        <v>1</v>
      </c>
      <c r="O221" s="171">
        <f t="shared" si="53"/>
        <v>1</v>
      </c>
      <c r="P221" s="178"/>
      <c r="Q221" s="176"/>
      <c r="R221" s="176"/>
      <c r="S221" s="176"/>
      <c r="V221" s="108"/>
      <c r="W221" s="108"/>
      <c r="X221" s="108"/>
    </row>
    <row r="222" spans="2:24" s="134" customFormat="1" x14ac:dyDescent="0.25">
      <c r="B222" s="123"/>
      <c r="C222" s="209"/>
      <c r="D222" s="163" t="s">
        <v>77</v>
      </c>
      <c r="E222" s="142" t="s">
        <v>4</v>
      </c>
      <c r="F222" s="142" t="s">
        <v>5</v>
      </c>
      <c r="G222" s="143">
        <f>IF($F222="","",VLOOKUP($L222,'Proposed Changes'!$I$22:$V$337,'Proposed Changes'!$P$6,FALSE))</f>
        <v>80.66</v>
      </c>
      <c r="H222" s="144">
        <f t="shared" si="48"/>
        <v>88.725999999999999</v>
      </c>
      <c r="I222" s="139" t="s">
        <v>218</v>
      </c>
      <c r="K222" s="180" t="str">
        <f t="shared" si="51"/>
        <v>Inspection of Service Work (Level 1)</v>
      </c>
      <c r="L222" s="168" t="str">
        <f t="shared" si="49"/>
        <v>Inspection of Service Work (Level 1)Subdivision - Industrial &amp; Commercial - Underground - Per Lot (11 - 50) - Grade A</v>
      </c>
      <c r="M222" s="169" t="s">
        <v>218</v>
      </c>
      <c r="N222" s="170">
        <f t="shared" si="53"/>
        <v>1</v>
      </c>
      <c r="O222" s="171">
        <f t="shared" si="53"/>
        <v>1</v>
      </c>
      <c r="P222" s="178"/>
      <c r="Q222" s="176"/>
      <c r="R222" s="176"/>
      <c r="S222" s="176"/>
      <c r="V222" s="108"/>
      <c r="W222" s="108"/>
      <c r="X222" s="108"/>
    </row>
    <row r="223" spans="2:24" s="134" customFormat="1" x14ac:dyDescent="0.25">
      <c r="B223" s="123"/>
      <c r="C223" s="209"/>
      <c r="D223" s="163" t="s">
        <v>78</v>
      </c>
      <c r="E223" s="142" t="s">
        <v>4</v>
      </c>
      <c r="F223" s="142" t="s">
        <v>5</v>
      </c>
      <c r="G223" s="143">
        <f>IF($F223="","",VLOOKUP($L223,'Proposed Changes'!$I$22:$V$337,'Proposed Changes'!$P$6,FALSE))</f>
        <v>80.66</v>
      </c>
      <c r="H223" s="144">
        <f t="shared" si="48"/>
        <v>88.725999999999999</v>
      </c>
      <c r="I223" s="139" t="s">
        <v>218</v>
      </c>
      <c r="K223" s="180" t="str">
        <f t="shared" si="51"/>
        <v>Inspection of Service Work (Level 1)</v>
      </c>
      <c r="L223" s="168" t="str">
        <f t="shared" si="49"/>
        <v>Inspection of Service Work (Level 1)Subdivision - Industrial &amp; Commercial - Underground - Per Lot (51+) - Grade A</v>
      </c>
      <c r="M223" s="169" t="s">
        <v>218</v>
      </c>
      <c r="N223" s="170">
        <f t="shared" si="53"/>
        <v>1</v>
      </c>
      <c r="O223" s="171">
        <f t="shared" si="53"/>
        <v>1</v>
      </c>
      <c r="P223" s="178"/>
      <c r="Q223" s="176"/>
      <c r="R223" s="176"/>
      <c r="S223" s="176"/>
      <c r="V223" s="108"/>
      <c r="W223" s="108"/>
      <c r="X223" s="108"/>
    </row>
    <row r="224" spans="2:24" s="134" customFormat="1" x14ac:dyDescent="0.25">
      <c r="B224" s="123"/>
      <c r="C224" s="209"/>
      <c r="D224" s="163" t="s">
        <v>79</v>
      </c>
      <c r="E224" s="142" t="s">
        <v>4</v>
      </c>
      <c r="F224" s="142" t="s">
        <v>5</v>
      </c>
      <c r="G224" s="143">
        <f>IF($F224="","",VLOOKUP($L224,'Proposed Changes'!$I$22:$V$337,'Proposed Changes'!$P$6,FALSE))</f>
        <v>193.59</v>
      </c>
      <c r="H224" s="144">
        <f t="shared" si="48"/>
        <v>212.94900000000001</v>
      </c>
      <c r="I224" s="139" t="s">
        <v>218</v>
      </c>
      <c r="K224" s="180" t="str">
        <f t="shared" si="51"/>
        <v>Inspection of Service Work (Level 1)</v>
      </c>
      <c r="L224" s="168" t="str">
        <f t="shared" si="49"/>
        <v>Inspection of Service Work (Level 1)Subdivision - Industrial &amp; Commercial - Underground - Per Lot (1 - 10) - Grade B</v>
      </c>
      <c r="M224" s="169" t="s">
        <v>218</v>
      </c>
      <c r="N224" s="170">
        <f t="shared" si="53"/>
        <v>1</v>
      </c>
      <c r="O224" s="171">
        <f t="shared" si="53"/>
        <v>1</v>
      </c>
      <c r="P224" s="178"/>
      <c r="Q224" s="176"/>
      <c r="R224" s="176"/>
      <c r="S224" s="176"/>
      <c r="V224" s="108"/>
      <c r="W224" s="108"/>
      <c r="X224" s="108"/>
    </row>
    <row r="225" spans="2:24" s="134" customFormat="1" x14ac:dyDescent="0.25">
      <c r="B225" s="123"/>
      <c r="C225" s="209"/>
      <c r="D225" s="163" t="s">
        <v>80</v>
      </c>
      <c r="E225" s="142" t="s">
        <v>4</v>
      </c>
      <c r="F225" s="142" t="s">
        <v>5</v>
      </c>
      <c r="G225" s="143">
        <f>IF($F225="","",VLOOKUP($L225,'Proposed Changes'!$I$22:$V$337,'Proposed Changes'!$P$6,FALSE))</f>
        <v>193.59</v>
      </c>
      <c r="H225" s="144">
        <f t="shared" si="48"/>
        <v>212.94900000000001</v>
      </c>
      <c r="I225" s="139" t="s">
        <v>218</v>
      </c>
      <c r="K225" s="180" t="str">
        <f t="shared" si="51"/>
        <v>Inspection of Service Work (Level 1)</v>
      </c>
      <c r="L225" s="168" t="str">
        <f t="shared" si="49"/>
        <v>Inspection of Service Work (Level 1)Subdivision - Industrial &amp; Commercial - Underground - Per Lot (11 - 50) - Grade B</v>
      </c>
      <c r="M225" s="169" t="s">
        <v>218</v>
      </c>
      <c r="N225" s="170">
        <f t="shared" si="53"/>
        <v>1</v>
      </c>
      <c r="O225" s="171">
        <f t="shared" si="53"/>
        <v>1</v>
      </c>
      <c r="P225" s="178"/>
      <c r="Q225" s="176"/>
      <c r="R225" s="176"/>
      <c r="S225" s="176"/>
      <c r="V225" s="108"/>
      <c r="W225" s="108"/>
      <c r="X225" s="108"/>
    </row>
    <row r="226" spans="2:24" s="134" customFormat="1" x14ac:dyDescent="0.25">
      <c r="B226" s="123"/>
      <c r="C226" s="209"/>
      <c r="D226" s="163" t="s">
        <v>81</v>
      </c>
      <c r="E226" s="142" t="s">
        <v>4</v>
      </c>
      <c r="F226" s="142" t="s">
        <v>5</v>
      </c>
      <c r="G226" s="143">
        <f>IF($F226="","",VLOOKUP($L226,'Proposed Changes'!$I$22:$V$337,'Proposed Changes'!$P$6,FALSE))</f>
        <v>193.59</v>
      </c>
      <c r="H226" s="144">
        <f t="shared" si="48"/>
        <v>212.94900000000001</v>
      </c>
      <c r="I226" s="139" t="s">
        <v>218</v>
      </c>
      <c r="K226" s="180" t="str">
        <f t="shared" si="51"/>
        <v>Inspection of Service Work (Level 1)</v>
      </c>
      <c r="L226" s="168" t="str">
        <f t="shared" si="49"/>
        <v>Inspection of Service Work (Level 1)Subdivision - Industrial &amp; Commercial - Underground - Per Lot (51+) - Grade B</v>
      </c>
      <c r="M226" s="169" t="s">
        <v>218</v>
      </c>
      <c r="N226" s="170">
        <f t="shared" si="53"/>
        <v>1</v>
      </c>
      <c r="O226" s="171">
        <f t="shared" si="53"/>
        <v>1</v>
      </c>
      <c r="P226" s="178"/>
      <c r="Q226" s="176"/>
      <c r="R226" s="176"/>
      <c r="S226" s="176"/>
      <c r="V226" s="108"/>
      <c r="W226" s="108"/>
      <c r="X226" s="108"/>
    </row>
    <row r="227" spans="2:24" s="134" customFormat="1" x14ac:dyDescent="0.25">
      <c r="B227" s="123"/>
      <c r="C227" s="209"/>
      <c r="D227" s="163" t="s">
        <v>82</v>
      </c>
      <c r="E227" s="142" t="s">
        <v>4</v>
      </c>
      <c r="F227" s="142" t="s">
        <v>5</v>
      </c>
      <c r="G227" s="143">
        <f>IF($F227="","",VLOOKUP($L227,'Proposed Changes'!$I$22:$V$337,'Proposed Changes'!$P$6,FALSE))</f>
        <v>403.32</v>
      </c>
      <c r="H227" s="144">
        <f t="shared" si="48"/>
        <v>443.65199999999999</v>
      </c>
      <c r="I227" s="139" t="s">
        <v>218</v>
      </c>
      <c r="K227" s="180" t="str">
        <f t="shared" si="51"/>
        <v>Inspection of Service Work (Level 1)</v>
      </c>
      <c r="L227" s="168" t="str">
        <f t="shared" si="49"/>
        <v>Inspection of Service Work (Level 1)Subdivision - Industrial &amp; Commercial - Underground - Per Lot (1 - 10) - Grade C</v>
      </c>
      <c r="M227" s="169" t="s">
        <v>218</v>
      </c>
      <c r="N227" s="170">
        <f t="shared" si="53"/>
        <v>1</v>
      </c>
      <c r="O227" s="171">
        <f t="shared" si="53"/>
        <v>1</v>
      </c>
      <c r="P227" s="178"/>
      <c r="Q227" s="176"/>
      <c r="R227" s="176"/>
      <c r="S227" s="176"/>
      <c r="V227" s="108"/>
      <c r="W227" s="108"/>
      <c r="X227" s="108"/>
    </row>
    <row r="228" spans="2:24" s="134" customFormat="1" x14ac:dyDescent="0.25">
      <c r="B228" s="123"/>
      <c r="C228" s="209"/>
      <c r="D228" s="163" t="s">
        <v>83</v>
      </c>
      <c r="E228" s="142" t="s">
        <v>4</v>
      </c>
      <c r="F228" s="142" t="s">
        <v>5</v>
      </c>
      <c r="G228" s="143">
        <f>IF($F228="","",VLOOKUP($L228,'Proposed Changes'!$I$22:$V$337,'Proposed Changes'!$P$6,FALSE))</f>
        <v>403.32</v>
      </c>
      <c r="H228" s="144">
        <f t="shared" si="48"/>
        <v>443.65199999999999</v>
      </c>
      <c r="I228" s="139" t="s">
        <v>218</v>
      </c>
      <c r="K228" s="180" t="str">
        <f t="shared" si="51"/>
        <v>Inspection of Service Work (Level 1)</v>
      </c>
      <c r="L228" s="168" t="str">
        <f t="shared" si="49"/>
        <v>Inspection of Service Work (Level 1)Subdivision - Industrial &amp; Commercial - Underground - Per Lot (11 - 50) - Grade C</v>
      </c>
      <c r="M228" s="169" t="s">
        <v>218</v>
      </c>
      <c r="N228" s="170">
        <f t="shared" si="53"/>
        <v>1</v>
      </c>
      <c r="O228" s="171">
        <f t="shared" si="53"/>
        <v>1</v>
      </c>
      <c r="P228" s="178"/>
      <c r="Q228" s="176"/>
      <c r="R228" s="176"/>
      <c r="S228" s="176"/>
      <c r="V228" s="108"/>
      <c r="W228" s="108"/>
      <c r="X228" s="108"/>
    </row>
    <row r="229" spans="2:24" s="134" customFormat="1" x14ac:dyDescent="0.25">
      <c r="B229" s="123"/>
      <c r="C229" s="209"/>
      <c r="D229" s="163" t="s">
        <v>84</v>
      </c>
      <c r="E229" s="142" t="s">
        <v>4</v>
      </c>
      <c r="F229" s="142" t="s">
        <v>5</v>
      </c>
      <c r="G229" s="143">
        <f>IF($F229="","",VLOOKUP($L229,'Proposed Changes'!$I$22:$V$337,'Proposed Changes'!$P$6,FALSE))</f>
        <v>403.32</v>
      </c>
      <c r="H229" s="144">
        <f t="shared" si="48"/>
        <v>443.65199999999999</v>
      </c>
      <c r="I229" s="139" t="s">
        <v>218</v>
      </c>
      <c r="K229" s="180" t="str">
        <f t="shared" si="51"/>
        <v>Inspection of Service Work (Level 1)</v>
      </c>
      <c r="L229" s="168" t="str">
        <f t="shared" si="49"/>
        <v>Inspection of Service Work (Level 1)Subdivision - Industrial &amp; Commercial - Underground - Per Lot (51+) - Grade C</v>
      </c>
      <c r="M229" s="169" t="s">
        <v>218</v>
      </c>
      <c r="N229" s="170">
        <f t="shared" si="53"/>
        <v>1</v>
      </c>
      <c r="O229" s="171">
        <f t="shared" si="53"/>
        <v>1</v>
      </c>
      <c r="P229" s="178"/>
      <c r="Q229" s="176"/>
      <c r="R229" s="176"/>
      <c r="S229" s="176"/>
      <c r="V229" s="108"/>
      <c r="W229" s="108"/>
      <c r="X229" s="108"/>
    </row>
    <row r="230" spans="2:24" s="134" customFormat="1" x14ac:dyDescent="0.25">
      <c r="B230" s="123"/>
      <c r="C230" s="209"/>
      <c r="D230" s="192"/>
      <c r="E230" s="193"/>
      <c r="F230" s="193"/>
      <c r="G230" s="194"/>
      <c r="H230" s="195"/>
      <c r="I230" s="139" t="s">
        <v>218</v>
      </c>
      <c r="K230" s="168"/>
      <c r="L230" s="168"/>
      <c r="M230" s="169" t="s">
        <v>218</v>
      </c>
      <c r="N230" s="170" t="str">
        <f t="shared" si="53"/>
        <v/>
      </c>
      <c r="O230" s="171" t="str">
        <f t="shared" si="53"/>
        <v/>
      </c>
      <c r="P230" s="178"/>
      <c r="Q230" s="176"/>
      <c r="R230" s="176"/>
      <c r="S230" s="176"/>
      <c r="V230" s="108"/>
      <c r="W230" s="108"/>
      <c r="X230" s="108"/>
    </row>
    <row r="231" spans="2:24" s="134" customFormat="1" x14ac:dyDescent="0.25">
      <c r="B231" s="123"/>
      <c r="C231" s="209"/>
      <c r="D231" s="163" t="s">
        <v>279</v>
      </c>
      <c r="E231" s="142" t="s">
        <v>6</v>
      </c>
      <c r="F231" s="142" t="s">
        <v>7</v>
      </c>
      <c r="G231" s="143">
        <f>IF($F231="","",VLOOKUP($L231,'Proposed Changes'!$I$22:$V$337,'Proposed Changes'!$P$6,FALSE))</f>
        <v>161.33000000000001</v>
      </c>
      <c r="H231" s="144">
        <f t="shared" ref="H231:H260" si="54">ROUND(G231*1.1,3)</f>
        <v>177.46299999999999</v>
      </c>
      <c r="I231" s="139" t="s">
        <v>218</v>
      </c>
      <c r="K231" s="180" t="str">
        <f t="shared" ref="K231:K260" si="55">$C$178</f>
        <v>Inspection of Service Work (Level 1)</v>
      </c>
      <c r="L231" s="168" t="str">
        <f t="shared" ref="L231:L260" si="56">K231&amp;D231</f>
        <v>Inspection of Service Work (Level 1)Connection of Load - URD - Underground - Per hour (Inspector) + travel time</v>
      </c>
      <c r="M231" s="169" t="s">
        <v>218</v>
      </c>
      <c r="N231" s="170">
        <f t="shared" si="53"/>
        <v>1</v>
      </c>
      <c r="O231" s="171">
        <f t="shared" si="53"/>
        <v>1</v>
      </c>
      <c r="P231" s="178"/>
      <c r="Q231" s="176"/>
      <c r="R231" s="176"/>
      <c r="S231" s="176"/>
      <c r="V231" s="108"/>
      <c r="W231" s="108"/>
      <c r="X231" s="108"/>
    </row>
    <row r="232" spans="2:24" s="134" customFormat="1" x14ac:dyDescent="0.25">
      <c r="B232" s="123"/>
      <c r="C232" s="209"/>
      <c r="D232" s="163" t="s">
        <v>278</v>
      </c>
      <c r="E232" s="142" t="s">
        <v>6</v>
      </c>
      <c r="F232" s="142" t="s">
        <v>7</v>
      </c>
      <c r="G232" s="143">
        <f>IF($F232="","",VLOOKUP($L232,'Proposed Changes'!$I$22:$V$337,'Proposed Changes'!$P$6,FALSE))</f>
        <v>161.33000000000001</v>
      </c>
      <c r="H232" s="144">
        <f t="shared" si="54"/>
        <v>177.46299999999999</v>
      </c>
      <c r="I232" s="139" t="s">
        <v>218</v>
      </c>
      <c r="K232" s="180" t="str">
        <f t="shared" si="55"/>
        <v>Inspection of Service Work (Level 1)</v>
      </c>
      <c r="L232" s="168" t="str">
        <f t="shared" si="56"/>
        <v>Inspection of Service Work (Level 1)Connection of Load - URD - Underground - Per hour (Engineer) + travel time</v>
      </c>
      <c r="M232" s="169" t="s">
        <v>218</v>
      </c>
      <c r="N232" s="170">
        <f t="shared" si="53"/>
        <v>1</v>
      </c>
      <c r="O232" s="171">
        <f t="shared" si="53"/>
        <v>1</v>
      </c>
      <c r="P232" s="178"/>
      <c r="Q232" s="176"/>
      <c r="R232" s="176"/>
      <c r="S232" s="176"/>
      <c r="V232" s="108"/>
      <c r="W232" s="108"/>
      <c r="X232" s="108"/>
    </row>
    <row r="233" spans="2:24" s="134" customFormat="1" x14ac:dyDescent="0.25">
      <c r="B233" s="123"/>
      <c r="C233" s="209"/>
      <c r="D233" s="163" t="s">
        <v>277</v>
      </c>
      <c r="E233" s="142" t="s">
        <v>6</v>
      </c>
      <c r="F233" s="142" t="s">
        <v>7</v>
      </c>
      <c r="G233" s="143">
        <f>IF($F233="","",VLOOKUP($L233,'Proposed Changes'!$I$22:$V$337,'Proposed Changes'!$P$6,FALSE))</f>
        <v>161.33000000000001</v>
      </c>
      <c r="H233" s="144">
        <f t="shared" si="54"/>
        <v>177.46299999999999</v>
      </c>
      <c r="I233" s="139" t="s">
        <v>218</v>
      </c>
      <c r="K233" s="180" t="str">
        <f t="shared" si="55"/>
        <v>Inspection of Service Work (Level 1)</v>
      </c>
      <c r="L233" s="168" t="str">
        <f t="shared" si="56"/>
        <v>Inspection of Service Work (Level 1)Connection of Load - Non Urban - Underground - Per hour (Inspector) + travel time</v>
      </c>
      <c r="M233" s="169" t="s">
        <v>218</v>
      </c>
      <c r="N233" s="170">
        <f t="shared" si="53"/>
        <v>1</v>
      </c>
      <c r="O233" s="171">
        <f t="shared" si="53"/>
        <v>1</v>
      </c>
      <c r="P233" s="178"/>
      <c r="Q233" s="176"/>
      <c r="R233" s="176"/>
      <c r="S233" s="176"/>
      <c r="V233" s="108"/>
      <c r="W233" s="108"/>
      <c r="X233" s="108"/>
    </row>
    <row r="234" spans="2:24" s="134" customFormat="1" x14ac:dyDescent="0.25">
      <c r="B234" s="123"/>
      <c r="C234" s="209"/>
      <c r="D234" s="163" t="s">
        <v>276</v>
      </c>
      <c r="E234" s="142" t="s">
        <v>6</v>
      </c>
      <c r="F234" s="142" t="s">
        <v>7</v>
      </c>
      <c r="G234" s="143">
        <f>IF($F234="","",VLOOKUP($L234,'Proposed Changes'!$I$22:$V$337,'Proposed Changes'!$P$6,FALSE))</f>
        <v>161.33000000000001</v>
      </c>
      <c r="H234" s="144">
        <f t="shared" si="54"/>
        <v>177.46299999999999</v>
      </c>
      <c r="I234" s="139" t="s">
        <v>218</v>
      </c>
      <c r="K234" s="180" t="str">
        <f t="shared" si="55"/>
        <v>Inspection of Service Work (Level 1)</v>
      </c>
      <c r="L234" s="168" t="str">
        <f t="shared" si="56"/>
        <v>Inspection of Service Work (Level 1)Connection of Load - Non Urban - Underground - Per hour (Engineer) + travel time</v>
      </c>
      <c r="M234" s="169" t="s">
        <v>218</v>
      </c>
      <c r="N234" s="170">
        <f t="shared" si="53"/>
        <v>1</v>
      </c>
      <c r="O234" s="171">
        <f t="shared" si="53"/>
        <v>1</v>
      </c>
      <c r="P234" s="178"/>
      <c r="Q234" s="176"/>
      <c r="R234" s="176"/>
      <c r="S234" s="176"/>
      <c r="V234" s="108"/>
      <c r="W234" s="108"/>
      <c r="X234" s="108"/>
    </row>
    <row r="235" spans="2:24" s="134" customFormat="1" x14ac:dyDescent="0.25">
      <c r="B235" s="123"/>
      <c r="C235" s="209"/>
      <c r="D235" s="163" t="s">
        <v>85</v>
      </c>
      <c r="E235" s="142" t="s">
        <v>4</v>
      </c>
      <c r="F235" s="142" t="s">
        <v>5</v>
      </c>
      <c r="G235" s="143">
        <f>IF($F235="","",VLOOKUP($L235,'Proposed Changes'!$I$22:$V$337,'Proposed Changes'!$P$6,FALSE))</f>
        <v>96.8</v>
      </c>
      <c r="H235" s="144">
        <f t="shared" si="54"/>
        <v>106.48</v>
      </c>
      <c r="I235" s="139" t="s">
        <v>218</v>
      </c>
      <c r="K235" s="180" t="str">
        <f t="shared" si="55"/>
        <v>Inspection of Service Work (Level 1)</v>
      </c>
      <c r="L235" s="168" t="str">
        <f t="shared" si="56"/>
        <v>Inspection of Service Work (Level 1)Connection of Load - Non Urban - Overhead - Per Pole (1 - 5) - Grade A</v>
      </c>
      <c r="M235" s="169" t="s">
        <v>218</v>
      </c>
      <c r="N235" s="170">
        <f t="shared" si="53"/>
        <v>1</v>
      </c>
      <c r="O235" s="171">
        <f t="shared" si="53"/>
        <v>1</v>
      </c>
      <c r="P235" s="178"/>
      <c r="Q235" s="176"/>
      <c r="R235" s="176"/>
      <c r="S235" s="176"/>
      <c r="V235" s="108"/>
      <c r="W235" s="108"/>
      <c r="X235" s="108"/>
    </row>
    <row r="236" spans="2:24" s="134" customFormat="1" x14ac:dyDescent="0.25">
      <c r="B236" s="123"/>
      <c r="C236" s="209"/>
      <c r="D236" s="163" t="s">
        <v>86</v>
      </c>
      <c r="E236" s="142" t="s">
        <v>4</v>
      </c>
      <c r="F236" s="142" t="s">
        <v>5</v>
      </c>
      <c r="G236" s="143">
        <f>IF($F236="","",VLOOKUP($L236,'Proposed Changes'!$I$22:$V$337,'Proposed Changes'!$P$6,FALSE))</f>
        <v>193.59</v>
      </c>
      <c r="H236" s="144">
        <f t="shared" si="54"/>
        <v>212.94900000000001</v>
      </c>
      <c r="I236" s="139" t="s">
        <v>218</v>
      </c>
      <c r="K236" s="180" t="str">
        <f t="shared" si="55"/>
        <v>Inspection of Service Work (Level 1)</v>
      </c>
      <c r="L236" s="168" t="str">
        <f t="shared" si="56"/>
        <v>Inspection of Service Work (Level 1)Connection of Load - Non Urban - Overhead - Per Pole (1 - 5) - Grade B</v>
      </c>
      <c r="M236" s="169" t="s">
        <v>218</v>
      </c>
      <c r="N236" s="170">
        <f t="shared" si="53"/>
        <v>1</v>
      </c>
      <c r="O236" s="171">
        <f t="shared" si="53"/>
        <v>1</v>
      </c>
      <c r="P236" s="178"/>
      <c r="Q236" s="176"/>
      <c r="R236" s="176"/>
      <c r="S236" s="176"/>
      <c r="V236" s="108"/>
      <c r="W236" s="108"/>
      <c r="X236" s="108"/>
    </row>
    <row r="237" spans="2:24" s="134" customFormat="1" x14ac:dyDescent="0.25">
      <c r="B237" s="123"/>
      <c r="C237" s="209"/>
      <c r="D237" s="163" t="s">
        <v>87</v>
      </c>
      <c r="E237" s="142" t="s">
        <v>4</v>
      </c>
      <c r="F237" s="142" t="s">
        <v>5</v>
      </c>
      <c r="G237" s="143">
        <f>IF($F237="","",VLOOKUP($L237,'Proposed Changes'!$I$22:$V$337,'Proposed Changes'!$P$6,FALSE))</f>
        <v>354.92</v>
      </c>
      <c r="H237" s="144">
        <f t="shared" si="54"/>
        <v>390.41199999999998</v>
      </c>
      <c r="I237" s="139" t="s">
        <v>218</v>
      </c>
      <c r="K237" s="180" t="str">
        <f t="shared" si="55"/>
        <v>Inspection of Service Work (Level 1)</v>
      </c>
      <c r="L237" s="168" t="str">
        <f t="shared" si="56"/>
        <v>Inspection of Service Work (Level 1)Connection of Load - Non Urban - Overhead - Per Pole (1 - 5) - Grade C</v>
      </c>
      <c r="M237" s="169" t="s">
        <v>218</v>
      </c>
      <c r="N237" s="170">
        <f t="shared" si="53"/>
        <v>1</v>
      </c>
      <c r="O237" s="171">
        <f t="shared" si="53"/>
        <v>1</v>
      </c>
      <c r="P237" s="178"/>
      <c r="Q237" s="176"/>
      <c r="R237" s="176"/>
      <c r="S237" s="176"/>
      <c r="V237" s="108"/>
      <c r="W237" s="108"/>
      <c r="X237" s="108"/>
    </row>
    <row r="238" spans="2:24" s="134" customFormat="1" x14ac:dyDescent="0.25">
      <c r="B238" s="123"/>
      <c r="C238" s="209"/>
      <c r="D238" s="163" t="s">
        <v>88</v>
      </c>
      <c r="E238" s="142" t="s">
        <v>4</v>
      </c>
      <c r="F238" s="142" t="s">
        <v>5</v>
      </c>
      <c r="G238" s="143">
        <f>IF($F238="","",VLOOKUP($L238,'Proposed Changes'!$I$22:$V$337,'Proposed Changes'!$P$6,FALSE))</f>
        <v>80.66</v>
      </c>
      <c r="H238" s="144">
        <f t="shared" si="54"/>
        <v>88.725999999999999</v>
      </c>
      <c r="I238" s="139" t="s">
        <v>218</v>
      </c>
      <c r="K238" s="180" t="str">
        <f t="shared" si="55"/>
        <v>Inspection of Service Work (Level 1)</v>
      </c>
      <c r="L238" s="168" t="str">
        <f t="shared" si="56"/>
        <v>Inspection of Service Work (Level 1)Connection of Load - Non Urban - Overhead - Per Pole (6 - 10) - Grade A</v>
      </c>
      <c r="M238" s="169" t="s">
        <v>218</v>
      </c>
      <c r="N238" s="170">
        <f t="shared" ref="N238:O257" si="57">IF($F238="","",COUNTIF($L$58:$L$353,$L238))</f>
        <v>1</v>
      </c>
      <c r="O238" s="171">
        <f t="shared" si="57"/>
        <v>1</v>
      </c>
      <c r="P238" s="178"/>
      <c r="Q238" s="176"/>
      <c r="R238" s="176"/>
      <c r="S238" s="176"/>
      <c r="V238" s="108"/>
      <c r="W238" s="108"/>
      <c r="X238" s="108"/>
    </row>
    <row r="239" spans="2:24" s="134" customFormat="1" x14ac:dyDescent="0.25">
      <c r="B239" s="123"/>
      <c r="C239" s="209"/>
      <c r="D239" s="163" t="s">
        <v>89</v>
      </c>
      <c r="E239" s="142" t="s">
        <v>4</v>
      </c>
      <c r="F239" s="142" t="s">
        <v>5</v>
      </c>
      <c r="G239" s="143">
        <f>IF($F239="","",VLOOKUP($L239,'Proposed Changes'!$I$22:$V$337,'Proposed Changes'!$P$6,FALSE))</f>
        <v>161.33000000000001</v>
      </c>
      <c r="H239" s="144">
        <f t="shared" si="54"/>
        <v>177.46299999999999</v>
      </c>
      <c r="I239" s="139" t="s">
        <v>218</v>
      </c>
      <c r="K239" s="180" t="str">
        <f t="shared" si="55"/>
        <v>Inspection of Service Work (Level 1)</v>
      </c>
      <c r="L239" s="168" t="str">
        <f t="shared" si="56"/>
        <v>Inspection of Service Work (Level 1)Connection of Load - Non Urban - Overhead - Per Pole (6 - 10) - Grade B</v>
      </c>
      <c r="M239" s="169" t="s">
        <v>218</v>
      </c>
      <c r="N239" s="170">
        <f t="shared" si="57"/>
        <v>1</v>
      </c>
      <c r="O239" s="171">
        <f t="shared" si="57"/>
        <v>1</v>
      </c>
      <c r="P239" s="178"/>
      <c r="Q239" s="176"/>
      <c r="R239" s="176"/>
      <c r="S239" s="176"/>
      <c r="V239" s="108"/>
      <c r="W239" s="108"/>
      <c r="X239" s="108"/>
    </row>
    <row r="240" spans="2:24" s="134" customFormat="1" x14ac:dyDescent="0.25">
      <c r="B240" s="123"/>
      <c r="C240" s="209"/>
      <c r="D240" s="163" t="s">
        <v>90</v>
      </c>
      <c r="E240" s="142" t="s">
        <v>4</v>
      </c>
      <c r="F240" s="142" t="s">
        <v>5</v>
      </c>
      <c r="G240" s="143">
        <f>IF($F240="","",VLOOKUP($L240,'Proposed Changes'!$I$22:$V$337,'Proposed Changes'!$P$6,FALSE))</f>
        <v>321.05</v>
      </c>
      <c r="H240" s="144">
        <f t="shared" si="54"/>
        <v>353.15499999999997</v>
      </c>
      <c r="I240" s="139" t="s">
        <v>218</v>
      </c>
      <c r="K240" s="180" t="str">
        <f t="shared" si="55"/>
        <v>Inspection of Service Work (Level 1)</v>
      </c>
      <c r="L240" s="168" t="str">
        <f t="shared" si="56"/>
        <v>Inspection of Service Work (Level 1)Connection of Load - Non Urban - Overhead - Per Pole (6 - 10) - Grade C</v>
      </c>
      <c r="M240" s="169" t="s">
        <v>218</v>
      </c>
      <c r="N240" s="170">
        <f t="shared" si="57"/>
        <v>1</v>
      </c>
      <c r="O240" s="171">
        <f t="shared" si="57"/>
        <v>1</v>
      </c>
      <c r="P240" s="178"/>
      <c r="Q240" s="176"/>
      <c r="R240" s="176"/>
      <c r="S240" s="176"/>
      <c r="V240" s="108"/>
      <c r="W240" s="108"/>
      <c r="X240" s="108"/>
    </row>
    <row r="241" spans="2:24" s="134" customFormat="1" x14ac:dyDescent="0.25">
      <c r="B241" s="123"/>
      <c r="C241" s="209"/>
      <c r="D241" s="163" t="s">
        <v>91</v>
      </c>
      <c r="E241" s="142" t="s">
        <v>4</v>
      </c>
      <c r="F241" s="142" t="s">
        <v>5</v>
      </c>
      <c r="G241" s="143">
        <f>IF($F241="","",VLOOKUP($L241,'Proposed Changes'!$I$22:$V$337,'Proposed Changes'!$P$6,FALSE))</f>
        <v>64.53</v>
      </c>
      <c r="H241" s="144">
        <f t="shared" si="54"/>
        <v>70.983000000000004</v>
      </c>
      <c r="I241" s="139" t="s">
        <v>218</v>
      </c>
      <c r="K241" s="180" t="str">
        <f t="shared" si="55"/>
        <v>Inspection of Service Work (Level 1)</v>
      </c>
      <c r="L241" s="168" t="str">
        <f t="shared" si="56"/>
        <v>Inspection of Service Work (Level 1)Connection of Load - Non Urban - Overhead - Per Pole (11 +) - Grade A</v>
      </c>
      <c r="M241" s="169" t="s">
        <v>218</v>
      </c>
      <c r="N241" s="170">
        <f t="shared" si="57"/>
        <v>1</v>
      </c>
      <c r="O241" s="171">
        <f t="shared" si="57"/>
        <v>1</v>
      </c>
      <c r="P241" s="178"/>
      <c r="Q241" s="176"/>
      <c r="R241" s="176"/>
      <c r="S241" s="176"/>
      <c r="V241" s="108"/>
      <c r="W241" s="108"/>
      <c r="X241" s="108"/>
    </row>
    <row r="242" spans="2:24" s="134" customFormat="1" x14ac:dyDescent="0.25">
      <c r="B242" s="123"/>
      <c r="C242" s="209"/>
      <c r="D242" s="163" t="s">
        <v>92</v>
      </c>
      <c r="E242" s="142" t="s">
        <v>4</v>
      </c>
      <c r="F242" s="142" t="s">
        <v>5</v>
      </c>
      <c r="G242" s="143">
        <f>IF($F242="","",VLOOKUP($L242,'Proposed Changes'!$I$22:$V$337,'Proposed Changes'!$P$6,FALSE))</f>
        <v>112.93</v>
      </c>
      <c r="H242" s="144">
        <f t="shared" si="54"/>
        <v>124.223</v>
      </c>
      <c r="I242" s="139" t="s">
        <v>218</v>
      </c>
      <c r="K242" s="180" t="str">
        <f t="shared" si="55"/>
        <v>Inspection of Service Work (Level 1)</v>
      </c>
      <c r="L242" s="168" t="str">
        <f t="shared" si="56"/>
        <v>Inspection of Service Work (Level 1)Connection of Load - Non Urban - Overhead - Per Pole (11 +) - Grade B</v>
      </c>
      <c r="M242" s="169" t="s">
        <v>218</v>
      </c>
      <c r="N242" s="170">
        <f t="shared" si="57"/>
        <v>1</v>
      </c>
      <c r="O242" s="171">
        <f t="shared" si="57"/>
        <v>1</v>
      </c>
      <c r="P242" s="178"/>
      <c r="Q242" s="176"/>
      <c r="R242" s="176"/>
      <c r="S242" s="176"/>
      <c r="V242" s="108"/>
      <c r="W242" s="108"/>
      <c r="X242" s="108"/>
    </row>
    <row r="243" spans="2:24" s="134" customFormat="1" x14ac:dyDescent="0.25">
      <c r="B243" s="123"/>
      <c r="C243" s="209"/>
      <c r="D243" s="163" t="s">
        <v>93</v>
      </c>
      <c r="E243" s="142" t="s">
        <v>4</v>
      </c>
      <c r="F243" s="142" t="s">
        <v>5</v>
      </c>
      <c r="G243" s="143">
        <f>IF($F243="","",VLOOKUP($L243,'Proposed Changes'!$I$22:$V$337,'Proposed Changes'!$P$6,FALSE))</f>
        <v>241.99</v>
      </c>
      <c r="H243" s="144">
        <f t="shared" si="54"/>
        <v>266.18900000000002</v>
      </c>
      <c r="I243" s="139" t="s">
        <v>218</v>
      </c>
      <c r="K243" s="180" t="str">
        <f t="shared" si="55"/>
        <v>Inspection of Service Work (Level 1)</v>
      </c>
      <c r="L243" s="168" t="str">
        <f t="shared" si="56"/>
        <v>Inspection of Service Work (Level 1)Connection of Load - Non Urban - Overhead - Per Pole (11 +) - Grade C</v>
      </c>
      <c r="M243" s="169" t="s">
        <v>218</v>
      </c>
      <c r="N243" s="170">
        <f t="shared" si="57"/>
        <v>1</v>
      </c>
      <c r="O243" s="171">
        <f t="shared" si="57"/>
        <v>1</v>
      </c>
      <c r="P243" s="178"/>
      <c r="Q243" s="176"/>
      <c r="R243" s="176"/>
      <c r="S243" s="176"/>
      <c r="V243" s="108"/>
      <c r="W243" s="108"/>
      <c r="X243" s="108"/>
    </row>
    <row r="244" spans="2:24" s="134" customFormat="1" x14ac:dyDescent="0.25">
      <c r="B244" s="123"/>
      <c r="C244" s="209"/>
      <c r="D244" s="163" t="s">
        <v>94</v>
      </c>
      <c r="E244" s="142" t="s">
        <v>4</v>
      </c>
      <c r="F244" s="142" t="s">
        <v>5</v>
      </c>
      <c r="G244" s="143">
        <f>IF($F244="","",VLOOKUP($L244,'Proposed Changes'!$I$22:$V$337,'Proposed Changes'!$P$6,FALSE))</f>
        <v>548.52</v>
      </c>
      <c r="H244" s="144">
        <f t="shared" si="54"/>
        <v>603.37199999999996</v>
      </c>
      <c r="I244" s="139" t="s">
        <v>218</v>
      </c>
      <c r="K244" s="180" t="str">
        <f t="shared" si="55"/>
        <v>Inspection of Service Work (Level 1)</v>
      </c>
      <c r="L244" s="168" t="str">
        <f t="shared" si="56"/>
        <v>Inspection of Service Work (Level 1)Connection of Load - Non Urban - Overhead - Per Pole Sub - Grade A</v>
      </c>
      <c r="M244" s="169" t="s">
        <v>218</v>
      </c>
      <c r="N244" s="170">
        <f t="shared" si="57"/>
        <v>1</v>
      </c>
      <c r="O244" s="171">
        <f t="shared" si="57"/>
        <v>1</v>
      </c>
      <c r="P244" s="178"/>
      <c r="Q244" s="176"/>
      <c r="R244" s="176"/>
      <c r="S244" s="176"/>
      <c r="V244" s="108"/>
      <c r="W244" s="108"/>
      <c r="X244" s="108"/>
    </row>
    <row r="245" spans="2:24" s="134" customFormat="1" x14ac:dyDescent="0.25">
      <c r="B245" s="123"/>
      <c r="C245" s="209"/>
      <c r="D245" s="163" t="s">
        <v>95</v>
      </c>
      <c r="E245" s="142" t="s">
        <v>4</v>
      </c>
      <c r="F245" s="142" t="s">
        <v>5</v>
      </c>
      <c r="G245" s="143">
        <f>IF($F245="","",VLOOKUP($L245,'Proposed Changes'!$I$22:$V$337,'Proposed Changes'!$P$6,FALSE))</f>
        <v>1129.31</v>
      </c>
      <c r="H245" s="144">
        <f t="shared" si="54"/>
        <v>1242.241</v>
      </c>
      <c r="I245" s="139" t="s">
        <v>218</v>
      </c>
      <c r="K245" s="180" t="str">
        <f t="shared" si="55"/>
        <v>Inspection of Service Work (Level 1)</v>
      </c>
      <c r="L245" s="168" t="str">
        <f t="shared" si="56"/>
        <v>Inspection of Service Work (Level 1)Connection of Load - Non Urban - Overhead - Per Pole Sub - Grade B</v>
      </c>
      <c r="M245" s="169" t="s">
        <v>218</v>
      </c>
      <c r="N245" s="170">
        <f t="shared" si="57"/>
        <v>1</v>
      </c>
      <c r="O245" s="171">
        <f t="shared" si="57"/>
        <v>1</v>
      </c>
      <c r="P245" s="178"/>
      <c r="Q245" s="176"/>
      <c r="R245" s="176"/>
      <c r="S245" s="176"/>
      <c r="V245" s="108"/>
      <c r="W245" s="108"/>
      <c r="X245" s="108"/>
    </row>
    <row r="246" spans="2:24" s="134" customFormat="1" x14ac:dyDescent="0.25">
      <c r="B246" s="123"/>
      <c r="C246" s="209"/>
      <c r="D246" s="163" t="s">
        <v>96</v>
      </c>
      <c r="E246" s="142" t="s">
        <v>4</v>
      </c>
      <c r="F246" s="142" t="s">
        <v>5</v>
      </c>
      <c r="G246" s="143">
        <f>IF($F246="","",VLOOKUP($L246,'Proposed Changes'!$I$22:$V$337,'Proposed Changes'!$P$6,FALSE))</f>
        <v>1371.3</v>
      </c>
      <c r="H246" s="144">
        <f t="shared" si="54"/>
        <v>1508.43</v>
      </c>
      <c r="I246" s="139" t="s">
        <v>218</v>
      </c>
      <c r="K246" s="180" t="str">
        <f t="shared" si="55"/>
        <v>Inspection of Service Work (Level 1)</v>
      </c>
      <c r="L246" s="168" t="str">
        <f t="shared" si="56"/>
        <v>Inspection of Service Work (Level 1)Connection of Load - Non Urban - Overhead - Per Pole Sub - Grade C</v>
      </c>
      <c r="M246" s="169" t="s">
        <v>218</v>
      </c>
      <c r="N246" s="170">
        <f t="shared" si="57"/>
        <v>1</v>
      </c>
      <c r="O246" s="171">
        <f t="shared" si="57"/>
        <v>1</v>
      </c>
      <c r="P246" s="178"/>
      <c r="Q246" s="176"/>
      <c r="R246" s="176"/>
      <c r="S246" s="176"/>
      <c r="V246" s="108"/>
      <c r="W246" s="108"/>
      <c r="X246" s="108"/>
    </row>
    <row r="247" spans="2:24" s="134" customFormat="1" x14ac:dyDescent="0.25">
      <c r="B247" s="123"/>
      <c r="C247" s="209"/>
      <c r="D247" s="163" t="s">
        <v>275</v>
      </c>
      <c r="E247" s="142" t="s">
        <v>6</v>
      </c>
      <c r="F247" s="142" t="s">
        <v>7</v>
      </c>
      <c r="G247" s="143">
        <f>IF($F247="","",VLOOKUP($L247,'Proposed Changes'!$I$22:$V$337,'Proposed Changes'!$P$6,FALSE))</f>
        <v>161.33000000000001</v>
      </c>
      <c r="H247" s="144">
        <f t="shared" si="54"/>
        <v>177.46299999999999</v>
      </c>
      <c r="I247" s="139" t="s">
        <v>218</v>
      </c>
      <c r="K247" s="180" t="str">
        <f t="shared" si="55"/>
        <v>Inspection of Service Work (Level 1)</v>
      </c>
      <c r="L247" s="168" t="str">
        <f t="shared" si="56"/>
        <v>Inspection of Service Work (Level 1)Connection of Load - Industrial &amp; Commercial - Underground - Per Hour (Inspector) + travel time</v>
      </c>
      <c r="M247" s="169" t="s">
        <v>218</v>
      </c>
      <c r="N247" s="170">
        <f t="shared" si="57"/>
        <v>1</v>
      </c>
      <c r="O247" s="171">
        <f t="shared" si="57"/>
        <v>1</v>
      </c>
      <c r="P247" s="178"/>
      <c r="Q247" s="176"/>
      <c r="R247" s="176"/>
      <c r="S247" s="176"/>
      <c r="V247" s="108"/>
      <c r="W247" s="108"/>
      <c r="X247" s="108"/>
    </row>
    <row r="248" spans="2:24" s="134" customFormat="1" x14ac:dyDescent="0.25">
      <c r="B248" s="123"/>
      <c r="C248" s="209"/>
      <c r="D248" s="163" t="s">
        <v>274</v>
      </c>
      <c r="E248" s="142" t="s">
        <v>6</v>
      </c>
      <c r="F248" s="142" t="s">
        <v>7</v>
      </c>
      <c r="G248" s="143">
        <f>IF($F248="","",VLOOKUP($L248,'Proposed Changes'!$I$22:$V$337,'Proposed Changes'!$P$6,FALSE))</f>
        <v>161.33000000000001</v>
      </c>
      <c r="H248" s="144">
        <f t="shared" si="54"/>
        <v>177.46299999999999</v>
      </c>
      <c r="I248" s="139" t="s">
        <v>218</v>
      </c>
      <c r="K248" s="180" t="str">
        <f t="shared" si="55"/>
        <v>Inspection of Service Work (Level 1)</v>
      </c>
      <c r="L248" s="168" t="str">
        <f t="shared" si="56"/>
        <v>Inspection of Service Work (Level 1)Connection of Load - Industrial &amp; Commercial - Underground - Per Hour (Engineer) + travel time</v>
      </c>
      <c r="M248" s="169" t="s">
        <v>218</v>
      </c>
      <c r="N248" s="170">
        <f t="shared" si="57"/>
        <v>1</v>
      </c>
      <c r="O248" s="171">
        <f t="shared" si="57"/>
        <v>1</v>
      </c>
      <c r="P248" s="178"/>
      <c r="Q248" s="176"/>
      <c r="R248" s="176"/>
      <c r="S248" s="176"/>
      <c r="V248" s="108"/>
      <c r="W248" s="108"/>
      <c r="X248" s="108"/>
    </row>
    <row r="249" spans="2:24" s="134" customFormat="1" x14ac:dyDescent="0.25">
      <c r="B249" s="123"/>
      <c r="C249" s="209"/>
      <c r="D249" s="163" t="s">
        <v>97</v>
      </c>
      <c r="E249" s="142" t="s">
        <v>4</v>
      </c>
      <c r="F249" s="142" t="s">
        <v>5</v>
      </c>
      <c r="G249" s="143">
        <f>IF($F249="","",VLOOKUP($L249,'Proposed Changes'!$I$22:$V$337,'Proposed Changes'!$P$6,FALSE))</f>
        <v>96.8</v>
      </c>
      <c r="H249" s="144">
        <f t="shared" si="54"/>
        <v>106.48</v>
      </c>
      <c r="I249" s="139" t="s">
        <v>218</v>
      </c>
      <c r="K249" s="180" t="str">
        <f t="shared" si="55"/>
        <v>Inspection of Service Work (Level 1)</v>
      </c>
      <c r="L249" s="168" t="str">
        <f t="shared" si="56"/>
        <v>Inspection of Service Work (Level 1)Connection of Load - Industrial &amp; Commercial - Overhead - Per Pole (1 - 5) - Grade A</v>
      </c>
      <c r="M249" s="169" t="s">
        <v>218</v>
      </c>
      <c r="N249" s="170">
        <f t="shared" si="57"/>
        <v>1</v>
      </c>
      <c r="O249" s="171">
        <f t="shared" si="57"/>
        <v>1</v>
      </c>
      <c r="P249" s="178"/>
      <c r="Q249" s="176"/>
      <c r="R249" s="176"/>
      <c r="S249" s="176"/>
      <c r="V249" s="108"/>
      <c r="W249" s="108"/>
      <c r="X249" s="108"/>
    </row>
    <row r="250" spans="2:24" s="134" customFormat="1" x14ac:dyDescent="0.25">
      <c r="B250" s="123"/>
      <c r="C250" s="209"/>
      <c r="D250" s="163" t="s">
        <v>98</v>
      </c>
      <c r="E250" s="142" t="s">
        <v>4</v>
      </c>
      <c r="F250" s="142" t="s">
        <v>5</v>
      </c>
      <c r="G250" s="143">
        <f>IF($F250="","",VLOOKUP($L250,'Proposed Changes'!$I$22:$V$337,'Proposed Changes'!$P$6,FALSE))</f>
        <v>185.53</v>
      </c>
      <c r="H250" s="144">
        <f t="shared" si="54"/>
        <v>204.083</v>
      </c>
      <c r="I250" s="139" t="s">
        <v>218</v>
      </c>
      <c r="K250" s="180" t="str">
        <f t="shared" si="55"/>
        <v>Inspection of Service Work (Level 1)</v>
      </c>
      <c r="L250" s="168" t="str">
        <f t="shared" si="56"/>
        <v>Inspection of Service Work (Level 1)Connection of Load - Industrial &amp; Commercial - Overhead - Per Pole (1 - 5) - Grade B</v>
      </c>
      <c r="M250" s="169" t="s">
        <v>218</v>
      </c>
      <c r="N250" s="170">
        <f t="shared" si="57"/>
        <v>1</v>
      </c>
      <c r="O250" s="171">
        <f t="shared" si="57"/>
        <v>1</v>
      </c>
      <c r="P250" s="178"/>
      <c r="Q250" s="176"/>
      <c r="R250" s="176"/>
      <c r="S250" s="176"/>
      <c r="V250" s="108"/>
      <c r="W250" s="108"/>
      <c r="X250" s="108"/>
    </row>
    <row r="251" spans="2:24" s="134" customFormat="1" x14ac:dyDescent="0.25">
      <c r="B251" s="123"/>
      <c r="C251" s="209"/>
      <c r="D251" s="163" t="s">
        <v>99</v>
      </c>
      <c r="E251" s="142" t="s">
        <v>4</v>
      </c>
      <c r="F251" s="142" t="s">
        <v>5</v>
      </c>
      <c r="G251" s="143">
        <f>IF($F251="","",VLOOKUP($L251,'Proposed Changes'!$I$22:$V$337,'Proposed Changes'!$P$6,FALSE))</f>
        <v>354.92</v>
      </c>
      <c r="H251" s="144">
        <f t="shared" si="54"/>
        <v>390.41199999999998</v>
      </c>
      <c r="I251" s="139" t="s">
        <v>218</v>
      </c>
      <c r="K251" s="180" t="str">
        <f t="shared" si="55"/>
        <v>Inspection of Service Work (Level 1)</v>
      </c>
      <c r="L251" s="168" t="str">
        <f t="shared" si="56"/>
        <v>Inspection of Service Work (Level 1)Connection of Load - Industrial &amp; Commercial - Overhead - Per Pole (1 - 5) - Grade C</v>
      </c>
      <c r="M251" s="169" t="s">
        <v>218</v>
      </c>
      <c r="N251" s="170">
        <f t="shared" si="57"/>
        <v>1</v>
      </c>
      <c r="O251" s="171">
        <f t="shared" si="57"/>
        <v>1</v>
      </c>
      <c r="P251" s="178"/>
      <c r="Q251" s="176"/>
      <c r="R251" s="176"/>
      <c r="S251" s="176"/>
      <c r="V251" s="108"/>
      <c r="W251" s="108"/>
      <c r="X251" s="108"/>
    </row>
    <row r="252" spans="2:24" s="134" customFormat="1" x14ac:dyDescent="0.25">
      <c r="B252" s="123"/>
      <c r="C252" s="209"/>
      <c r="D252" s="163" t="s">
        <v>100</v>
      </c>
      <c r="E252" s="142" t="s">
        <v>4</v>
      </c>
      <c r="F252" s="142" t="s">
        <v>5</v>
      </c>
      <c r="G252" s="143">
        <f>IF($F252="","",VLOOKUP($L252,'Proposed Changes'!$I$22:$V$337,'Proposed Changes'!$P$6,FALSE))</f>
        <v>80.66</v>
      </c>
      <c r="H252" s="144">
        <f t="shared" si="54"/>
        <v>88.725999999999999</v>
      </c>
      <c r="I252" s="139" t="s">
        <v>218</v>
      </c>
      <c r="K252" s="180" t="str">
        <f t="shared" si="55"/>
        <v>Inspection of Service Work (Level 1)</v>
      </c>
      <c r="L252" s="168" t="str">
        <f t="shared" si="56"/>
        <v>Inspection of Service Work (Level 1)Connection of Load - Industrial &amp; Commercial - Overhead - Per Pole (6 - 10) - Grade A</v>
      </c>
      <c r="M252" s="169" t="s">
        <v>218</v>
      </c>
      <c r="N252" s="170">
        <f t="shared" si="57"/>
        <v>1</v>
      </c>
      <c r="O252" s="171">
        <f t="shared" si="57"/>
        <v>1</v>
      </c>
      <c r="P252" s="178"/>
      <c r="Q252" s="176"/>
      <c r="R252" s="176"/>
      <c r="S252" s="176"/>
      <c r="V252" s="108"/>
      <c r="W252" s="108"/>
      <c r="X252" s="108"/>
    </row>
    <row r="253" spans="2:24" s="134" customFormat="1" x14ac:dyDescent="0.25">
      <c r="B253" s="123"/>
      <c r="C253" s="209"/>
      <c r="D253" s="163" t="s">
        <v>101</v>
      </c>
      <c r="E253" s="142" t="s">
        <v>4</v>
      </c>
      <c r="F253" s="142" t="s">
        <v>5</v>
      </c>
      <c r="G253" s="143">
        <f>IF($F253="","",VLOOKUP($L253,'Proposed Changes'!$I$22:$V$337,'Proposed Changes'!$P$6,FALSE))</f>
        <v>161.33000000000001</v>
      </c>
      <c r="H253" s="144">
        <f t="shared" si="54"/>
        <v>177.46299999999999</v>
      </c>
      <c r="I253" s="139" t="s">
        <v>218</v>
      </c>
      <c r="K253" s="180" t="str">
        <f t="shared" si="55"/>
        <v>Inspection of Service Work (Level 1)</v>
      </c>
      <c r="L253" s="168" t="str">
        <f t="shared" si="56"/>
        <v>Inspection of Service Work (Level 1)Connection of Load - Industrial &amp; Commercial - Overhead - Per Pole (6 - 10) - Grade B</v>
      </c>
      <c r="M253" s="169" t="s">
        <v>218</v>
      </c>
      <c r="N253" s="170">
        <f t="shared" si="57"/>
        <v>1</v>
      </c>
      <c r="O253" s="171">
        <f t="shared" si="57"/>
        <v>1</v>
      </c>
      <c r="P253" s="178"/>
      <c r="Q253" s="176"/>
      <c r="R253" s="176"/>
      <c r="S253" s="176"/>
      <c r="V253" s="108"/>
      <c r="W253" s="108"/>
      <c r="X253" s="108"/>
    </row>
    <row r="254" spans="2:24" s="134" customFormat="1" x14ac:dyDescent="0.25">
      <c r="B254" s="123"/>
      <c r="C254" s="209"/>
      <c r="D254" s="163" t="s">
        <v>102</v>
      </c>
      <c r="E254" s="142" t="s">
        <v>4</v>
      </c>
      <c r="F254" s="142" t="s">
        <v>5</v>
      </c>
      <c r="G254" s="143">
        <f>IF($F254="","",VLOOKUP($L254,'Proposed Changes'!$I$22:$V$337,'Proposed Changes'!$P$6,FALSE))</f>
        <v>321.05</v>
      </c>
      <c r="H254" s="144">
        <f t="shared" si="54"/>
        <v>353.15499999999997</v>
      </c>
      <c r="I254" s="139" t="s">
        <v>218</v>
      </c>
      <c r="K254" s="180" t="str">
        <f t="shared" si="55"/>
        <v>Inspection of Service Work (Level 1)</v>
      </c>
      <c r="L254" s="168" t="str">
        <f t="shared" si="56"/>
        <v>Inspection of Service Work (Level 1)Connection of Load - Industrial &amp; Commercial - Overhead - Per Pole (6 - 10) - Grade C</v>
      </c>
      <c r="M254" s="169" t="s">
        <v>218</v>
      </c>
      <c r="N254" s="170">
        <f t="shared" si="57"/>
        <v>1</v>
      </c>
      <c r="O254" s="171">
        <f t="shared" si="57"/>
        <v>1</v>
      </c>
      <c r="P254" s="178"/>
      <c r="Q254" s="176"/>
      <c r="R254" s="176"/>
      <c r="S254" s="176"/>
      <c r="V254" s="108"/>
      <c r="W254" s="108"/>
      <c r="X254" s="108"/>
    </row>
    <row r="255" spans="2:24" s="134" customFormat="1" x14ac:dyDescent="0.25">
      <c r="B255" s="123"/>
      <c r="C255" s="209"/>
      <c r="D255" s="163" t="s">
        <v>103</v>
      </c>
      <c r="E255" s="142" t="s">
        <v>4</v>
      </c>
      <c r="F255" s="142" t="s">
        <v>5</v>
      </c>
      <c r="G255" s="143">
        <f>IF($F255="","",VLOOKUP($L255,'Proposed Changes'!$I$22:$V$337,'Proposed Changes'!$P$6,FALSE))</f>
        <v>64.53</v>
      </c>
      <c r="H255" s="144">
        <f t="shared" si="54"/>
        <v>70.983000000000004</v>
      </c>
      <c r="I255" s="139" t="s">
        <v>218</v>
      </c>
      <c r="K255" s="180" t="str">
        <f t="shared" si="55"/>
        <v>Inspection of Service Work (Level 1)</v>
      </c>
      <c r="L255" s="168" t="str">
        <f t="shared" si="56"/>
        <v>Inspection of Service Work (Level 1)Connection of Load - Industrial &amp; Commercial - Overhead - Per Pole (11+) - Grade A</v>
      </c>
      <c r="M255" s="169" t="s">
        <v>218</v>
      </c>
      <c r="N255" s="170">
        <f t="shared" si="57"/>
        <v>1</v>
      </c>
      <c r="O255" s="171">
        <f t="shared" si="57"/>
        <v>1</v>
      </c>
      <c r="P255" s="178"/>
      <c r="Q255" s="176"/>
      <c r="R255" s="176"/>
      <c r="S255" s="176"/>
      <c r="V255" s="108"/>
      <c r="W255" s="108"/>
      <c r="X255" s="108"/>
    </row>
    <row r="256" spans="2:24" s="134" customFormat="1" x14ac:dyDescent="0.25">
      <c r="B256" s="123"/>
      <c r="C256" s="209"/>
      <c r="D256" s="163" t="s">
        <v>104</v>
      </c>
      <c r="E256" s="142" t="s">
        <v>4</v>
      </c>
      <c r="F256" s="142" t="s">
        <v>5</v>
      </c>
      <c r="G256" s="143">
        <f>IF($F256="","",VLOOKUP($L256,'Proposed Changes'!$I$22:$V$337,'Proposed Changes'!$P$6,FALSE))</f>
        <v>112.93</v>
      </c>
      <c r="H256" s="144">
        <f t="shared" si="54"/>
        <v>124.223</v>
      </c>
      <c r="I256" s="139" t="s">
        <v>218</v>
      </c>
      <c r="K256" s="180" t="str">
        <f t="shared" si="55"/>
        <v>Inspection of Service Work (Level 1)</v>
      </c>
      <c r="L256" s="168" t="str">
        <f t="shared" si="56"/>
        <v>Inspection of Service Work (Level 1)Connection of Load - Industrial &amp; Commercial - Overhead - Per Pole (11+) - Grade B</v>
      </c>
      <c r="M256" s="169" t="s">
        <v>218</v>
      </c>
      <c r="N256" s="170">
        <f t="shared" si="57"/>
        <v>1</v>
      </c>
      <c r="O256" s="171">
        <f t="shared" si="57"/>
        <v>1</v>
      </c>
      <c r="P256" s="178"/>
      <c r="Q256" s="176"/>
      <c r="R256" s="176"/>
      <c r="S256" s="176"/>
      <c r="V256" s="108"/>
      <c r="W256" s="108"/>
      <c r="X256" s="108"/>
    </row>
    <row r="257" spans="2:24" s="134" customFormat="1" x14ac:dyDescent="0.25">
      <c r="B257" s="123"/>
      <c r="C257" s="209"/>
      <c r="D257" s="163" t="s">
        <v>105</v>
      </c>
      <c r="E257" s="142" t="s">
        <v>4</v>
      </c>
      <c r="F257" s="142" t="s">
        <v>5</v>
      </c>
      <c r="G257" s="143">
        <f>IF($F257="","",VLOOKUP($L257,'Proposed Changes'!$I$22:$V$337,'Proposed Changes'!$P$6,FALSE))</f>
        <v>241.99</v>
      </c>
      <c r="H257" s="144">
        <f t="shared" si="54"/>
        <v>266.18900000000002</v>
      </c>
      <c r="I257" s="139" t="s">
        <v>218</v>
      </c>
      <c r="K257" s="180" t="str">
        <f t="shared" si="55"/>
        <v>Inspection of Service Work (Level 1)</v>
      </c>
      <c r="L257" s="168" t="str">
        <f t="shared" si="56"/>
        <v>Inspection of Service Work (Level 1)Connection of Load - Industrial &amp; Commercial - Overhead - Per Pole (11+) - Grade C</v>
      </c>
      <c r="M257" s="169" t="s">
        <v>218</v>
      </c>
      <c r="N257" s="170">
        <f t="shared" si="57"/>
        <v>1</v>
      </c>
      <c r="O257" s="171">
        <f t="shared" si="57"/>
        <v>1</v>
      </c>
      <c r="P257" s="178"/>
      <c r="Q257" s="176"/>
      <c r="R257" s="176"/>
      <c r="S257" s="176"/>
      <c r="V257" s="108"/>
      <c r="W257" s="108"/>
      <c r="X257" s="108"/>
    </row>
    <row r="258" spans="2:24" s="134" customFormat="1" x14ac:dyDescent="0.25">
      <c r="B258" s="123"/>
      <c r="C258" s="209"/>
      <c r="D258" s="163" t="s">
        <v>106</v>
      </c>
      <c r="E258" s="142" t="s">
        <v>4</v>
      </c>
      <c r="F258" s="142" t="s">
        <v>5</v>
      </c>
      <c r="G258" s="143">
        <f>IF($F258="","",VLOOKUP($L258,'Proposed Changes'!$I$22:$V$337,'Proposed Changes'!$P$6,FALSE))</f>
        <v>564.65</v>
      </c>
      <c r="H258" s="144">
        <f t="shared" si="54"/>
        <v>621.11500000000001</v>
      </c>
      <c r="I258" s="139" t="s">
        <v>218</v>
      </c>
      <c r="K258" s="180" t="str">
        <f t="shared" si="55"/>
        <v>Inspection of Service Work (Level 1)</v>
      </c>
      <c r="L258" s="168" t="str">
        <f t="shared" si="56"/>
        <v>Inspection of Service Work (Level 1)Connection of Load - Industrial &amp; Commercial - Overhead - Per Pole Sub - Grade A</v>
      </c>
      <c r="M258" s="169" t="s">
        <v>218</v>
      </c>
      <c r="N258" s="170">
        <f t="shared" ref="N258:O277" si="58">IF($F258="","",COUNTIF($L$58:$L$353,$L258))</f>
        <v>1</v>
      </c>
      <c r="O258" s="171">
        <f t="shared" si="58"/>
        <v>1</v>
      </c>
      <c r="P258" s="178"/>
      <c r="Q258" s="176"/>
      <c r="R258" s="176"/>
      <c r="S258" s="176"/>
      <c r="V258" s="108"/>
      <c r="W258" s="108"/>
      <c r="X258" s="108"/>
    </row>
    <row r="259" spans="2:24" s="134" customFormat="1" x14ac:dyDescent="0.25">
      <c r="B259" s="123"/>
      <c r="C259" s="209"/>
      <c r="D259" s="163" t="s">
        <v>107</v>
      </c>
      <c r="E259" s="142" t="s">
        <v>4</v>
      </c>
      <c r="F259" s="142" t="s">
        <v>5</v>
      </c>
      <c r="G259" s="143">
        <f>IF($F259="","",VLOOKUP($L259,'Proposed Changes'!$I$22:$V$337,'Proposed Changes'!$P$6,FALSE))</f>
        <v>1129.31</v>
      </c>
      <c r="H259" s="144">
        <f t="shared" si="54"/>
        <v>1242.241</v>
      </c>
      <c r="I259" s="139" t="s">
        <v>218</v>
      </c>
      <c r="K259" s="180" t="str">
        <f t="shared" si="55"/>
        <v>Inspection of Service Work (Level 1)</v>
      </c>
      <c r="L259" s="168" t="str">
        <f t="shared" si="56"/>
        <v>Inspection of Service Work (Level 1)Connection of Load - Industrial &amp; Commercial - Overhead - Per Pole Sub - Grade B</v>
      </c>
      <c r="M259" s="169" t="s">
        <v>218</v>
      </c>
      <c r="N259" s="170">
        <f t="shared" si="58"/>
        <v>1</v>
      </c>
      <c r="O259" s="171">
        <f t="shared" si="58"/>
        <v>1</v>
      </c>
      <c r="P259" s="178"/>
      <c r="Q259" s="176"/>
      <c r="R259" s="176"/>
      <c r="S259" s="176"/>
      <c r="V259" s="108"/>
      <c r="W259" s="108"/>
      <c r="X259" s="108"/>
    </row>
    <row r="260" spans="2:24" s="134" customFormat="1" x14ac:dyDescent="0.25">
      <c r="B260" s="123"/>
      <c r="C260" s="209"/>
      <c r="D260" s="163" t="s">
        <v>108</v>
      </c>
      <c r="E260" s="142" t="s">
        <v>4</v>
      </c>
      <c r="F260" s="142" t="s">
        <v>5</v>
      </c>
      <c r="G260" s="143">
        <f>IF($F260="","",VLOOKUP($L260,'Proposed Changes'!$I$22:$V$337,'Proposed Changes'!$P$6,FALSE))</f>
        <v>1419.7</v>
      </c>
      <c r="H260" s="144">
        <f t="shared" si="54"/>
        <v>1561.67</v>
      </c>
      <c r="I260" s="139" t="s">
        <v>218</v>
      </c>
      <c r="K260" s="180" t="str">
        <f t="shared" si="55"/>
        <v>Inspection of Service Work (Level 1)</v>
      </c>
      <c r="L260" s="168" t="str">
        <f t="shared" si="56"/>
        <v>Inspection of Service Work (Level 1)Connection of Load - Industrial &amp; Commercial - Overhead - Per Pole Sub - Grade C</v>
      </c>
      <c r="M260" s="169" t="s">
        <v>218</v>
      </c>
      <c r="N260" s="170">
        <f t="shared" si="58"/>
        <v>1</v>
      </c>
      <c r="O260" s="171">
        <f t="shared" si="58"/>
        <v>1</v>
      </c>
      <c r="P260" s="178"/>
      <c r="Q260" s="176"/>
      <c r="R260" s="176"/>
      <c r="S260" s="176"/>
      <c r="V260" s="108"/>
      <c r="W260" s="108"/>
      <c r="X260" s="108"/>
    </row>
    <row r="261" spans="2:24" s="134" customFormat="1" x14ac:dyDescent="0.25">
      <c r="B261" s="123"/>
      <c r="C261" s="209"/>
      <c r="D261" s="192"/>
      <c r="E261" s="193"/>
      <c r="F261" s="193"/>
      <c r="G261" s="194"/>
      <c r="H261" s="195"/>
      <c r="I261" s="139" t="s">
        <v>218</v>
      </c>
      <c r="K261" s="168"/>
      <c r="L261" s="168"/>
      <c r="M261" s="169" t="s">
        <v>218</v>
      </c>
      <c r="N261" s="170" t="str">
        <f t="shared" si="58"/>
        <v/>
      </c>
      <c r="O261" s="171" t="str">
        <f t="shared" si="58"/>
        <v/>
      </c>
      <c r="P261" s="178"/>
      <c r="Q261" s="176"/>
      <c r="R261" s="176"/>
      <c r="S261" s="176"/>
      <c r="V261" s="108"/>
      <c r="W261" s="108"/>
      <c r="X261" s="108"/>
    </row>
    <row r="262" spans="2:24" s="134" customFormat="1" x14ac:dyDescent="0.25">
      <c r="B262" s="123"/>
      <c r="C262" s="209"/>
      <c r="D262" s="163" t="s">
        <v>273</v>
      </c>
      <c r="E262" s="142" t="s">
        <v>6</v>
      </c>
      <c r="F262" s="142" t="s">
        <v>7</v>
      </c>
      <c r="G262" s="143">
        <f>IF($F262="","",VLOOKUP($L262,'Proposed Changes'!$I$22:$V$337,'Proposed Changes'!$P$6,FALSE))</f>
        <v>161.33000000000001</v>
      </c>
      <c r="H262" s="144">
        <f t="shared" ref="H262:H265" si="59">ROUND(G262*1.1,3)</f>
        <v>177.46299999999999</v>
      </c>
      <c r="I262" s="139" t="s">
        <v>218</v>
      </c>
      <c r="K262" s="180" t="str">
        <f t="shared" ref="K262:K265" si="60">$C$178</f>
        <v>Inspection of Service Work (Level 1)</v>
      </c>
      <c r="L262" s="168" t="str">
        <f>K262&amp;D262</f>
        <v>Inspection of Service Work (Level 1)Asset Relocation - Asset Relocation - Underground - Per Hour (Inspector) + travel time</v>
      </c>
      <c r="M262" s="169" t="s">
        <v>218</v>
      </c>
      <c r="N262" s="170">
        <f t="shared" si="58"/>
        <v>1</v>
      </c>
      <c r="O262" s="171">
        <f t="shared" si="58"/>
        <v>1</v>
      </c>
      <c r="P262" s="178"/>
      <c r="Q262" s="176"/>
      <c r="R262" s="176"/>
      <c r="S262" s="176"/>
      <c r="V262" s="108"/>
      <c r="W262" s="108"/>
      <c r="X262" s="108"/>
    </row>
    <row r="263" spans="2:24" s="134" customFormat="1" x14ac:dyDescent="0.25">
      <c r="B263" s="123"/>
      <c r="C263" s="209"/>
      <c r="D263" s="163" t="s">
        <v>272</v>
      </c>
      <c r="E263" s="142" t="s">
        <v>6</v>
      </c>
      <c r="F263" s="142" t="s">
        <v>7</v>
      </c>
      <c r="G263" s="143">
        <f>IF($F263="","",VLOOKUP($L263,'Proposed Changes'!$I$22:$V$337,'Proposed Changes'!$P$6,FALSE))</f>
        <v>161.33000000000001</v>
      </c>
      <c r="H263" s="144">
        <f t="shared" si="59"/>
        <v>177.46299999999999</v>
      </c>
      <c r="I263" s="139" t="s">
        <v>218</v>
      </c>
      <c r="K263" s="180" t="str">
        <f t="shared" si="60"/>
        <v>Inspection of Service Work (Level 1)</v>
      </c>
      <c r="L263" s="168" t="str">
        <f>K263&amp;D263</f>
        <v>Inspection of Service Work (Level 1)Asset Relocation - Asset Relocation - Underground - Per Hour (Engineer) + travel time</v>
      </c>
      <c r="M263" s="169" t="s">
        <v>218</v>
      </c>
      <c r="N263" s="170">
        <f t="shared" si="58"/>
        <v>1</v>
      </c>
      <c r="O263" s="171">
        <f t="shared" si="58"/>
        <v>1</v>
      </c>
      <c r="P263" s="178"/>
      <c r="Q263" s="176"/>
      <c r="R263" s="176"/>
      <c r="S263" s="176"/>
      <c r="V263" s="108"/>
      <c r="W263" s="108"/>
      <c r="X263" s="108"/>
    </row>
    <row r="264" spans="2:24" s="134" customFormat="1" x14ac:dyDescent="0.25">
      <c r="B264" s="123"/>
      <c r="C264" s="209"/>
      <c r="D264" s="163" t="s">
        <v>281</v>
      </c>
      <c r="E264" s="142" t="s">
        <v>6</v>
      </c>
      <c r="F264" s="142" t="s">
        <v>7</v>
      </c>
      <c r="G264" s="143">
        <f>IF($F264="","",VLOOKUP($L264,'Proposed Changes'!$I$22:$V$337,'Proposed Changes'!$P$6,FALSE))</f>
        <v>161.33000000000001</v>
      </c>
      <c r="H264" s="144">
        <f t="shared" si="59"/>
        <v>177.46299999999999</v>
      </c>
      <c r="I264" s="139" t="s">
        <v>218</v>
      </c>
      <c r="K264" s="180" t="str">
        <f t="shared" si="60"/>
        <v>Inspection of Service Work (Level 1)</v>
      </c>
      <c r="L264" s="168" t="str">
        <f>K264&amp;D264</f>
        <v>Inspection of Service Work (Level 1)Public Lighting - Public Lighting - Underground - Per Hour (Inspector) + travel time</v>
      </c>
      <c r="M264" s="169" t="s">
        <v>218</v>
      </c>
      <c r="N264" s="170">
        <f t="shared" si="58"/>
        <v>1</v>
      </c>
      <c r="O264" s="171">
        <f t="shared" si="58"/>
        <v>1</v>
      </c>
      <c r="P264" s="178"/>
      <c r="Q264" s="176"/>
      <c r="R264" s="176"/>
      <c r="S264" s="176"/>
      <c r="V264" s="108"/>
      <c r="W264" s="108"/>
      <c r="X264" s="108"/>
    </row>
    <row r="265" spans="2:24" s="134" customFormat="1" x14ac:dyDescent="0.25">
      <c r="B265" s="123"/>
      <c r="C265" s="209"/>
      <c r="D265" s="163" t="s">
        <v>280</v>
      </c>
      <c r="E265" s="142" t="s">
        <v>6</v>
      </c>
      <c r="F265" s="142" t="s">
        <v>7</v>
      </c>
      <c r="G265" s="143">
        <f>IF($F265="","",VLOOKUP($L265,'Proposed Changes'!$I$22:$V$337,'Proposed Changes'!$P$6,FALSE))</f>
        <v>161.33000000000001</v>
      </c>
      <c r="H265" s="144">
        <f t="shared" si="59"/>
        <v>177.46299999999999</v>
      </c>
      <c r="I265" s="139" t="s">
        <v>218</v>
      </c>
      <c r="K265" s="180" t="str">
        <f t="shared" si="60"/>
        <v>Inspection of Service Work (Level 1)</v>
      </c>
      <c r="L265" s="168" t="str">
        <f>K265&amp;D265</f>
        <v>Inspection of Service Work (Level 1)Public Lighting - Public Lighting - Underground - Per Hour (Engineer) + travel time</v>
      </c>
      <c r="M265" s="169" t="s">
        <v>218</v>
      </c>
      <c r="N265" s="170">
        <f t="shared" si="58"/>
        <v>1</v>
      </c>
      <c r="O265" s="171">
        <f t="shared" si="58"/>
        <v>1</v>
      </c>
      <c r="P265" s="178"/>
      <c r="Q265" s="176"/>
      <c r="R265" s="176"/>
      <c r="S265" s="176"/>
      <c r="V265" s="108"/>
      <c r="W265" s="108"/>
      <c r="X265" s="108"/>
    </row>
    <row r="266" spans="2:24" s="134" customFormat="1" x14ac:dyDescent="0.25">
      <c r="B266" s="123"/>
      <c r="C266" s="214"/>
      <c r="D266" s="192"/>
      <c r="E266" s="193"/>
      <c r="F266" s="193"/>
      <c r="G266" s="194"/>
      <c r="H266" s="195"/>
      <c r="I266" s="139" t="s">
        <v>218</v>
      </c>
      <c r="K266" s="168"/>
      <c r="L266" s="168"/>
      <c r="M266" s="169" t="s">
        <v>218</v>
      </c>
      <c r="N266" s="170" t="str">
        <f t="shared" si="58"/>
        <v/>
      </c>
      <c r="O266" s="171" t="str">
        <f t="shared" si="58"/>
        <v/>
      </c>
      <c r="P266" s="178"/>
      <c r="Q266" s="176"/>
      <c r="R266" s="176"/>
      <c r="S266" s="176"/>
      <c r="V266" s="108"/>
      <c r="W266" s="108"/>
      <c r="X266" s="108"/>
    </row>
    <row r="267" spans="2:24" s="134" customFormat="1" x14ac:dyDescent="0.25">
      <c r="B267" s="123"/>
      <c r="C267" s="203" t="s">
        <v>109</v>
      </c>
      <c r="D267" s="163" t="s">
        <v>3</v>
      </c>
      <c r="E267" s="164" t="s">
        <v>4</v>
      </c>
      <c r="F267" s="164" t="s">
        <v>5</v>
      </c>
      <c r="G267" s="143">
        <f>IF($F267="","",VLOOKUP($L267,'Proposed Changes'!$I$22:$V$337,'Proposed Changes'!$P$6,FALSE))</f>
        <v>53.78</v>
      </c>
      <c r="H267" s="144">
        <f t="shared" ref="H267:H269" si="61">ROUND(G267*1.1,3)</f>
        <v>59.158000000000001</v>
      </c>
      <c r="I267" s="139" t="s">
        <v>218</v>
      </c>
      <c r="K267" s="168" t="str">
        <f>$C$267</f>
        <v>Inspection of works outside normal working hours</v>
      </c>
      <c r="L267" s="168" t="str">
        <f>K267&amp;D267</f>
        <v>Inspection of works outside normal working hoursAdministration Fee</v>
      </c>
      <c r="M267" s="169" t="s">
        <v>218</v>
      </c>
      <c r="N267" s="170">
        <f t="shared" si="58"/>
        <v>1</v>
      </c>
      <c r="O267" s="171">
        <f t="shared" si="58"/>
        <v>1</v>
      </c>
      <c r="P267" s="178"/>
      <c r="Q267" s="176"/>
      <c r="R267" s="176"/>
      <c r="S267" s="176"/>
      <c r="V267" s="108"/>
      <c r="W267" s="108"/>
      <c r="X267" s="108"/>
    </row>
    <row r="268" spans="2:24" s="134" customFormat="1" x14ac:dyDescent="0.25">
      <c r="B268" s="123"/>
      <c r="C268" s="209"/>
      <c r="D268" s="141" t="s">
        <v>110</v>
      </c>
      <c r="E268" s="164" t="s">
        <v>6</v>
      </c>
      <c r="F268" s="164" t="s">
        <v>7</v>
      </c>
      <c r="G268" s="143">
        <f>IF($F268="","",VLOOKUP($L268,'Proposed Changes'!$I$22:$V$337,'Proposed Changes'!$P$6,FALSE))</f>
        <v>80.66</v>
      </c>
      <c r="H268" s="144">
        <f t="shared" si="61"/>
        <v>88.725999999999999</v>
      </c>
      <c r="I268" s="139" t="s">
        <v>218</v>
      </c>
      <c r="K268" s="168" t="str">
        <f>$C$267</f>
        <v>Inspection of works outside normal working hours</v>
      </c>
      <c r="L268" s="168" t="str">
        <f>K268&amp;D268</f>
        <v>Inspection of works outside normal working hoursOvertime Hours Rate</v>
      </c>
      <c r="M268" s="169" t="s">
        <v>218</v>
      </c>
      <c r="N268" s="170">
        <f t="shared" si="58"/>
        <v>1</v>
      </c>
      <c r="O268" s="171">
        <f t="shared" si="58"/>
        <v>1</v>
      </c>
      <c r="P268" s="178"/>
      <c r="Q268" s="176"/>
      <c r="R268" s="176"/>
      <c r="S268" s="176"/>
      <c r="V268" s="108"/>
      <c r="W268" s="108"/>
      <c r="X268" s="108"/>
    </row>
    <row r="269" spans="2:24" s="134" customFormat="1" x14ac:dyDescent="0.25">
      <c r="B269" s="123"/>
      <c r="C269" s="209"/>
      <c r="D269" s="141" t="s">
        <v>111</v>
      </c>
      <c r="E269" s="164" t="s">
        <v>129</v>
      </c>
      <c r="F269" s="164" t="s">
        <v>5</v>
      </c>
      <c r="G269" s="143">
        <f>IF($F269="","",VLOOKUP($L269,'Proposed Changes'!$I$22:$V$337,'Proposed Changes'!$P$6,FALSE))</f>
        <v>2401.8000000000002</v>
      </c>
      <c r="H269" s="144">
        <f t="shared" si="61"/>
        <v>2641.98</v>
      </c>
      <c r="I269" s="139" t="s">
        <v>218</v>
      </c>
      <c r="K269" s="168" t="str">
        <f>$C$267</f>
        <v>Inspection of works outside normal working hours</v>
      </c>
      <c r="L269" s="168" t="str">
        <f>K269&amp;D269</f>
        <v>Inspection of works outside normal working hoursAccess Permits</v>
      </c>
      <c r="M269" s="169" t="s">
        <v>218</v>
      </c>
      <c r="N269" s="170">
        <f t="shared" si="58"/>
        <v>1</v>
      </c>
      <c r="O269" s="171">
        <f t="shared" si="58"/>
        <v>1</v>
      </c>
      <c r="P269" s="178"/>
      <c r="Q269" s="176"/>
      <c r="R269" s="176"/>
      <c r="S269" s="176"/>
      <c r="V269" s="108"/>
      <c r="W269" s="108"/>
      <c r="X269" s="108"/>
    </row>
    <row r="270" spans="2:24" s="134" customFormat="1" x14ac:dyDescent="0.25">
      <c r="B270" s="123"/>
      <c r="C270" s="214"/>
      <c r="D270" s="192"/>
      <c r="E270" s="193"/>
      <c r="F270" s="193"/>
      <c r="G270" s="194"/>
      <c r="H270" s="195"/>
      <c r="I270" s="139" t="s">
        <v>218</v>
      </c>
      <c r="K270" s="168"/>
      <c r="L270" s="168"/>
      <c r="M270" s="169" t="s">
        <v>218</v>
      </c>
      <c r="N270" s="170" t="str">
        <f t="shared" si="58"/>
        <v/>
      </c>
      <c r="O270" s="171" t="str">
        <f t="shared" si="58"/>
        <v/>
      </c>
      <c r="P270" s="178"/>
      <c r="Q270" s="176"/>
      <c r="R270" s="176"/>
      <c r="S270" s="176"/>
      <c r="V270" s="108"/>
      <c r="W270" s="108"/>
      <c r="X270" s="108"/>
    </row>
    <row r="271" spans="2:24" s="134" customFormat="1" x14ac:dyDescent="0.25">
      <c r="B271" s="123"/>
      <c r="C271" s="140" t="s">
        <v>112</v>
      </c>
      <c r="D271" s="141" t="s">
        <v>112</v>
      </c>
      <c r="E271" s="142" t="s">
        <v>6</v>
      </c>
      <c r="F271" s="142" t="s">
        <v>7</v>
      </c>
      <c r="G271" s="143">
        <f>IF($F271="","",VLOOKUP($L271,'Proposed Changes'!$I$22:$V$337,'Proposed Changes'!$P$6,FALSE))</f>
        <v>161.33000000000001</v>
      </c>
      <c r="H271" s="144">
        <f t="shared" ref="H271:H274" si="62">ROUND(G271*1.1,3)</f>
        <v>177.46299999999999</v>
      </c>
      <c r="I271" s="139" t="s">
        <v>218</v>
      </c>
      <c r="K271" s="168" t="str">
        <f>$C$271</f>
        <v>Reinspection Fee (Level 1 &amp; Level 2 work)</v>
      </c>
      <c r="L271" s="168" t="str">
        <f>K271&amp;D271</f>
        <v>Reinspection Fee (Level 1 &amp; Level 2 work)Reinspection Fee (Level 1 &amp; Level 2 work)</v>
      </c>
      <c r="M271" s="169" t="s">
        <v>218</v>
      </c>
      <c r="N271" s="170">
        <f t="shared" si="58"/>
        <v>1</v>
      </c>
      <c r="O271" s="171">
        <f t="shared" si="58"/>
        <v>1</v>
      </c>
      <c r="P271" s="178"/>
      <c r="Q271" s="176"/>
      <c r="R271" s="176"/>
      <c r="S271" s="176"/>
      <c r="V271" s="108"/>
      <c r="W271" s="108"/>
      <c r="X271" s="108"/>
    </row>
    <row r="272" spans="2:24" s="134" customFormat="1" x14ac:dyDescent="0.25">
      <c r="B272" s="123"/>
      <c r="C272" s="203" t="s">
        <v>113</v>
      </c>
      <c r="D272" s="141" t="s">
        <v>114</v>
      </c>
      <c r="E272" s="142" t="s">
        <v>115</v>
      </c>
      <c r="F272" s="142" t="s">
        <v>5</v>
      </c>
      <c r="G272" s="143">
        <f>IF($F272="","",VLOOKUP($L272,'Proposed Changes'!$I$22:$V$337,'Proposed Changes'!$P$6,FALSE))</f>
        <v>56.47</v>
      </c>
      <c r="H272" s="144">
        <f t="shared" si="62"/>
        <v>62.116999999999997</v>
      </c>
      <c r="I272" s="139" t="s">
        <v>218</v>
      </c>
      <c r="K272" s="168" t="str">
        <f>$C$272</f>
        <v>Inspection of service work (Level 2 work)</v>
      </c>
      <c r="L272" s="168" t="str">
        <f>K272&amp;D272</f>
        <v>Inspection of service work (Level 2 work)Per NOSW - A Grade</v>
      </c>
      <c r="M272" s="169" t="s">
        <v>218</v>
      </c>
      <c r="N272" s="170">
        <f t="shared" si="58"/>
        <v>1</v>
      </c>
      <c r="O272" s="171">
        <f t="shared" si="58"/>
        <v>1</v>
      </c>
      <c r="P272" s="178"/>
      <c r="Q272" s="176"/>
      <c r="R272" s="176"/>
      <c r="S272" s="176"/>
      <c r="V272" s="108"/>
      <c r="W272" s="108"/>
      <c r="X272" s="108"/>
    </row>
    <row r="273" spans="2:24" s="134" customFormat="1" x14ac:dyDescent="0.25">
      <c r="B273" s="123"/>
      <c r="C273" s="209"/>
      <c r="D273" s="141" t="s">
        <v>116</v>
      </c>
      <c r="E273" s="142" t="s">
        <v>115</v>
      </c>
      <c r="F273" s="142" t="s">
        <v>5</v>
      </c>
      <c r="G273" s="143">
        <f>IF($F273="","",VLOOKUP($L273,'Proposed Changes'!$I$22:$V$337,'Proposed Changes'!$P$6,FALSE))</f>
        <v>96.8</v>
      </c>
      <c r="H273" s="144">
        <f t="shared" si="62"/>
        <v>106.48</v>
      </c>
      <c r="I273" s="139" t="s">
        <v>218</v>
      </c>
      <c r="K273" s="168" t="str">
        <f>$C$272</f>
        <v>Inspection of service work (Level 2 work)</v>
      </c>
      <c r="L273" s="168" t="str">
        <f>K273&amp;D273</f>
        <v>Inspection of service work (Level 2 work)Per NOSW - B Grade</v>
      </c>
      <c r="M273" s="169" t="s">
        <v>218</v>
      </c>
      <c r="N273" s="170">
        <f t="shared" si="58"/>
        <v>1</v>
      </c>
      <c r="O273" s="171">
        <f t="shared" si="58"/>
        <v>1</v>
      </c>
      <c r="P273" s="178"/>
      <c r="Q273" s="176"/>
      <c r="R273" s="176"/>
      <c r="S273" s="176"/>
      <c r="V273" s="108"/>
      <c r="W273" s="108"/>
      <c r="X273" s="108"/>
    </row>
    <row r="274" spans="2:24" s="134" customFormat="1" x14ac:dyDescent="0.25">
      <c r="B274" s="123"/>
      <c r="C274" s="209"/>
      <c r="D274" s="141" t="s">
        <v>117</v>
      </c>
      <c r="E274" s="142" t="s">
        <v>115</v>
      </c>
      <c r="F274" s="142" t="s">
        <v>5</v>
      </c>
      <c r="G274" s="143">
        <f>IF($F274="","",VLOOKUP($L274,'Proposed Changes'!$I$22:$V$337,'Proposed Changes'!$P$6,FALSE))</f>
        <v>322.66000000000003</v>
      </c>
      <c r="H274" s="144">
        <f t="shared" si="62"/>
        <v>354.92599999999999</v>
      </c>
      <c r="I274" s="139" t="s">
        <v>218</v>
      </c>
      <c r="K274" s="168" t="str">
        <f>$C$272</f>
        <v>Inspection of service work (Level 2 work)</v>
      </c>
      <c r="L274" s="168" t="str">
        <f>K274&amp;D274</f>
        <v>Inspection of service work (Level 2 work)Per NOSW - C Grade</v>
      </c>
      <c r="M274" s="169" t="s">
        <v>218</v>
      </c>
      <c r="N274" s="170">
        <f t="shared" si="58"/>
        <v>1</v>
      </c>
      <c r="O274" s="171">
        <f t="shared" si="58"/>
        <v>1</v>
      </c>
      <c r="P274" s="178"/>
      <c r="Q274" s="176"/>
      <c r="R274" s="176"/>
      <c r="S274" s="176"/>
      <c r="V274" s="108"/>
      <c r="W274" s="108"/>
      <c r="X274" s="108"/>
    </row>
    <row r="275" spans="2:24" s="134" customFormat="1" x14ac:dyDescent="0.25">
      <c r="B275" s="123"/>
      <c r="C275" s="214"/>
      <c r="D275" s="192"/>
      <c r="E275" s="193"/>
      <c r="F275" s="193"/>
      <c r="G275" s="194"/>
      <c r="H275" s="195"/>
      <c r="I275" s="139" t="s">
        <v>218</v>
      </c>
      <c r="K275" s="168"/>
      <c r="L275" s="168"/>
      <c r="M275" s="169" t="s">
        <v>218</v>
      </c>
      <c r="N275" s="170" t="str">
        <f t="shared" si="58"/>
        <v/>
      </c>
      <c r="O275" s="171" t="str">
        <f t="shared" si="58"/>
        <v/>
      </c>
      <c r="P275" s="178"/>
      <c r="Q275" s="176"/>
      <c r="R275" s="176"/>
      <c r="S275" s="176"/>
      <c r="V275" s="108"/>
      <c r="W275" s="108"/>
      <c r="X275" s="108"/>
    </row>
    <row r="276" spans="2:24" s="134" customFormat="1" x14ac:dyDescent="0.25">
      <c r="B276" s="123"/>
      <c r="C276" s="203" t="s">
        <v>118</v>
      </c>
      <c r="D276" s="141" t="s">
        <v>119</v>
      </c>
      <c r="E276" s="142" t="s">
        <v>4</v>
      </c>
      <c r="F276" s="142" t="s">
        <v>5</v>
      </c>
      <c r="G276" s="143">
        <f>IF($F276="","",VLOOKUP($L276,'Proposed Changes'!$I$22:$V$337,'Proposed Changes'!$P$6,FALSE))</f>
        <v>155.47999999999999</v>
      </c>
      <c r="H276" s="144">
        <f t="shared" ref="H276:H283" si="63">ROUND(G276*1.1,3)</f>
        <v>171.02799999999999</v>
      </c>
      <c r="I276" s="139" t="s">
        <v>218</v>
      </c>
      <c r="K276" s="168" t="str">
        <f>$C$276</f>
        <v>Provision of Access Fee (Standby)</v>
      </c>
      <c r="L276" s="168" t="str">
        <f t="shared" ref="L276:L283" si="64">K276&amp;D276</f>
        <v>Provision of Access Fee (Standby)Normal Time - 1 x Visit - Open / Close - 1 hour - Per Job</v>
      </c>
      <c r="M276" s="169" t="s">
        <v>218</v>
      </c>
      <c r="N276" s="170">
        <f t="shared" si="58"/>
        <v>1</v>
      </c>
      <c r="O276" s="171">
        <f t="shared" si="58"/>
        <v>1</v>
      </c>
      <c r="P276" s="178"/>
      <c r="Q276" s="176"/>
      <c r="R276" s="176"/>
      <c r="S276" s="176"/>
      <c r="V276" s="108"/>
      <c r="W276" s="108"/>
      <c r="X276" s="108"/>
    </row>
    <row r="277" spans="2:24" s="134" customFormat="1" x14ac:dyDescent="0.25">
      <c r="B277" s="123"/>
      <c r="C277" s="209"/>
      <c r="D277" s="141" t="s">
        <v>120</v>
      </c>
      <c r="E277" s="142" t="s">
        <v>4</v>
      </c>
      <c r="F277" s="142" t="s">
        <v>5</v>
      </c>
      <c r="G277" s="143">
        <f>IF($F277="","",VLOOKUP($L277,'Proposed Changes'!$I$22:$V$337,'Proposed Changes'!$P$6,FALSE))</f>
        <v>316.81</v>
      </c>
      <c r="H277" s="144">
        <f t="shared" si="63"/>
        <v>348.49099999999999</v>
      </c>
      <c r="I277" s="139" t="s">
        <v>218</v>
      </c>
      <c r="K277" s="168" t="str">
        <f t="shared" ref="K277:K283" si="65">$C$276</f>
        <v>Provision of Access Fee (Standby)</v>
      </c>
      <c r="L277" s="168" t="str">
        <f t="shared" si="64"/>
        <v>Provision of Access Fee (Standby)Normal Time - 1 x Visit - Open / Isolate &amp; CSO to close - 1 hour - Per Job</v>
      </c>
      <c r="M277" s="169" t="s">
        <v>218</v>
      </c>
      <c r="N277" s="170">
        <f t="shared" si="58"/>
        <v>1</v>
      </c>
      <c r="O277" s="171">
        <f t="shared" si="58"/>
        <v>1</v>
      </c>
      <c r="P277" s="178"/>
      <c r="Q277" s="176"/>
      <c r="R277" s="176"/>
      <c r="S277" s="176"/>
      <c r="V277" s="108"/>
      <c r="W277" s="108"/>
      <c r="X277" s="108"/>
    </row>
    <row r="278" spans="2:24" s="134" customFormat="1" x14ac:dyDescent="0.25">
      <c r="B278" s="123"/>
      <c r="C278" s="209"/>
      <c r="D278" s="141" t="s">
        <v>121</v>
      </c>
      <c r="E278" s="142" t="s">
        <v>4</v>
      </c>
      <c r="F278" s="142" t="s">
        <v>5</v>
      </c>
      <c r="G278" s="143">
        <f>IF($F278="","",VLOOKUP($L278,'Proposed Changes'!$I$22:$V$337,'Proposed Changes'!$P$6,FALSE))</f>
        <v>310.95999999999998</v>
      </c>
      <c r="H278" s="144">
        <f t="shared" si="63"/>
        <v>342.05599999999998</v>
      </c>
      <c r="I278" s="139" t="s">
        <v>218</v>
      </c>
      <c r="K278" s="168" t="str">
        <f t="shared" si="65"/>
        <v>Provision of Access Fee (Standby)</v>
      </c>
      <c r="L278" s="168" t="str">
        <f t="shared" si="64"/>
        <v>Provision of Access Fee (Standby)Normal Time - 2 x Visit - Open / Close &amp; no isolation - 2 hours - Per Job</v>
      </c>
      <c r="M278" s="169" t="s">
        <v>218</v>
      </c>
      <c r="N278" s="170">
        <f t="shared" ref="N278:O297" si="66">IF($F278="","",COUNTIF($L$58:$L$353,$L278))</f>
        <v>1</v>
      </c>
      <c r="O278" s="171">
        <f t="shared" si="66"/>
        <v>1</v>
      </c>
      <c r="P278" s="178"/>
      <c r="Q278" s="176"/>
      <c r="R278" s="176"/>
      <c r="S278" s="176"/>
      <c r="V278" s="108"/>
      <c r="W278" s="108"/>
      <c r="X278" s="108"/>
    </row>
    <row r="279" spans="2:24" s="134" customFormat="1" x14ac:dyDescent="0.25">
      <c r="B279" s="123"/>
      <c r="C279" s="209"/>
      <c r="D279" s="141" t="s">
        <v>122</v>
      </c>
      <c r="E279" s="142" t="s">
        <v>4</v>
      </c>
      <c r="F279" s="142" t="s">
        <v>5</v>
      </c>
      <c r="G279" s="143">
        <f>IF($F279="","",VLOOKUP($L279,'Proposed Changes'!$I$22:$V$337,'Proposed Changes'!$P$6,FALSE))</f>
        <v>633.62</v>
      </c>
      <c r="H279" s="144">
        <f t="shared" si="63"/>
        <v>696.98199999999997</v>
      </c>
      <c r="I279" s="139" t="s">
        <v>218</v>
      </c>
      <c r="K279" s="168" t="str">
        <f t="shared" si="65"/>
        <v>Provision of Access Fee (Standby)</v>
      </c>
      <c r="L279" s="168" t="str">
        <f t="shared" si="64"/>
        <v>Provision of Access Fee (Standby)Normal Time - 2 x Visit - Open / Isolate / Close - 2 hours - Per Job</v>
      </c>
      <c r="M279" s="169" t="s">
        <v>218</v>
      </c>
      <c r="N279" s="170">
        <f t="shared" si="66"/>
        <v>1</v>
      </c>
      <c r="O279" s="171">
        <f t="shared" si="66"/>
        <v>1</v>
      </c>
      <c r="P279" s="178"/>
      <c r="Q279" s="176"/>
      <c r="R279" s="176"/>
      <c r="S279" s="176"/>
      <c r="V279" s="108"/>
      <c r="W279" s="108"/>
      <c r="X279" s="108"/>
    </row>
    <row r="280" spans="2:24" s="134" customFormat="1" x14ac:dyDescent="0.25">
      <c r="B280" s="123"/>
      <c r="C280" s="209"/>
      <c r="D280" s="141" t="s">
        <v>123</v>
      </c>
      <c r="E280" s="142" t="s">
        <v>4</v>
      </c>
      <c r="F280" s="142" t="s">
        <v>5</v>
      </c>
      <c r="G280" s="143">
        <f>IF($F280="","",VLOOKUP($L280,'Proposed Changes'!$I$22:$V$337,'Proposed Changes'!$P$6,FALSE))</f>
        <v>272.10000000000002</v>
      </c>
      <c r="H280" s="144">
        <f t="shared" si="63"/>
        <v>299.31</v>
      </c>
      <c r="I280" s="139" t="s">
        <v>218</v>
      </c>
      <c r="K280" s="168" t="str">
        <f t="shared" si="65"/>
        <v>Provision of Access Fee (Standby)</v>
      </c>
      <c r="L280" s="168" t="str">
        <f t="shared" si="64"/>
        <v>Provision of Access Fee (Standby)Overtime - 1 x Visit - Open / Close - 1 hour - Per Job</v>
      </c>
      <c r="M280" s="169" t="s">
        <v>218</v>
      </c>
      <c r="N280" s="170">
        <f t="shared" si="66"/>
        <v>1</v>
      </c>
      <c r="O280" s="171">
        <f t="shared" si="66"/>
        <v>1</v>
      </c>
      <c r="P280" s="178"/>
      <c r="Q280" s="176"/>
      <c r="R280" s="176"/>
      <c r="S280" s="176"/>
      <c r="V280" s="108"/>
      <c r="W280" s="108"/>
      <c r="X280" s="108"/>
    </row>
    <row r="281" spans="2:24" s="134" customFormat="1" x14ac:dyDescent="0.25">
      <c r="B281" s="123"/>
      <c r="C281" s="209"/>
      <c r="D281" s="141" t="s">
        <v>124</v>
      </c>
      <c r="E281" s="142" t="s">
        <v>4</v>
      </c>
      <c r="F281" s="142" t="s">
        <v>5</v>
      </c>
      <c r="G281" s="143">
        <f>IF($F281="","",VLOOKUP($L281,'Proposed Changes'!$I$22:$V$337,'Proposed Changes'!$P$6,FALSE))</f>
        <v>554.41999999999996</v>
      </c>
      <c r="H281" s="144">
        <f t="shared" si="63"/>
        <v>609.86199999999997</v>
      </c>
      <c r="I281" s="139" t="s">
        <v>218</v>
      </c>
      <c r="K281" s="168" t="str">
        <f t="shared" si="65"/>
        <v>Provision of Access Fee (Standby)</v>
      </c>
      <c r="L281" s="168" t="str">
        <f t="shared" si="64"/>
        <v>Provision of Access Fee (Standby)Overtime - 1 x Visit - Open / Isolate &amp; CSO to close - 1 hour - Per Job</v>
      </c>
      <c r="M281" s="169" t="s">
        <v>218</v>
      </c>
      <c r="N281" s="170">
        <f t="shared" si="66"/>
        <v>1</v>
      </c>
      <c r="O281" s="171">
        <f t="shared" si="66"/>
        <v>1</v>
      </c>
      <c r="P281" s="178"/>
      <c r="Q281" s="176"/>
      <c r="R281" s="176"/>
      <c r="S281" s="176"/>
      <c r="V281" s="108"/>
      <c r="W281" s="108"/>
      <c r="X281" s="108"/>
    </row>
    <row r="282" spans="2:24" s="134" customFormat="1" x14ac:dyDescent="0.25">
      <c r="B282" s="123"/>
      <c r="C282" s="209"/>
      <c r="D282" s="141" t="s">
        <v>125</v>
      </c>
      <c r="E282" s="142" t="s">
        <v>4</v>
      </c>
      <c r="F282" s="142" t="s">
        <v>5</v>
      </c>
      <c r="G282" s="143">
        <f>IF($F282="","",VLOOKUP($L282,'Proposed Changes'!$I$22:$V$337,'Proposed Changes'!$P$6,FALSE))</f>
        <v>544.17999999999995</v>
      </c>
      <c r="H282" s="144">
        <f t="shared" si="63"/>
        <v>598.59799999999996</v>
      </c>
      <c r="I282" s="139" t="s">
        <v>218</v>
      </c>
      <c r="K282" s="168" t="str">
        <f t="shared" si="65"/>
        <v>Provision of Access Fee (Standby)</v>
      </c>
      <c r="L282" s="168" t="str">
        <f t="shared" si="64"/>
        <v>Provision of Access Fee (Standby)Overtime - 2 x Visit - Open / Close &amp; no isolation - 2 hours - Per Job</v>
      </c>
      <c r="M282" s="169" t="s">
        <v>218</v>
      </c>
      <c r="N282" s="170">
        <f t="shared" si="66"/>
        <v>1</v>
      </c>
      <c r="O282" s="171">
        <f t="shared" si="66"/>
        <v>1</v>
      </c>
      <c r="P282" s="178"/>
      <c r="Q282" s="176"/>
      <c r="R282" s="176"/>
      <c r="S282" s="176"/>
      <c r="V282" s="108"/>
      <c r="W282" s="108"/>
      <c r="X282" s="108"/>
    </row>
    <row r="283" spans="2:24" s="134" customFormat="1" x14ac:dyDescent="0.25">
      <c r="B283" s="123"/>
      <c r="C283" s="209"/>
      <c r="D283" s="141" t="s">
        <v>126</v>
      </c>
      <c r="E283" s="147" t="s">
        <v>4</v>
      </c>
      <c r="F283" s="147" t="s">
        <v>5</v>
      </c>
      <c r="G283" s="143">
        <f>IF($F283="","",VLOOKUP($L283,'Proposed Changes'!$I$22:$V$337,'Proposed Changes'!$P$6,FALSE))</f>
        <v>1108.8399999999999</v>
      </c>
      <c r="H283" s="144">
        <f t="shared" si="63"/>
        <v>1219.7239999999999</v>
      </c>
      <c r="I283" s="139" t="s">
        <v>218</v>
      </c>
      <c r="K283" s="168" t="str">
        <f t="shared" si="65"/>
        <v>Provision of Access Fee (Standby)</v>
      </c>
      <c r="L283" s="168" t="str">
        <f t="shared" si="64"/>
        <v>Provision of Access Fee (Standby)Overtime - 2 x Visit - Open / Isolate / Close - 2 hours - Per Job</v>
      </c>
      <c r="M283" s="169" t="s">
        <v>218</v>
      </c>
      <c r="N283" s="170">
        <f t="shared" si="66"/>
        <v>1</v>
      </c>
      <c r="O283" s="171">
        <f t="shared" si="66"/>
        <v>1</v>
      </c>
      <c r="P283" s="178"/>
      <c r="Q283" s="176"/>
      <c r="R283" s="176"/>
      <c r="S283" s="176"/>
      <c r="V283" s="108"/>
      <c r="W283" s="108"/>
      <c r="X283" s="108"/>
    </row>
    <row r="284" spans="2:24" s="134" customFormat="1" x14ac:dyDescent="0.25">
      <c r="B284" s="123"/>
      <c r="C284" s="208"/>
      <c r="D284" s="192"/>
      <c r="E284" s="193"/>
      <c r="F284" s="193"/>
      <c r="G284" s="194"/>
      <c r="H284" s="195"/>
      <c r="I284" s="139" t="s">
        <v>218</v>
      </c>
      <c r="K284" s="168"/>
      <c r="L284" s="168"/>
      <c r="M284" s="169" t="s">
        <v>218</v>
      </c>
      <c r="N284" s="170" t="str">
        <f t="shared" si="66"/>
        <v/>
      </c>
      <c r="O284" s="171" t="str">
        <f t="shared" si="66"/>
        <v/>
      </c>
      <c r="P284" s="178"/>
      <c r="Q284" s="176"/>
      <c r="R284" s="176"/>
      <c r="S284" s="176"/>
      <c r="V284" s="108"/>
      <c r="W284" s="108"/>
      <c r="X284" s="108"/>
    </row>
    <row r="285" spans="2:24" s="134" customFormat="1" x14ac:dyDescent="0.25">
      <c r="B285" s="123"/>
      <c r="C285" s="203" t="s">
        <v>111</v>
      </c>
      <c r="D285" s="141" t="s">
        <v>127</v>
      </c>
      <c r="E285" s="147" t="s">
        <v>128</v>
      </c>
      <c r="F285" s="147" t="s">
        <v>5</v>
      </c>
      <c r="G285" s="143">
        <f>IF($F285="","",VLOOKUP($L285,'Proposed Changes'!$I$22:$V$337,'Proposed Changes'!$P$6,FALSE))</f>
        <v>55.47</v>
      </c>
      <c r="H285" s="144">
        <f t="shared" ref="H285:H290" si="67">ROUND(G285*1.1,3)</f>
        <v>61.017000000000003</v>
      </c>
      <c r="I285" s="139" t="s">
        <v>218</v>
      </c>
      <c r="K285" s="168" t="str">
        <f>$C$285</f>
        <v>Access Permits</v>
      </c>
      <c r="L285" s="168" t="str">
        <f t="shared" ref="L285:L290" si="68">K285&amp;D285</f>
        <v>Access PermitsSubdivision - URD - Per Lot</v>
      </c>
      <c r="M285" s="169" t="s">
        <v>218</v>
      </c>
      <c r="N285" s="170">
        <f t="shared" si="66"/>
        <v>1</v>
      </c>
      <c r="O285" s="171">
        <f t="shared" si="66"/>
        <v>1</v>
      </c>
      <c r="P285" s="178"/>
      <c r="Q285" s="176"/>
      <c r="R285" s="176"/>
      <c r="S285" s="176"/>
      <c r="V285" s="108"/>
      <c r="W285" s="108"/>
      <c r="X285" s="108"/>
    </row>
    <row r="286" spans="2:24" s="134" customFormat="1" x14ac:dyDescent="0.25">
      <c r="B286" s="123"/>
      <c r="C286" s="209"/>
      <c r="D286" s="141" t="s">
        <v>228</v>
      </c>
      <c r="E286" s="147" t="s">
        <v>129</v>
      </c>
      <c r="F286" s="147" t="s">
        <v>5</v>
      </c>
      <c r="G286" s="143">
        <f>IF($F286="","",VLOOKUP($L286,'Proposed Changes'!$I$22:$V$337,'Proposed Changes'!$P$6,FALSE))</f>
        <v>2401.8000000000002</v>
      </c>
      <c r="H286" s="144">
        <f t="shared" si="67"/>
        <v>2641.98</v>
      </c>
      <c r="I286" s="139" t="s">
        <v>218</v>
      </c>
      <c r="K286" s="168" t="str">
        <f t="shared" ref="K286:K290" si="69">$C$285</f>
        <v>Access Permits</v>
      </c>
      <c r="L286" s="168" t="str">
        <f t="shared" si="68"/>
        <v>Access PermitsAll Other - Industrial &amp; Commercial - Per access authorisation (AA) or authority to work (ATW)</v>
      </c>
      <c r="M286" s="169" t="s">
        <v>218</v>
      </c>
      <c r="N286" s="170">
        <f t="shared" si="66"/>
        <v>1</v>
      </c>
      <c r="O286" s="171">
        <f t="shared" si="66"/>
        <v>1</v>
      </c>
      <c r="P286" s="178"/>
      <c r="Q286" s="176"/>
      <c r="R286" s="176"/>
      <c r="S286" s="176"/>
      <c r="V286" s="108"/>
      <c r="W286" s="108"/>
      <c r="X286" s="108"/>
    </row>
    <row r="287" spans="2:24" s="134" customFormat="1" x14ac:dyDescent="0.25">
      <c r="B287" s="123"/>
      <c r="C287" s="209"/>
      <c r="D287" s="141" t="s">
        <v>229</v>
      </c>
      <c r="E287" s="147" t="s">
        <v>129</v>
      </c>
      <c r="F287" s="147" t="s">
        <v>5</v>
      </c>
      <c r="G287" s="143">
        <f>IF($F287="","",VLOOKUP($L287,'Proposed Changes'!$I$22:$V$337,'Proposed Changes'!$P$6,FALSE))</f>
        <v>2401.8000000000002</v>
      </c>
      <c r="H287" s="144">
        <f t="shared" si="67"/>
        <v>2641.98</v>
      </c>
      <c r="I287" s="139" t="s">
        <v>218</v>
      </c>
      <c r="K287" s="168" t="str">
        <f t="shared" si="69"/>
        <v>Access Permits</v>
      </c>
      <c r="L287" s="168" t="str">
        <f t="shared" si="68"/>
        <v>Access PermitsAll Other - Non Urban - Per access authorisation (AA) or authority to work (ATW)</v>
      </c>
      <c r="M287" s="169" t="s">
        <v>218</v>
      </c>
      <c r="N287" s="170">
        <f t="shared" si="66"/>
        <v>1</v>
      </c>
      <c r="O287" s="171">
        <f t="shared" si="66"/>
        <v>1</v>
      </c>
      <c r="P287" s="178"/>
      <c r="Q287" s="176"/>
      <c r="R287" s="176"/>
      <c r="S287" s="176"/>
      <c r="V287" s="108"/>
      <c r="W287" s="108"/>
      <c r="X287" s="108"/>
    </row>
    <row r="288" spans="2:24" s="134" customFormat="1" x14ac:dyDescent="0.25">
      <c r="B288" s="123"/>
      <c r="C288" s="209"/>
      <c r="D288" s="141" t="s">
        <v>231</v>
      </c>
      <c r="E288" s="147" t="s">
        <v>129</v>
      </c>
      <c r="F288" s="147" t="s">
        <v>5</v>
      </c>
      <c r="G288" s="143">
        <f>IF($F288="","",VLOOKUP($L288,'Proposed Changes'!$I$22:$V$337,'Proposed Changes'!$P$6,FALSE))</f>
        <v>2401.8000000000002</v>
      </c>
      <c r="H288" s="144">
        <f t="shared" si="67"/>
        <v>2641.98</v>
      </c>
      <c r="I288" s="139" t="s">
        <v>218</v>
      </c>
      <c r="K288" s="168" t="str">
        <f t="shared" si="69"/>
        <v>Access Permits</v>
      </c>
      <c r="L288" s="168" t="str">
        <f t="shared" si="68"/>
        <v>Access PermitsAll Other - URD - Per access authorisation (AA) or authority to work (ATW)</v>
      </c>
      <c r="M288" s="169" t="s">
        <v>218</v>
      </c>
      <c r="N288" s="170">
        <f t="shared" si="66"/>
        <v>1</v>
      </c>
      <c r="O288" s="171">
        <f t="shared" si="66"/>
        <v>1</v>
      </c>
      <c r="P288" s="178"/>
      <c r="Q288" s="176"/>
      <c r="R288" s="176"/>
      <c r="S288" s="176"/>
      <c r="V288" s="108"/>
      <c r="W288" s="108"/>
      <c r="X288" s="108"/>
    </row>
    <row r="289" spans="2:24" s="134" customFormat="1" x14ac:dyDescent="0.25">
      <c r="B289" s="123"/>
      <c r="C289" s="209"/>
      <c r="D289" s="141" t="s">
        <v>227</v>
      </c>
      <c r="E289" s="147" t="s">
        <v>129</v>
      </c>
      <c r="F289" s="147" t="s">
        <v>5</v>
      </c>
      <c r="G289" s="143">
        <f>IF($F289="","",VLOOKUP($L289,'Proposed Changes'!$I$22:$V$337,'Proposed Changes'!$P$6,FALSE))</f>
        <v>2401.8000000000002</v>
      </c>
      <c r="H289" s="144">
        <f t="shared" si="67"/>
        <v>2641.98</v>
      </c>
      <c r="I289" s="139" t="s">
        <v>218</v>
      </c>
      <c r="K289" s="168" t="str">
        <f t="shared" si="69"/>
        <v>Access Permits</v>
      </c>
      <c r="L289" s="168" t="str">
        <f t="shared" si="68"/>
        <v>Access PermitsAll Other - Asset Relocation - Per access authorisation (AA) or authority to work (ATW)</v>
      </c>
      <c r="M289" s="169" t="s">
        <v>218</v>
      </c>
      <c r="N289" s="170">
        <f t="shared" si="66"/>
        <v>1</v>
      </c>
      <c r="O289" s="171">
        <f t="shared" si="66"/>
        <v>1</v>
      </c>
      <c r="P289" s="178"/>
      <c r="Q289" s="176"/>
      <c r="R289" s="176"/>
      <c r="S289" s="176"/>
      <c r="V289" s="108"/>
      <c r="W289" s="108"/>
      <c r="X289" s="108"/>
    </row>
    <row r="290" spans="2:24" s="134" customFormat="1" x14ac:dyDescent="0.25">
      <c r="B290" s="123"/>
      <c r="C290" s="209"/>
      <c r="D290" s="141" t="s">
        <v>230</v>
      </c>
      <c r="E290" s="147" t="s">
        <v>129</v>
      </c>
      <c r="F290" s="147" t="s">
        <v>5</v>
      </c>
      <c r="G290" s="143">
        <f>IF($F290="","",VLOOKUP($L290,'Proposed Changes'!$I$22:$V$337,'Proposed Changes'!$P$6,FALSE))</f>
        <v>2401.8000000000002</v>
      </c>
      <c r="H290" s="144">
        <f t="shared" si="67"/>
        <v>2641.98</v>
      </c>
      <c r="I290" s="139" t="s">
        <v>218</v>
      </c>
      <c r="K290" s="168" t="str">
        <f t="shared" si="69"/>
        <v>Access Permits</v>
      </c>
      <c r="L290" s="168" t="str">
        <f t="shared" si="68"/>
        <v>Access PermitsAll Other - Public Lighting - Per access authorisation (AA) or authority to work (ATW)</v>
      </c>
      <c r="M290" s="169" t="s">
        <v>218</v>
      </c>
      <c r="N290" s="170">
        <f t="shared" si="66"/>
        <v>1</v>
      </c>
      <c r="O290" s="171">
        <f t="shared" si="66"/>
        <v>1</v>
      </c>
      <c r="P290" s="178"/>
      <c r="Q290" s="176"/>
      <c r="R290" s="176"/>
      <c r="S290" s="176"/>
      <c r="V290" s="108"/>
      <c r="W290" s="108"/>
      <c r="X290" s="108"/>
    </row>
    <row r="291" spans="2:24" s="134" customFormat="1" x14ac:dyDescent="0.25">
      <c r="B291" s="123"/>
      <c r="C291" s="214"/>
      <c r="D291" s="192"/>
      <c r="E291" s="193"/>
      <c r="F291" s="193"/>
      <c r="G291" s="194"/>
      <c r="H291" s="195"/>
      <c r="I291" s="139" t="s">
        <v>218</v>
      </c>
      <c r="K291" s="168"/>
      <c r="L291" s="168"/>
      <c r="M291" s="169" t="s">
        <v>218</v>
      </c>
      <c r="N291" s="170" t="str">
        <f t="shared" si="66"/>
        <v/>
      </c>
      <c r="O291" s="171" t="str">
        <f t="shared" si="66"/>
        <v/>
      </c>
      <c r="P291" s="178"/>
      <c r="Q291" s="176"/>
      <c r="R291" s="176"/>
      <c r="S291" s="176"/>
      <c r="V291" s="108"/>
      <c r="W291" s="108"/>
      <c r="X291" s="108"/>
    </row>
    <row r="292" spans="2:24" s="134" customFormat="1" x14ac:dyDescent="0.25">
      <c r="B292" s="123"/>
      <c r="C292" s="203" t="s">
        <v>130</v>
      </c>
      <c r="D292" s="141" t="s">
        <v>127</v>
      </c>
      <c r="E292" s="147" t="s">
        <v>128</v>
      </c>
      <c r="F292" s="147" t="s">
        <v>5</v>
      </c>
      <c r="G292" s="143">
        <f>IF($F292="","",VLOOKUP($L292,'Proposed Changes'!$I$22:$V$337,'Proposed Changes'!$P$6,FALSE))</f>
        <v>67.7</v>
      </c>
      <c r="H292" s="144">
        <f t="shared" ref="H292:H297" si="70">ROUND(G292*1.1,3)</f>
        <v>74.47</v>
      </c>
      <c r="I292" s="139" t="s">
        <v>218</v>
      </c>
      <c r="K292" s="168" t="str">
        <f>$C$292</f>
        <v>Substation Commission Fee</v>
      </c>
      <c r="L292" s="168" t="str">
        <f t="shared" ref="L292:L297" si="71">K292&amp;D292</f>
        <v>Substation Commission FeeSubdivision - URD - Per Lot</v>
      </c>
      <c r="M292" s="169" t="s">
        <v>218</v>
      </c>
      <c r="N292" s="170">
        <f t="shared" si="66"/>
        <v>1</v>
      </c>
      <c r="O292" s="171">
        <f t="shared" si="66"/>
        <v>1</v>
      </c>
      <c r="P292" s="178"/>
      <c r="Q292" s="176"/>
      <c r="R292" s="176"/>
      <c r="S292" s="176"/>
      <c r="V292" s="108"/>
      <c r="W292" s="108"/>
      <c r="X292" s="108"/>
    </row>
    <row r="293" spans="2:24" s="134" customFormat="1" x14ac:dyDescent="0.25">
      <c r="B293" s="123"/>
      <c r="C293" s="209"/>
      <c r="D293" s="141" t="s">
        <v>131</v>
      </c>
      <c r="E293" s="147" t="s">
        <v>132</v>
      </c>
      <c r="F293" s="147" t="s">
        <v>5</v>
      </c>
      <c r="G293" s="143">
        <f>IF($F293="","",VLOOKUP($L293,'Proposed Changes'!$I$22:$V$337,'Proposed Changes'!$P$6,FALSE))</f>
        <v>1963.26</v>
      </c>
      <c r="H293" s="144">
        <f t="shared" si="70"/>
        <v>2159.5859999999998</v>
      </c>
      <c r="I293" s="139" t="s">
        <v>218</v>
      </c>
      <c r="K293" s="168" t="str">
        <f t="shared" ref="K293:K297" si="72">$C$292</f>
        <v>Substation Commission Fee</v>
      </c>
      <c r="L293" s="168" t="str">
        <f t="shared" si="71"/>
        <v>Substation Commission FeeAll Other - Industrial &amp; Commercial - Per Substation</v>
      </c>
      <c r="M293" s="169" t="s">
        <v>218</v>
      </c>
      <c r="N293" s="170">
        <f t="shared" si="66"/>
        <v>1</v>
      </c>
      <c r="O293" s="171">
        <f t="shared" si="66"/>
        <v>1</v>
      </c>
      <c r="P293" s="178"/>
      <c r="Q293" s="176"/>
      <c r="R293" s="176"/>
      <c r="S293" s="176"/>
      <c r="V293" s="108"/>
      <c r="W293" s="108"/>
      <c r="X293" s="108"/>
    </row>
    <row r="294" spans="2:24" s="134" customFormat="1" x14ac:dyDescent="0.25">
      <c r="B294" s="123"/>
      <c r="C294" s="209"/>
      <c r="D294" s="141" t="s">
        <v>133</v>
      </c>
      <c r="E294" s="147" t="s">
        <v>132</v>
      </c>
      <c r="F294" s="147" t="s">
        <v>5</v>
      </c>
      <c r="G294" s="143">
        <f>IF($F294="","",VLOOKUP($L294,'Proposed Changes'!$I$22:$V$337,'Proposed Changes'!$P$6,FALSE))</f>
        <v>1963.26</v>
      </c>
      <c r="H294" s="144">
        <f t="shared" si="70"/>
        <v>2159.5859999999998</v>
      </c>
      <c r="I294" s="139" t="s">
        <v>218</v>
      </c>
      <c r="K294" s="168" t="str">
        <f t="shared" si="72"/>
        <v>Substation Commission Fee</v>
      </c>
      <c r="L294" s="168" t="str">
        <f t="shared" si="71"/>
        <v>Substation Commission FeeAll Other - Non Urban - Per Substation</v>
      </c>
      <c r="M294" s="169" t="s">
        <v>218</v>
      </c>
      <c r="N294" s="170">
        <f t="shared" si="66"/>
        <v>1</v>
      </c>
      <c r="O294" s="171">
        <f t="shared" si="66"/>
        <v>1</v>
      </c>
      <c r="P294" s="178"/>
      <c r="Q294" s="176"/>
      <c r="R294" s="176"/>
      <c r="S294" s="176"/>
      <c r="V294" s="108"/>
      <c r="W294" s="108"/>
      <c r="X294" s="108"/>
    </row>
    <row r="295" spans="2:24" x14ac:dyDescent="0.25">
      <c r="C295" s="209"/>
      <c r="D295" s="141" t="s">
        <v>134</v>
      </c>
      <c r="E295" s="147" t="s">
        <v>132</v>
      </c>
      <c r="F295" s="147" t="s">
        <v>5</v>
      </c>
      <c r="G295" s="143">
        <f>IF($F295="","",VLOOKUP($L295,'Proposed Changes'!$I$22:$V$337,'Proposed Changes'!$P$6,FALSE))</f>
        <v>1963.26</v>
      </c>
      <c r="H295" s="144">
        <f t="shared" si="70"/>
        <v>2159.5859999999998</v>
      </c>
      <c r="I295" s="139" t="s">
        <v>218</v>
      </c>
      <c r="K295" s="168" t="str">
        <f t="shared" si="72"/>
        <v>Substation Commission Fee</v>
      </c>
      <c r="L295" s="168" t="str">
        <f t="shared" si="71"/>
        <v>Substation Commission FeeAll Other - URD - Per Substation</v>
      </c>
      <c r="M295" s="169" t="s">
        <v>218</v>
      </c>
      <c r="N295" s="170">
        <f t="shared" si="66"/>
        <v>1</v>
      </c>
      <c r="O295" s="171">
        <f t="shared" si="66"/>
        <v>1</v>
      </c>
      <c r="P295" s="178"/>
      <c r="Q295" s="179"/>
      <c r="R295" s="179"/>
      <c r="S295" s="179"/>
      <c r="T295" s="118"/>
      <c r="U295" s="118"/>
      <c r="V295" s="108"/>
      <c r="W295" s="108"/>
      <c r="X295" s="108"/>
    </row>
    <row r="296" spans="2:24" x14ac:dyDescent="0.25">
      <c r="C296" s="209"/>
      <c r="D296" s="141" t="s">
        <v>135</v>
      </c>
      <c r="E296" s="147" t="s">
        <v>132</v>
      </c>
      <c r="F296" s="147" t="s">
        <v>5</v>
      </c>
      <c r="G296" s="143">
        <f>IF($F296="","",VLOOKUP($L296,'Proposed Changes'!$I$22:$V$337,'Proposed Changes'!$P$6,FALSE))</f>
        <v>1963.26</v>
      </c>
      <c r="H296" s="144">
        <f t="shared" si="70"/>
        <v>2159.5859999999998</v>
      </c>
      <c r="I296" s="139" t="s">
        <v>218</v>
      </c>
      <c r="K296" s="168" t="str">
        <f t="shared" si="72"/>
        <v>Substation Commission Fee</v>
      </c>
      <c r="L296" s="168" t="str">
        <f t="shared" si="71"/>
        <v>Substation Commission FeeAll Other - Asset Relocation - Per Substation</v>
      </c>
      <c r="M296" s="169" t="s">
        <v>218</v>
      </c>
      <c r="N296" s="170">
        <f t="shared" si="66"/>
        <v>1</v>
      </c>
      <c r="O296" s="171">
        <f t="shared" si="66"/>
        <v>1</v>
      </c>
      <c r="P296" s="178"/>
      <c r="Q296" s="179"/>
      <c r="R296" s="179"/>
      <c r="S296" s="179"/>
      <c r="T296" s="118"/>
      <c r="U296" s="118"/>
      <c r="V296" s="108"/>
      <c r="W296" s="108"/>
      <c r="X296" s="108"/>
    </row>
    <row r="297" spans="2:24" x14ac:dyDescent="0.25">
      <c r="C297" s="209"/>
      <c r="D297" s="141" t="s">
        <v>136</v>
      </c>
      <c r="E297" s="147" t="s">
        <v>132</v>
      </c>
      <c r="F297" s="147" t="s">
        <v>5</v>
      </c>
      <c r="G297" s="143">
        <f>IF($F297="","",VLOOKUP($L297,'Proposed Changes'!$I$22:$V$337,'Proposed Changes'!$P$6,FALSE))</f>
        <v>1963.26</v>
      </c>
      <c r="H297" s="144">
        <f t="shared" si="70"/>
        <v>2159.5859999999998</v>
      </c>
      <c r="I297" s="139" t="s">
        <v>218</v>
      </c>
      <c r="K297" s="168" t="str">
        <f t="shared" si="72"/>
        <v>Substation Commission Fee</v>
      </c>
      <c r="L297" s="168" t="str">
        <f t="shared" si="71"/>
        <v>Substation Commission FeeAll Other - Public Lighting - Per Substation</v>
      </c>
      <c r="M297" s="169" t="s">
        <v>218</v>
      </c>
      <c r="N297" s="170">
        <f t="shared" si="66"/>
        <v>1</v>
      </c>
      <c r="O297" s="171">
        <f t="shared" si="66"/>
        <v>1</v>
      </c>
      <c r="P297" s="178"/>
      <c r="Q297" s="179"/>
      <c r="R297" s="179"/>
      <c r="S297" s="179"/>
      <c r="T297" s="118"/>
      <c r="U297" s="118"/>
      <c r="V297" s="108"/>
      <c r="W297" s="108"/>
      <c r="X297" s="108"/>
    </row>
    <row r="298" spans="2:24" x14ac:dyDescent="0.25">
      <c r="C298" s="214"/>
      <c r="D298" s="192"/>
      <c r="E298" s="193"/>
      <c r="F298" s="193"/>
      <c r="G298" s="194"/>
      <c r="H298" s="195"/>
      <c r="I298" s="139" t="s">
        <v>218</v>
      </c>
      <c r="K298" s="180"/>
      <c r="L298" s="180"/>
      <c r="M298" s="169" t="s">
        <v>218</v>
      </c>
      <c r="N298" s="170" t="str">
        <f t="shared" ref="N298:O317" si="73">IF($F298="","",COUNTIF($L$58:$L$353,$L298))</f>
        <v/>
      </c>
      <c r="O298" s="171" t="str">
        <f t="shared" si="73"/>
        <v/>
      </c>
      <c r="P298" s="178"/>
      <c r="Q298" s="179"/>
      <c r="R298" s="179"/>
      <c r="S298" s="179"/>
      <c r="T298" s="118"/>
      <c r="U298" s="118"/>
      <c r="V298" s="108"/>
      <c r="W298" s="108"/>
      <c r="X298" s="108"/>
    </row>
    <row r="299" spans="2:24" ht="30" x14ac:dyDescent="0.25">
      <c r="C299" s="219" t="s">
        <v>226</v>
      </c>
      <c r="D299" s="145" t="s">
        <v>160</v>
      </c>
      <c r="E299" s="165" t="s">
        <v>218</v>
      </c>
      <c r="F299" s="165" t="s">
        <v>218</v>
      </c>
      <c r="G299" s="166"/>
      <c r="H299" s="167"/>
      <c r="I299" s="139" t="s">
        <v>218</v>
      </c>
      <c r="K299" s="180"/>
      <c r="L299" s="180"/>
      <c r="M299" s="169" t="s">
        <v>218</v>
      </c>
      <c r="N299" s="170" t="str">
        <f t="shared" si="73"/>
        <v/>
      </c>
      <c r="O299" s="171" t="str">
        <f t="shared" si="73"/>
        <v/>
      </c>
      <c r="P299" s="178"/>
      <c r="Q299" s="179"/>
      <c r="R299" s="179"/>
      <c r="S299" s="179"/>
      <c r="T299" s="118"/>
      <c r="U299" s="118"/>
      <c r="V299" s="108"/>
      <c r="W299" s="108"/>
      <c r="X299" s="108"/>
    </row>
    <row r="300" spans="2:24" x14ac:dyDescent="0.25">
      <c r="C300" s="204"/>
      <c r="D300" s="146" t="s">
        <v>161</v>
      </c>
      <c r="E300" s="147" t="s">
        <v>4</v>
      </c>
      <c r="F300" s="147" t="s">
        <v>5</v>
      </c>
      <c r="G300" s="143">
        <f>IF($F300="","",VLOOKUP($L300,'Proposed Changes'!$I$22:$V$337,'Proposed Changes'!$P$6,FALSE))</f>
        <v>4485.92</v>
      </c>
      <c r="H300" s="144">
        <f t="shared" ref="H300:H311" si="74">ROUND(G300*1.1,3)</f>
        <v>4934.5119999999997</v>
      </c>
      <c r="I300" s="139" t="s">
        <v>218</v>
      </c>
      <c r="K300" s="180" t="str">
        <f>$C$299</f>
        <v>Access permits, oversight and facilitation</v>
      </c>
      <c r="L300" s="168" t="str">
        <f t="shared" ref="L300:L311" si="75">K300&amp;D300</f>
        <v>Access permits, oversight and facilitationInstall &amp; remove HV live line links - One set</v>
      </c>
      <c r="M300" s="169" t="s">
        <v>218</v>
      </c>
      <c r="N300" s="170">
        <f t="shared" si="73"/>
        <v>1</v>
      </c>
      <c r="O300" s="171">
        <f t="shared" si="73"/>
        <v>1</v>
      </c>
      <c r="P300" s="178"/>
      <c r="Q300" s="179"/>
      <c r="R300" s="179"/>
      <c r="S300" s="179"/>
      <c r="T300" s="118"/>
      <c r="U300" s="118"/>
      <c r="V300" s="108"/>
      <c r="W300" s="108"/>
      <c r="X300" s="108"/>
    </row>
    <row r="301" spans="2:24" x14ac:dyDescent="0.25">
      <c r="C301" s="204"/>
      <c r="D301" s="146" t="s">
        <v>162</v>
      </c>
      <c r="E301" s="147" t="s">
        <v>4</v>
      </c>
      <c r="F301" s="147" t="s">
        <v>5</v>
      </c>
      <c r="G301" s="143">
        <f>IF($F301="","",VLOOKUP($L301,'Proposed Changes'!$I$22:$V$337,'Proposed Changes'!$P$6,FALSE))</f>
        <v>2880.83</v>
      </c>
      <c r="H301" s="144">
        <f t="shared" si="74"/>
        <v>3168.913</v>
      </c>
      <c r="I301" s="139" t="s">
        <v>218</v>
      </c>
      <c r="K301" s="180" t="str">
        <f t="shared" ref="K301:K311" si="76">$C$299</f>
        <v>Access permits, oversight and facilitation</v>
      </c>
      <c r="L301" s="168" t="str">
        <f t="shared" si="75"/>
        <v>Access permits, oversight and facilitationInstall &amp; remove HV live line links - Each additional set</v>
      </c>
      <c r="M301" s="169" t="s">
        <v>218</v>
      </c>
      <c r="N301" s="170">
        <f t="shared" si="73"/>
        <v>1</v>
      </c>
      <c r="O301" s="171">
        <f t="shared" si="73"/>
        <v>1</v>
      </c>
      <c r="P301" s="178"/>
      <c r="Q301" s="179"/>
      <c r="R301" s="179"/>
      <c r="S301" s="179"/>
      <c r="T301" s="118"/>
      <c r="U301" s="118"/>
      <c r="V301" s="108"/>
      <c r="W301" s="108"/>
      <c r="X301" s="108"/>
    </row>
    <row r="302" spans="2:24" x14ac:dyDescent="0.25">
      <c r="C302" s="204"/>
      <c r="D302" s="146" t="s">
        <v>163</v>
      </c>
      <c r="E302" s="147" t="s">
        <v>4</v>
      </c>
      <c r="F302" s="147" t="s">
        <v>5</v>
      </c>
      <c r="G302" s="143">
        <f>IF($F302="","",VLOOKUP($L302,'Proposed Changes'!$I$22:$V$337,'Proposed Changes'!$P$6,FALSE))</f>
        <v>3470.88</v>
      </c>
      <c r="H302" s="144">
        <f t="shared" si="74"/>
        <v>3817.9679999999998</v>
      </c>
      <c r="I302" s="139" t="s">
        <v>218</v>
      </c>
      <c r="K302" s="180" t="str">
        <f t="shared" si="76"/>
        <v>Access permits, oversight and facilitation</v>
      </c>
      <c r="L302" s="168" t="str">
        <f t="shared" si="75"/>
        <v>Access permits, oversight and facilitationBreak &amp; remake HV bonds - One set</v>
      </c>
      <c r="M302" s="169" t="s">
        <v>218</v>
      </c>
      <c r="N302" s="170">
        <f t="shared" si="73"/>
        <v>1</v>
      </c>
      <c r="O302" s="171">
        <f t="shared" si="73"/>
        <v>1</v>
      </c>
      <c r="P302" s="178"/>
      <c r="Q302" s="179"/>
      <c r="R302" s="179"/>
      <c r="S302" s="179"/>
      <c r="T302" s="118"/>
      <c r="U302" s="118"/>
      <c r="V302" s="108"/>
      <c r="W302" s="108"/>
      <c r="X302" s="108"/>
    </row>
    <row r="303" spans="2:24" x14ac:dyDescent="0.25">
      <c r="C303" s="204"/>
      <c r="D303" s="146" t="s">
        <v>164</v>
      </c>
      <c r="E303" s="147" t="s">
        <v>4</v>
      </c>
      <c r="F303" s="147" t="s">
        <v>5</v>
      </c>
      <c r="G303" s="143">
        <f>IF($F303="","",VLOOKUP($L303,'Proposed Changes'!$I$22:$V$337,'Proposed Changes'!$P$6,FALSE))</f>
        <v>1930.56</v>
      </c>
      <c r="H303" s="144">
        <f t="shared" si="74"/>
        <v>2123.616</v>
      </c>
      <c r="I303" s="139" t="s">
        <v>218</v>
      </c>
      <c r="K303" s="180" t="str">
        <f t="shared" si="76"/>
        <v>Access permits, oversight and facilitation</v>
      </c>
      <c r="L303" s="168" t="str">
        <f t="shared" si="75"/>
        <v>Access permits, oversight and facilitationBreak &amp; remake HV bonds - Each additional set</v>
      </c>
      <c r="M303" s="169" t="s">
        <v>218</v>
      </c>
      <c r="N303" s="170">
        <f t="shared" si="73"/>
        <v>1</v>
      </c>
      <c r="O303" s="171">
        <f t="shared" si="73"/>
        <v>1</v>
      </c>
      <c r="P303" s="178"/>
      <c r="Q303" s="179"/>
      <c r="R303" s="179"/>
      <c r="S303" s="179"/>
      <c r="T303" s="118"/>
      <c r="U303" s="118"/>
      <c r="V303" s="108"/>
      <c r="W303" s="108"/>
      <c r="X303" s="108"/>
    </row>
    <row r="304" spans="2:24" x14ac:dyDescent="0.25">
      <c r="C304" s="204"/>
      <c r="D304" s="146" t="s">
        <v>165</v>
      </c>
      <c r="E304" s="147" t="s">
        <v>4</v>
      </c>
      <c r="F304" s="147" t="s">
        <v>5</v>
      </c>
      <c r="G304" s="143">
        <f>IF($F304="","",VLOOKUP($L304,'Proposed Changes'!$I$22:$V$337,'Proposed Changes'!$P$6,FALSE))</f>
        <v>2152.0700000000002</v>
      </c>
      <c r="H304" s="144">
        <f t="shared" si="74"/>
        <v>2367.277</v>
      </c>
      <c r="I304" s="139" t="s">
        <v>218</v>
      </c>
      <c r="K304" s="180" t="str">
        <f t="shared" si="76"/>
        <v>Access permits, oversight and facilitation</v>
      </c>
      <c r="L304" s="168" t="str">
        <f t="shared" si="75"/>
        <v>Access permits, oversight and facilitationBreak &amp; remake LV bonds - One set</v>
      </c>
      <c r="M304" s="169" t="s">
        <v>218</v>
      </c>
      <c r="N304" s="170">
        <f t="shared" si="73"/>
        <v>1</v>
      </c>
      <c r="O304" s="171">
        <f t="shared" si="73"/>
        <v>1</v>
      </c>
      <c r="P304" s="178"/>
      <c r="Q304" s="179"/>
      <c r="R304" s="179"/>
      <c r="S304" s="179"/>
      <c r="T304" s="118"/>
      <c r="U304" s="118"/>
      <c r="V304" s="108"/>
      <c r="W304" s="108"/>
      <c r="X304" s="108"/>
    </row>
    <row r="305" spans="2:24" x14ac:dyDescent="0.25">
      <c r="C305" s="204"/>
      <c r="D305" s="146" t="s">
        <v>166</v>
      </c>
      <c r="E305" s="147" t="s">
        <v>4</v>
      </c>
      <c r="F305" s="147" t="s">
        <v>5</v>
      </c>
      <c r="G305" s="143">
        <f>IF($F305="","",VLOOKUP($L305,'Proposed Changes'!$I$22:$V$337,'Proposed Changes'!$P$6,FALSE))</f>
        <v>1019.26</v>
      </c>
      <c r="H305" s="144">
        <f t="shared" si="74"/>
        <v>1121.1859999999999</v>
      </c>
      <c r="I305" s="139" t="s">
        <v>218</v>
      </c>
      <c r="K305" s="180" t="str">
        <f t="shared" si="76"/>
        <v>Access permits, oversight and facilitation</v>
      </c>
      <c r="L305" s="168" t="str">
        <f t="shared" si="75"/>
        <v>Access permits, oversight and facilitationBreak &amp; remake LV bonds - Each additional set</v>
      </c>
      <c r="M305" s="169" t="s">
        <v>218</v>
      </c>
      <c r="N305" s="170">
        <f t="shared" si="73"/>
        <v>1</v>
      </c>
      <c r="O305" s="171">
        <f t="shared" si="73"/>
        <v>1</v>
      </c>
      <c r="P305" s="178"/>
      <c r="Q305" s="179"/>
      <c r="R305" s="179"/>
      <c r="S305" s="179"/>
      <c r="T305" s="118"/>
      <c r="U305" s="118"/>
      <c r="V305" s="108"/>
      <c r="W305" s="108"/>
      <c r="X305" s="108"/>
    </row>
    <row r="306" spans="2:24" x14ac:dyDescent="0.25">
      <c r="C306" s="204"/>
      <c r="D306" s="146" t="s">
        <v>167</v>
      </c>
      <c r="E306" s="147" t="s">
        <v>4</v>
      </c>
      <c r="F306" s="147" t="s">
        <v>5</v>
      </c>
      <c r="G306" s="143">
        <f>IF($F306="","",VLOOKUP($L306,'Proposed Changes'!$I$22:$V$337,'Proposed Changes'!$P$6,FALSE))</f>
        <v>2122.33</v>
      </c>
      <c r="H306" s="144">
        <f t="shared" si="74"/>
        <v>2334.5630000000001</v>
      </c>
      <c r="I306" s="139" t="s">
        <v>218</v>
      </c>
      <c r="K306" s="180" t="str">
        <f t="shared" si="76"/>
        <v>Access permits, oversight and facilitation</v>
      </c>
      <c r="L306" s="168" t="str">
        <f t="shared" si="75"/>
        <v>Access permits, oversight and facilitationInstall &amp; remove LV live line links - One set</v>
      </c>
      <c r="M306" s="169" t="s">
        <v>218</v>
      </c>
      <c r="N306" s="170">
        <f t="shared" si="73"/>
        <v>1</v>
      </c>
      <c r="O306" s="171">
        <f t="shared" si="73"/>
        <v>1</v>
      </c>
      <c r="P306" s="178"/>
      <c r="Q306" s="179"/>
      <c r="R306" s="179"/>
      <c r="S306" s="179"/>
      <c r="T306" s="118"/>
      <c r="U306" s="118"/>
      <c r="V306" s="108"/>
      <c r="W306" s="108"/>
      <c r="X306" s="108"/>
    </row>
    <row r="307" spans="2:24" x14ac:dyDescent="0.25">
      <c r="C307" s="204"/>
      <c r="D307" s="146" t="s">
        <v>168</v>
      </c>
      <c r="E307" s="147" t="s">
        <v>4</v>
      </c>
      <c r="F307" s="147" t="s">
        <v>5</v>
      </c>
      <c r="G307" s="143">
        <f>IF($F307="","",VLOOKUP($L307,'Proposed Changes'!$I$22:$V$337,'Proposed Changes'!$P$6,FALSE))</f>
        <v>989.52</v>
      </c>
      <c r="H307" s="144">
        <f t="shared" si="74"/>
        <v>1088.472</v>
      </c>
      <c r="I307" s="139" t="s">
        <v>218</v>
      </c>
      <c r="K307" s="180" t="str">
        <f t="shared" si="76"/>
        <v>Access permits, oversight and facilitation</v>
      </c>
      <c r="L307" s="168" t="str">
        <f t="shared" si="75"/>
        <v>Access permits, oversight and facilitationInstall &amp; remove LV live line links - Each additional set</v>
      </c>
      <c r="M307" s="169" t="s">
        <v>218</v>
      </c>
      <c r="N307" s="170">
        <f t="shared" si="73"/>
        <v>1</v>
      </c>
      <c r="O307" s="171">
        <f t="shared" si="73"/>
        <v>1</v>
      </c>
      <c r="P307" s="178"/>
      <c r="Q307" s="179"/>
      <c r="R307" s="179"/>
      <c r="S307" s="179"/>
      <c r="T307" s="118"/>
      <c r="U307" s="118"/>
      <c r="V307" s="108"/>
      <c r="W307" s="108"/>
      <c r="X307" s="108"/>
    </row>
    <row r="308" spans="2:24" s="134" customFormat="1" x14ac:dyDescent="0.25">
      <c r="B308" s="123"/>
      <c r="C308" s="204"/>
      <c r="D308" s="146" t="s">
        <v>169</v>
      </c>
      <c r="E308" s="147" t="s">
        <v>4</v>
      </c>
      <c r="F308" s="147" t="s">
        <v>5</v>
      </c>
      <c r="G308" s="143">
        <f>IF($F308="","",VLOOKUP($L308,'Proposed Changes'!$I$22:$V$337,'Proposed Changes'!$P$6,FALSE))</f>
        <v>2065.69</v>
      </c>
      <c r="H308" s="144">
        <f t="shared" si="74"/>
        <v>2272.259</v>
      </c>
      <c r="I308" s="139" t="s">
        <v>218</v>
      </c>
      <c r="K308" s="180" t="str">
        <f t="shared" si="76"/>
        <v>Access permits, oversight and facilitation</v>
      </c>
      <c r="L308" s="168" t="str">
        <f t="shared" si="75"/>
        <v>Access permits, oversight and facilitationConnect &amp; disconnect generator to LV OH mains - One generator</v>
      </c>
      <c r="M308" s="169" t="s">
        <v>218</v>
      </c>
      <c r="N308" s="170">
        <f t="shared" si="73"/>
        <v>1</v>
      </c>
      <c r="O308" s="171">
        <f t="shared" si="73"/>
        <v>1</v>
      </c>
      <c r="P308" s="178"/>
      <c r="Q308" s="176"/>
      <c r="R308" s="176"/>
      <c r="S308" s="176"/>
      <c r="V308" s="108"/>
      <c r="W308" s="108"/>
      <c r="X308" s="108"/>
    </row>
    <row r="309" spans="2:24" s="134" customFormat="1" x14ac:dyDescent="0.25">
      <c r="B309" s="123"/>
      <c r="C309" s="204"/>
      <c r="D309" s="146" t="s">
        <v>170</v>
      </c>
      <c r="E309" s="147" t="s">
        <v>4</v>
      </c>
      <c r="F309" s="147" t="s">
        <v>5</v>
      </c>
      <c r="G309" s="143">
        <f>IF($F309="","",VLOOKUP($L309,'Proposed Changes'!$I$22:$V$337,'Proposed Changes'!$P$6,FALSE))</f>
        <v>932.89</v>
      </c>
      <c r="H309" s="144">
        <f t="shared" si="74"/>
        <v>1026.1790000000001</v>
      </c>
      <c r="I309" s="139" t="s">
        <v>218</v>
      </c>
      <c r="K309" s="180" t="str">
        <f t="shared" si="76"/>
        <v>Access permits, oversight and facilitation</v>
      </c>
      <c r="L309" s="168" t="str">
        <f t="shared" si="75"/>
        <v>Access permits, oversight and facilitationConnect &amp; disconnect generator to LV OH mains - Each additional generator</v>
      </c>
      <c r="M309" s="169" t="s">
        <v>218</v>
      </c>
      <c r="N309" s="170">
        <f t="shared" si="73"/>
        <v>1</v>
      </c>
      <c r="O309" s="171">
        <f t="shared" si="73"/>
        <v>1</v>
      </c>
      <c r="P309" s="178"/>
      <c r="Q309" s="176"/>
      <c r="R309" s="176"/>
      <c r="S309" s="176"/>
      <c r="V309" s="108"/>
      <c r="W309" s="108"/>
      <c r="X309" s="108"/>
    </row>
    <row r="310" spans="2:24" s="134" customFormat="1" x14ac:dyDescent="0.25">
      <c r="B310" s="123"/>
      <c r="C310" s="204"/>
      <c r="D310" s="146" t="s">
        <v>171</v>
      </c>
      <c r="E310" s="147" t="s">
        <v>4</v>
      </c>
      <c r="F310" s="147" t="s">
        <v>5</v>
      </c>
      <c r="G310" s="143">
        <f>IF($F310="","",VLOOKUP($L310,'Proposed Changes'!$I$22:$V$337,'Proposed Changes'!$P$6,FALSE))</f>
        <v>2065.69</v>
      </c>
      <c r="H310" s="144">
        <f t="shared" si="74"/>
        <v>2272.259</v>
      </c>
      <c r="I310" s="139" t="s">
        <v>218</v>
      </c>
      <c r="K310" s="180" t="str">
        <f t="shared" si="76"/>
        <v>Access permits, oversight and facilitation</v>
      </c>
      <c r="L310" s="168" t="str">
        <f t="shared" si="75"/>
        <v>Access permits, oversight and facilitationConnect &amp; disconnect generator to a padmount / indoor substation - One generator</v>
      </c>
      <c r="M310" s="169" t="s">
        <v>218</v>
      </c>
      <c r="N310" s="170">
        <f t="shared" si="73"/>
        <v>1</v>
      </c>
      <c r="O310" s="171">
        <f t="shared" si="73"/>
        <v>1</v>
      </c>
      <c r="P310" s="178"/>
      <c r="Q310" s="176"/>
      <c r="R310" s="176"/>
      <c r="S310" s="176"/>
      <c r="V310" s="108"/>
      <c r="W310" s="108"/>
      <c r="X310" s="108"/>
    </row>
    <row r="311" spans="2:24" s="134" customFormat="1" x14ac:dyDescent="0.25">
      <c r="B311" s="123"/>
      <c r="C311" s="204"/>
      <c r="D311" s="146" t="s">
        <v>172</v>
      </c>
      <c r="E311" s="147" t="s">
        <v>4</v>
      </c>
      <c r="F311" s="147" t="s">
        <v>5</v>
      </c>
      <c r="G311" s="143">
        <f>IF($F311="","",VLOOKUP($L311,'Proposed Changes'!$I$22:$V$337,'Proposed Changes'!$P$6,FALSE))</f>
        <v>932.89</v>
      </c>
      <c r="H311" s="144">
        <f t="shared" si="74"/>
        <v>1026.1790000000001</v>
      </c>
      <c r="I311" s="139" t="s">
        <v>218</v>
      </c>
      <c r="K311" s="180" t="str">
        <f t="shared" si="76"/>
        <v>Access permits, oversight and facilitation</v>
      </c>
      <c r="L311" s="168" t="str">
        <f t="shared" si="75"/>
        <v>Access permits, oversight and facilitationConnect &amp; disconnect generator to a padmount / indoor substation - Each additional gen</v>
      </c>
      <c r="M311" s="169" t="s">
        <v>218</v>
      </c>
      <c r="N311" s="170">
        <f t="shared" si="73"/>
        <v>1</v>
      </c>
      <c r="O311" s="171">
        <f t="shared" si="73"/>
        <v>1</v>
      </c>
      <c r="P311" s="178"/>
      <c r="Q311" s="176"/>
      <c r="R311" s="176"/>
      <c r="S311" s="176"/>
      <c r="V311" s="108"/>
      <c r="W311" s="108"/>
      <c r="X311" s="108"/>
    </row>
    <row r="312" spans="2:24" s="134" customFormat="1" x14ac:dyDescent="0.25">
      <c r="B312" s="123"/>
      <c r="C312" s="205"/>
      <c r="D312" s="196"/>
      <c r="E312" s="192"/>
      <c r="F312" s="192"/>
      <c r="G312" s="194"/>
      <c r="H312" s="195"/>
      <c r="I312" s="139" t="s">
        <v>218</v>
      </c>
      <c r="K312" s="168"/>
      <c r="L312" s="168"/>
      <c r="M312" s="169" t="s">
        <v>218</v>
      </c>
      <c r="N312" s="170" t="str">
        <f t="shared" si="73"/>
        <v/>
      </c>
      <c r="O312" s="171" t="str">
        <f t="shared" si="73"/>
        <v/>
      </c>
      <c r="P312" s="178"/>
      <c r="Q312" s="176"/>
      <c r="R312" s="176"/>
      <c r="S312" s="176"/>
      <c r="V312" s="108"/>
      <c r="W312" s="108"/>
      <c r="X312" s="108"/>
    </row>
    <row r="313" spans="2:24" s="134" customFormat="1" x14ac:dyDescent="0.25">
      <c r="B313" s="123"/>
      <c r="C313" s="219" t="s">
        <v>323</v>
      </c>
      <c r="D313" s="145" t="s">
        <v>173</v>
      </c>
      <c r="E313" s="165" t="s">
        <v>218</v>
      </c>
      <c r="F313" s="165" t="s">
        <v>218</v>
      </c>
      <c r="G313" s="166"/>
      <c r="H313" s="167"/>
      <c r="I313" s="139" t="s">
        <v>218</v>
      </c>
      <c r="K313" s="168"/>
      <c r="L313" s="168"/>
      <c r="M313" s="169" t="s">
        <v>218</v>
      </c>
      <c r="N313" s="170" t="str">
        <f t="shared" si="73"/>
        <v/>
      </c>
      <c r="O313" s="171" t="str">
        <f t="shared" si="73"/>
        <v/>
      </c>
      <c r="P313" s="178"/>
      <c r="Q313" s="176"/>
      <c r="R313" s="176"/>
      <c r="S313" s="176"/>
      <c r="V313" s="108"/>
      <c r="W313" s="108"/>
      <c r="X313" s="108"/>
    </row>
    <row r="314" spans="2:24" s="134" customFormat="1" x14ac:dyDescent="0.25">
      <c r="B314" s="123"/>
      <c r="C314" s="204"/>
      <c r="D314" s="146" t="s">
        <v>174</v>
      </c>
      <c r="E314" s="147" t="s">
        <v>4</v>
      </c>
      <c r="F314" s="147" t="s">
        <v>5</v>
      </c>
      <c r="G314" s="143">
        <f>IF($F314="","",VLOOKUP($L314,'Proposed Changes'!$I$22:$V$337,'Proposed Changes'!$P$6,FALSE))</f>
        <v>3315.39</v>
      </c>
      <c r="H314" s="144">
        <f t="shared" ref="H314:H324" si="77">ROUND(G314*1.1,3)</f>
        <v>3646.9290000000001</v>
      </c>
      <c r="I314" s="139" t="s">
        <v>218</v>
      </c>
      <c r="K314" s="180" t="str">
        <f>$C$313</f>
        <v>Termination of cable at zone substation – distributor required performance</v>
      </c>
      <c r="L314" s="168" t="str">
        <f t="shared" ref="L314:L324" si="78">K314&amp;D314</f>
        <v>Termination of cable at zone substation – distributor required performanceZone substation access and supervision for installation of cable(s) for one feeder</v>
      </c>
      <c r="M314" s="169" t="s">
        <v>218</v>
      </c>
      <c r="N314" s="170">
        <f t="shared" si="73"/>
        <v>1</v>
      </c>
      <c r="O314" s="171">
        <f t="shared" si="73"/>
        <v>1</v>
      </c>
      <c r="P314" s="178"/>
      <c r="Q314" s="176"/>
      <c r="R314" s="176"/>
      <c r="S314" s="176"/>
      <c r="V314" s="108"/>
      <c r="W314" s="108"/>
      <c r="X314" s="108"/>
    </row>
    <row r="315" spans="2:24" s="134" customFormat="1" x14ac:dyDescent="0.25">
      <c r="B315" s="123"/>
      <c r="C315" s="204"/>
      <c r="D315" s="146" t="s">
        <v>175</v>
      </c>
      <c r="E315" s="147" t="s">
        <v>4</v>
      </c>
      <c r="F315" s="147" t="s">
        <v>5</v>
      </c>
      <c r="G315" s="143">
        <f>IF($F315="","",VLOOKUP($L315,'Proposed Changes'!$I$22:$V$337,'Proposed Changes'!$P$6,FALSE))</f>
        <v>4221.47</v>
      </c>
      <c r="H315" s="144">
        <f t="shared" si="77"/>
        <v>4643.6170000000002</v>
      </c>
      <c r="I315" s="139" t="s">
        <v>218</v>
      </c>
      <c r="K315" s="180" t="str">
        <f t="shared" ref="K315:K324" si="79">$C$313</f>
        <v>Termination of cable at zone substation – distributor required performance</v>
      </c>
      <c r="L315" s="168" t="str">
        <f t="shared" si="78"/>
        <v>Termination of cable at zone substation – distributor required performanceProtection setting</v>
      </c>
      <c r="M315" s="169" t="s">
        <v>218</v>
      </c>
      <c r="N315" s="170">
        <f t="shared" si="73"/>
        <v>1</v>
      </c>
      <c r="O315" s="171">
        <f t="shared" si="73"/>
        <v>1</v>
      </c>
      <c r="P315" s="178"/>
      <c r="Q315" s="176"/>
      <c r="R315" s="176"/>
      <c r="S315" s="176"/>
      <c r="V315" s="108"/>
      <c r="W315" s="108"/>
      <c r="X315" s="108"/>
    </row>
    <row r="316" spans="2:24" s="134" customFormat="1" x14ac:dyDescent="0.25">
      <c r="B316" s="123"/>
      <c r="C316" s="204"/>
      <c r="D316" s="146" t="s">
        <v>176</v>
      </c>
      <c r="E316" s="147" t="s">
        <v>4</v>
      </c>
      <c r="F316" s="147" t="s">
        <v>5</v>
      </c>
      <c r="G316" s="143">
        <f>IF($F316="","",VLOOKUP($L316,'Proposed Changes'!$I$22:$V$337,'Proposed Changes'!$P$6,FALSE))</f>
        <v>4786.12</v>
      </c>
      <c r="H316" s="144">
        <f t="shared" si="77"/>
        <v>5264.732</v>
      </c>
      <c r="I316" s="139" t="s">
        <v>218</v>
      </c>
      <c r="K316" s="180" t="str">
        <f t="shared" si="79"/>
        <v>Termination of cable at zone substation – distributor required performance</v>
      </c>
      <c r="L316" s="168" t="str">
        <f t="shared" si="78"/>
        <v>Termination of cable at zone substation – distributor required performanceTesting cable prior to commissioning</v>
      </c>
      <c r="M316" s="169" t="s">
        <v>218</v>
      </c>
      <c r="N316" s="170">
        <f t="shared" si="73"/>
        <v>1</v>
      </c>
      <c r="O316" s="171">
        <f t="shared" si="73"/>
        <v>1</v>
      </c>
      <c r="P316" s="178"/>
      <c r="Q316" s="176"/>
      <c r="R316" s="176"/>
      <c r="S316" s="176"/>
      <c r="V316" s="108"/>
      <c r="W316" s="108"/>
      <c r="X316" s="108"/>
    </row>
    <row r="317" spans="2:24" s="134" customFormat="1" x14ac:dyDescent="0.25">
      <c r="B317" s="123"/>
      <c r="C317" s="204"/>
      <c r="D317" s="146" t="s">
        <v>177</v>
      </c>
      <c r="E317" s="147" t="s">
        <v>4</v>
      </c>
      <c r="F317" s="147" t="s">
        <v>5</v>
      </c>
      <c r="G317" s="143">
        <f>IF($F317="","",VLOOKUP($L317,'Proposed Changes'!$I$22:$V$337,'Proposed Changes'!$P$6,FALSE))</f>
        <v>3941.25</v>
      </c>
      <c r="H317" s="144">
        <f t="shared" si="77"/>
        <v>4335.375</v>
      </c>
      <c r="I317" s="139" t="s">
        <v>218</v>
      </c>
      <c r="K317" s="180" t="str">
        <f t="shared" si="79"/>
        <v>Termination of cable at zone substation – distributor required performance</v>
      </c>
      <c r="L317" s="168" t="str">
        <f t="shared" si="78"/>
        <v>Termination of cable at zone substation – distributor required performance11kV Zone substation circuit breaker cable termination</v>
      </c>
      <c r="M317" s="169" t="s">
        <v>218</v>
      </c>
      <c r="N317" s="170">
        <f t="shared" si="73"/>
        <v>1</v>
      </c>
      <c r="O317" s="171">
        <f t="shared" si="73"/>
        <v>1</v>
      </c>
      <c r="P317" s="178"/>
      <c r="Q317" s="176"/>
      <c r="R317" s="176"/>
      <c r="S317" s="176"/>
      <c r="V317" s="108"/>
      <c r="W317" s="108"/>
      <c r="X317" s="108"/>
    </row>
    <row r="318" spans="2:24" s="134" customFormat="1" x14ac:dyDescent="0.25">
      <c r="B318" s="123"/>
      <c r="C318" s="204"/>
      <c r="D318" s="146" t="s">
        <v>178</v>
      </c>
      <c r="E318" s="147" t="s">
        <v>4</v>
      </c>
      <c r="F318" s="147" t="s">
        <v>5</v>
      </c>
      <c r="G318" s="143">
        <f>IF($F318="","",VLOOKUP($L318,'Proposed Changes'!$I$22:$V$337,'Proposed Changes'!$P$6,FALSE))</f>
        <v>4087.95</v>
      </c>
      <c r="H318" s="144">
        <f t="shared" si="77"/>
        <v>4496.7449999999999</v>
      </c>
      <c r="I318" s="139" t="s">
        <v>218</v>
      </c>
      <c r="K318" s="180" t="str">
        <f t="shared" si="79"/>
        <v>Termination of cable at zone substation – distributor required performance</v>
      </c>
      <c r="L318" s="168" t="str">
        <f t="shared" si="78"/>
        <v>Termination of cable at zone substation – distributor required performance22kV Zone substation circuit breaker cable termination</v>
      </c>
      <c r="M318" s="169" t="s">
        <v>218</v>
      </c>
      <c r="N318" s="170">
        <f t="shared" ref="N318:O337" si="80">IF($F318="","",COUNTIF($L$58:$L$353,$L318))</f>
        <v>1</v>
      </c>
      <c r="O318" s="171">
        <f t="shared" si="80"/>
        <v>1</v>
      </c>
      <c r="P318" s="178"/>
      <c r="Q318" s="176"/>
      <c r="R318" s="176"/>
      <c r="S318" s="176"/>
      <c r="V318" s="108"/>
      <c r="W318" s="108"/>
      <c r="X318" s="108"/>
    </row>
    <row r="319" spans="2:24" s="134" customFormat="1" x14ac:dyDescent="0.25">
      <c r="B319" s="123"/>
      <c r="C319" s="204"/>
      <c r="D319" s="146" t="s">
        <v>179</v>
      </c>
      <c r="E319" s="147" t="s">
        <v>4</v>
      </c>
      <c r="F319" s="147" t="s">
        <v>5</v>
      </c>
      <c r="G319" s="143">
        <f>IF($F319="","",VLOOKUP($L319,'Proposed Changes'!$I$22:$V$337,'Proposed Changes'!$P$6,FALSE))</f>
        <v>4274.7700000000004</v>
      </c>
      <c r="H319" s="144">
        <f t="shared" si="77"/>
        <v>4702.2470000000003</v>
      </c>
      <c r="I319" s="139" t="s">
        <v>218</v>
      </c>
      <c r="K319" s="180" t="str">
        <f t="shared" si="79"/>
        <v>Termination of cable at zone substation – distributor required performance</v>
      </c>
      <c r="L319" s="168" t="str">
        <f t="shared" si="78"/>
        <v>Termination of cable at zone substation – distributor required performance11kV Padmount/Indoor substation cable termination</v>
      </c>
      <c r="M319" s="169" t="s">
        <v>218</v>
      </c>
      <c r="N319" s="170">
        <f t="shared" si="80"/>
        <v>1</v>
      </c>
      <c r="O319" s="171">
        <f t="shared" si="80"/>
        <v>1</v>
      </c>
      <c r="P319" s="178"/>
      <c r="Q319" s="176"/>
      <c r="R319" s="176"/>
      <c r="S319" s="176"/>
      <c r="V319" s="108"/>
      <c r="W319" s="108"/>
      <c r="X319" s="108"/>
    </row>
    <row r="320" spans="2:24" s="134" customFormat="1" x14ac:dyDescent="0.25">
      <c r="B320" s="123"/>
      <c r="C320" s="204"/>
      <c r="D320" s="146" t="s">
        <v>180</v>
      </c>
      <c r="E320" s="147" t="s">
        <v>4</v>
      </c>
      <c r="F320" s="147" t="s">
        <v>5</v>
      </c>
      <c r="G320" s="143">
        <f>IF($F320="","",VLOOKUP($L320,'Proposed Changes'!$I$22:$V$337,'Proposed Changes'!$P$6,FALSE))</f>
        <v>5187.67</v>
      </c>
      <c r="H320" s="144">
        <f t="shared" si="77"/>
        <v>5706.4369999999999</v>
      </c>
      <c r="I320" s="139" t="s">
        <v>218</v>
      </c>
      <c r="K320" s="180" t="str">
        <f t="shared" si="79"/>
        <v>Termination of cable at zone substation – distributor required performance</v>
      </c>
      <c r="L320" s="168" t="str">
        <f t="shared" si="78"/>
        <v>Termination of cable at zone substation – distributor required performance22kV Padmount/Indoor substation cable termination</v>
      </c>
      <c r="M320" s="169" t="s">
        <v>218</v>
      </c>
      <c r="N320" s="170">
        <f t="shared" si="80"/>
        <v>1</v>
      </c>
      <c r="O320" s="171">
        <f t="shared" si="80"/>
        <v>1</v>
      </c>
      <c r="P320" s="178"/>
      <c r="Q320" s="176"/>
      <c r="R320" s="176"/>
      <c r="S320" s="176"/>
      <c r="V320" s="108"/>
      <c r="W320" s="108"/>
      <c r="X320" s="108"/>
    </row>
    <row r="321" spans="2:24" s="134" customFormat="1" x14ac:dyDescent="0.25">
      <c r="B321" s="123"/>
      <c r="C321" s="204"/>
      <c r="D321" s="146" t="s">
        <v>181</v>
      </c>
      <c r="E321" s="147" t="s">
        <v>4</v>
      </c>
      <c r="F321" s="147" t="s">
        <v>5</v>
      </c>
      <c r="G321" s="143">
        <f>IF($F321="","",VLOOKUP($L321,'Proposed Changes'!$I$22:$V$337,'Proposed Changes'!$P$6,FALSE))</f>
        <v>5067.45</v>
      </c>
      <c r="H321" s="144">
        <f t="shared" si="77"/>
        <v>5574.1949999999997</v>
      </c>
      <c r="I321" s="139" t="s">
        <v>218</v>
      </c>
      <c r="K321" s="180" t="str">
        <f t="shared" si="79"/>
        <v>Termination of cable at zone substation – distributor required performance</v>
      </c>
      <c r="L321" s="168" t="str">
        <f t="shared" si="78"/>
        <v>Termination of cable at zone substation – distributor required performance11kV Pole top termination (UGOH) and bonding to OH</v>
      </c>
      <c r="M321" s="169" t="s">
        <v>218</v>
      </c>
      <c r="N321" s="170">
        <f t="shared" si="80"/>
        <v>1</v>
      </c>
      <c r="O321" s="171">
        <f t="shared" si="80"/>
        <v>1</v>
      </c>
      <c r="P321" s="178"/>
      <c r="Q321" s="176"/>
      <c r="R321" s="176"/>
      <c r="S321" s="176"/>
      <c r="V321" s="108"/>
      <c r="W321" s="108"/>
      <c r="X321" s="108"/>
    </row>
    <row r="322" spans="2:24" s="134" customFormat="1" x14ac:dyDescent="0.25">
      <c r="B322" s="123"/>
      <c r="C322" s="204"/>
      <c r="D322" s="146" t="s">
        <v>182</v>
      </c>
      <c r="E322" s="147" t="s">
        <v>4</v>
      </c>
      <c r="F322" s="147" t="s">
        <v>5</v>
      </c>
      <c r="G322" s="143">
        <f>IF($F322="","",VLOOKUP($L322,'Proposed Changes'!$I$22:$V$337,'Proposed Changes'!$P$6,FALSE))</f>
        <v>5677.45</v>
      </c>
      <c r="H322" s="144">
        <f t="shared" si="77"/>
        <v>6245.1949999999997</v>
      </c>
      <c r="I322" s="139" t="s">
        <v>218</v>
      </c>
      <c r="K322" s="180" t="str">
        <f t="shared" si="79"/>
        <v>Termination of cable at zone substation – distributor required performance</v>
      </c>
      <c r="L322" s="168" t="str">
        <f t="shared" si="78"/>
        <v>Termination of cable at zone substation – distributor required performance22kV Pole top termination (UGOH) and bonding to OH</v>
      </c>
      <c r="M322" s="169" t="s">
        <v>218</v>
      </c>
      <c r="N322" s="170">
        <f t="shared" si="80"/>
        <v>1</v>
      </c>
      <c r="O322" s="171">
        <f t="shared" si="80"/>
        <v>1</v>
      </c>
      <c r="P322" s="178"/>
      <c r="Q322" s="176"/>
      <c r="R322" s="176"/>
      <c r="S322" s="176"/>
      <c r="V322" s="108"/>
      <c r="W322" s="108"/>
      <c r="X322" s="108"/>
    </row>
    <row r="323" spans="2:24" s="134" customFormat="1" x14ac:dyDescent="0.25">
      <c r="B323" s="123"/>
      <c r="C323" s="204"/>
      <c r="D323" s="146" t="s">
        <v>183</v>
      </c>
      <c r="E323" s="147" t="s">
        <v>4</v>
      </c>
      <c r="F323" s="147" t="s">
        <v>5</v>
      </c>
      <c r="G323" s="143">
        <f>IF($F323="","",VLOOKUP($L323,'Proposed Changes'!$I$22:$V$337,'Proposed Changes'!$P$6,FALSE))</f>
        <v>4207.88</v>
      </c>
      <c r="H323" s="144">
        <f t="shared" si="77"/>
        <v>4628.6679999999997</v>
      </c>
      <c r="I323" s="139" t="s">
        <v>218</v>
      </c>
      <c r="K323" s="180" t="str">
        <f t="shared" si="79"/>
        <v>Termination of cable at zone substation – distributor required performance</v>
      </c>
      <c r="L323" s="168" t="str">
        <f t="shared" si="78"/>
        <v>Termination of cable at zone substation – distributor required performance11kV Straight through joint</v>
      </c>
      <c r="M323" s="169" t="s">
        <v>218</v>
      </c>
      <c r="N323" s="170">
        <f t="shared" si="80"/>
        <v>1</v>
      </c>
      <c r="O323" s="171">
        <f t="shared" si="80"/>
        <v>1</v>
      </c>
      <c r="P323" s="178"/>
      <c r="Q323" s="176"/>
      <c r="R323" s="176"/>
      <c r="S323" s="176"/>
      <c r="V323" s="108"/>
      <c r="W323" s="108"/>
      <c r="X323" s="108"/>
    </row>
    <row r="324" spans="2:24" s="134" customFormat="1" x14ac:dyDescent="0.25">
      <c r="B324" s="123"/>
      <c r="C324" s="204"/>
      <c r="D324" s="146" t="s">
        <v>184</v>
      </c>
      <c r="E324" s="147" t="s">
        <v>4</v>
      </c>
      <c r="F324" s="147" t="s">
        <v>5</v>
      </c>
      <c r="G324" s="143">
        <f>IF($F324="","",VLOOKUP($L324,'Proposed Changes'!$I$22:$V$337,'Proposed Changes'!$P$6,FALSE))</f>
        <v>4394.05</v>
      </c>
      <c r="H324" s="144">
        <f t="shared" si="77"/>
        <v>4833.4549999999999</v>
      </c>
      <c r="I324" s="139" t="s">
        <v>218</v>
      </c>
      <c r="K324" s="180" t="str">
        <f t="shared" si="79"/>
        <v>Termination of cable at zone substation – distributor required performance</v>
      </c>
      <c r="L324" s="168" t="str">
        <f t="shared" si="78"/>
        <v>Termination of cable at zone substation – distributor required performance22kV Straight through joint</v>
      </c>
      <c r="M324" s="169" t="s">
        <v>218</v>
      </c>
      <c r="N324" s="170">
        <f t="shared" si="80"/>
        <v>1</v>
      </c>
      <c r="O324" s="171">
        <f t="shared" si="80"/>
        <v>1</v>
      </c>
      <c r="P324" s="178"/>
      <c r="Q324" s="176"/>
      <c r="R324" s="176"/>
      <c r="S324" s="176"/>
      <c r="V324" s="108"/>
      <c r="W324" s="108"/>
      <c r="X324" s="108"/>
    </row>
    <row r="325" spans="2:24" s="134" customFormat="1" x14ac:dyDescent="0.25">
      <c r="B325" s="123"/>
      <c r="C325" s="205"/>
      <c r="D325" s="196"/>
      <c r="E325" s="192"/>
      <c r="F325" s="192"/>
      <c r="G325" s="194"/>
      <c r="H325" s="195"/>
      <c r="I325" s="139" t="s">
        <v>218</v>
      </c>
      <c r="K325" s="168"/>
      <c r="L325" s="168"/>
      <c r="M325" s="169" t="s">
        <v>218</v>
      </c>
      <c r="N325" s="170" t="str">
        <f t="shared" si="80"/>
        <v/>
      </c>
      <c r="O325" s="171" t="str">
        <f t="shared" si="80"/>
        <v/>
      </c>
      <c r="P325" s="178"/>
      <c r="Q325" s="176"/>
      <c r="R325" s="176"/>
      <c r="S325" s="176"/>
      <c r="V325" s="108"/>
      <c r="W325" s="108"/>
      <c r="X325" s="108"/>
    </row>
    <row r="326" spans="2:24" s="134" customFormat="1" x14ac:dyDescent="0.25">
      <c r="B326" s="123"/>
      <c r="C326" s="219" t="s">
        <v>287</v>
      </c>
      <c r="D326" s="145" t="s">
        <v>185</v>
      </c>
      <c r="E326" s="165" t="s">
        <v>218</v>
      </c>
      <c r="F326" s="165" t="s">
        <v>218</v>
      </c>
      <c r="G326" s="166"/>
      <c r="H326" s="167"/>
      <c r="I326" s="139" t="s">
        <v>218</v>
      </c>
      <c r="K326" s="168"/>
      <c r="L326" s="168"/>
      <c r="M326" s="169" t="s">
        <v>218</v>
      </c>
      <c r="N326" s="170" t="str">
        <f t="shared" si="80"/>
        <v/>
      </c>
      <c r="O326" s="171" t="str">
        <f t="shared" si="80"/>
        <v/>
      </c>
      <c r="P326" s="178"/>
      <c r="Q326" s="176"/>
      <c r="R326" s="176"/>
      <c r="S326" s="176"/>
      <c r="V326" s="108"/>
      <c r="W326" s="108"/>
      <c r="X326" s="108"/>
    </row>
    <row r="327" spans="2:24" s="134" customFormat="1" x14ac:dyDescent="0.25">
      <c r="B327" s="123"/>
      <c r="C327" s="204"/>
      <c r="D327" s="146" t="s">
        <v>186</v>
      </c>
      <c r="E327" s="147" t="s">
        <v>4</v>
      </c>
      <c r="F327" s="147" t="s">
        <v>5</v>
      </c>
      <c r="G327" s="143">
        <f>IF($F327="","",VLOOKUP($L327,'Proposed Changes'!$I$22:$V$337,'Proposed Changes'!$P$6,FALSE))</f>
        <v>4456.09</v>
      </c>
      <c r="H327" s="144">
        <f t="shared" ref="H327:H352" si="81">ROUND(G327*1.1,3)</f>
        <v>4901.6989999999996</v>
      </c>
      <c r="I327" s="139" t="s">
        <v>218</v>
      </c>
      <c r="K327" s="180" t="str">
        <f>$C$326</f>
        <v>Network safety services</v>
      </c>
      <c r="L327" s="168" t="str">
        <f t="shared" ref="L327:L353" si="82">K327&amp;D327</f>
        <v>Network safety servicesTraffic Management to install &amp; remove, break &amp; remake, connect &amp; disconnect excluded distribution services</v>
      </c>
      <c r="M327" s="169" t="s">
        <v>218</v>
      </c>
      <c r="N327" s="170">
        <f t="shared" si="80"/>
        <v>1</v>
      </c>
      <c r="O327" s="171">
        <f t="shared" si="80"/>
        <v>1</v>
      </c>
      <c r="P327" s="178"/>
      <c r="Q327" s="176"/>
      <c r="R327" s="176"/>
      <c r="S327" s="176"/>
      <c r="V327" s="108"/>
      <c r="W327" s="108"/>
      <c r="X327" s="108"/>
    </row>
    <row r="328" spans="2:24" s="134" customFormat="1" x14ac:dyDescent="0.25">
      <c r="B328" s="123"/>
      <c r="C328" s="205"/>
      <c r="D328" s="146" t="s">
        <v>187</v>
      </c>
      <c r="E328" s="147" t="s">
        <v>4</v>
      </c>
      <c r="F328" s="147" t="s">
        <v>5</v>
      </c>
      <c r="G328" s="143">
        <f>IF($F328="","",VLOOKUP($L328,'Proposed Changes'!$I$22:$V$337,'Proposed Changes'!$P$6,FALSE))</f>
        <v>4084.13</v>
      </c>
      <c r="H328" s="144">
        <f t="shared" si="81"/>
        <v>4492.5429999999997</v>
      </c>
      <c r="I328" s="139" t="s">
        <v>218</v>
      </c>
      <c r="K328" s="180" t="str">
        <f>$C$326</f>
        <v>Network safety services</v>
      </c>
      <c r="L328" s="168" t="str">
        <f t="shared" si="82"/>
        <v>Network safety servicesTraffic Management to test, terminate and joint excluded distribution services</v>
      </c>
      <c r="M328" s="169" t="s">
        <v>218</v>
      </c>
      <c r="N328" s="170">
        <f t="shared" si="80"/>
        <v>1</v>
      </c>
      <c r="O328" s="171">
        <f t="shared" si="80"/>
        <v>1</v>
      </c>
      <c r="P328" s="178"/>
      <c r="Q328" s="176"/>
      <c r="R328" s="176"/>
      <c r="S328" s="176"/>
      <c r="V328" s="108"/>
      <c r="W328" s="108"/>
      <c r="X328" s="108"/>
    </row>
    <row r="329" spans="2:24" s="134" customFormat="1" x14ac:dyDescent="0.25">
      <c r="B329" s="123"/>
      <c r="C329" s="203" t="s">
        <v>137</v>
      </c>
      <c r="D329" s="141" t="s">
        <v>138</v>
      </c>
      <c r="E329" s="147" t="s">
        <v>139</v>
      </c>
      <c r="F329" s="147" t="s">
        <v>5</v>
      </c>
      <c r="G329" s="143">
        <f>IF($F329="","",VLOOKUP($L329,'Proposed Changes'!$I$22:$V$337,'Proposed Changes'!$P$6,FALSE))</f>
        <v>413.91</v>
      </c>
      <c r="H329" s="144">
        <f t="shared" si="81"/>
        <v>455.30099999999999</v>
      </c>
      <c r="I329" s="139" t="s">
        <v>218</v>
      </c>
      <c r="K329" s="168" t="str">
        <f>$C$329</f>
        <v>Authorisation</v>
      </c>
      <c r="L329" s="168" t="str">
        <f t="shared" si="82"/>
        <v>AuthorisationAuthorisation - Renewal</v>
      </c>
      <c r="M329" s="169" t="s">
        <v>218</v>
      </c>
      <c r="N329" s="170">
        <f t="shared" si="80"/>
        <v>1</v>
      </c>
      <c r="O329" s="171">
        <f t="shared" si="80"/>
        <v>1</v>
      </c>
      <c r="P329" s="178"/>
      <c r="Q329" s="176"/>
      <c r="R329" s="176"/>
      <c r="S329" s="176"/>
      <c r="V329" s="108"/>
      <c r="W329" s="108"/>
      <c r="X329" s="108"/>
    </row>
    <row r="330" spans="2:24" s="134" customFormat="1" x14ac:dyDescent="0.25">
      <c r="B330" s="123"/>
      <c r="C330" s="214"/>
      <c r="D330" s="141" t="s">
        <v>140</v>
      </c>
      <c r="E330" s="147" t="s">
        <v>139</v>
      </c>
      <c r="F330" s="147" t="s">
        <v>5</v>
      </c>
      <c r="G330" s="143">
        <f>IF($F330="","",VLOOKUP($L330,'Proposed Changes'!$I$22:$V$337,'Proposed Changes'!$P$6,FALSE))</f>
        <v>460.55</v>
      </c>
      <c r="H330" s="144">
        <f t="shared" si="81"/>
        <v>506.60500000000002</v>
      </c>
      <c r="I330" s="139" t="s">
        <v>218</v>
      </c>
      <c r="K330" s="168" t="str">
        <f>$C$329</f>
        <v>Authorisation</v>
      </c>
      <c r="L330" s="168" t="str">
        <f t="shared" si="82"/>
        <v>AuthorisationAuthorisation - New</v>
      </c>
      <c r="M330" s="169" t="s">
        <v>218</v>
      </c>
      <c r="N330" s="170">
        <f t="shared" si="80"/>
        <v>1</v>
      </c>
      <c r="O330" s="171">
        <f t="shared" si="80"/>
        <v>1</v>
      </c>
      <c r="P330" s="178"/>
      <c r="Q330" s="176"/>
      <c r="R330" s="176"/>
      <c r="S330" s="176"/>
      <c r="V330" s="108"/>
      <c r="W330" s="108"/>
      <c r="X330" s="108"/>
    </row>
    <row r="331" spans="2:24" s="134" customFormat="1" x14ac:dyDescent="0.25">
      <c r="B331" s="123"/>
      <c r="C331" s="140" t="s">
        <v>143</v>
      </c>
      <c r="D331" s="141" t="s">
        <v>286</v>
      </c>
      <c r="E331" s="147" t="s">
        <v>144</v>
      </c>
      <c r="F331" s="147" t="s">
        <v>5</v>
      </c>
      <c r="G331" s="143">
        <f>IF($F331="","",VLOOKUP($L331,'Proposed Changes'!$I$22:$V$337,'Proposed Changes'!$P$6,FALSE))</f>
        <v>53.35</v>
      </c>
      <c r="H331" s="144">
        <f t="shared" si="81"/>
        <v>58.685000000000002</v>
      </c>
      <c r="I331" s="139" t="s">
        <v>218</v>
      </c>
      <c r="K331" s="168" t="str">
        <f>$C$331</f>
        <v>Conveyancing Information</v>
      </c>
      <c r="L331" s="168" t="str">
        <f t="shared" si="82"/>
        <v xml:space="preserve">Conveyancing InformationSupply of conveyancing information - Per Desk Inquiry </v>
      </c>
      <c r="M331" s="169" t="s">
        <v>218</v>
      </c>
      <c r="N331" s="170">
        <f t="shared" si="80"/>
        <v>1</v>
      </c>
      <c r="O331" s="171">
        <f t="shared" si="80"/>
        <v>1</v>
      </c>
      <c r="P331" s="178"/>
      <c r="Q331" s="176"/>
      <c r="R331" s="176"/>
      <c r="S331" s="176"/>
      <c r="V331" s="108"/>
      <c r="W331" s="108"/>
      <c r="X331" s="108"/>
    </row>
    <row r="332" spans="2:24" s="134" customFormat="1" ht="30" x14ac:dyDescent="0.25">
      <c r="B332" s="123"/>
      <c r="C332" s="207" t="s">
        <v>145</v>
      </c>
      <c r="D332" s="146" t="s">
        <v>326</v>
      </c>
      <c r="E332" s="147" t="s">
        <v>6</v>
      </c>
      <c r="F332" s="147" t="s">
        <v>7</v>
      </c>
      <c r="G332" s="143">
        <f>IF($F332="","",VLOOKUP($L332,'Proposed Changes'!$I$22:$V$337,'Proposed Changes'!$P$6,FALSE))</f>
        <v>201.67</v>
      </c>
      <c r="H332" s="144">
        <f t="shared" si="81"/>
        <v>221.83699999999999</v>
      </c>
      <c r="I332" s="139" t="s">
        <v>218</v>
      </c>
      <c r="K332" s="168" t="str">
        <f>$C$332</f>
        <v>Planning Studies</v>
      </c>
      <c r="L332" s="168" t="str">
        <f t="shared" si="82"/>
        <v>Planning StudiesCarrying out planning studies and analysis relating to distribution (including subtransmission and dual function assets) connection applications - SIMPLE JOBS</v>
      </c>
      <c r="M332" s="169" t="s">
        <v>218</v>
      </c>
      <c r="N332" s="170">
        <f t="shared" si="80"/>
        <v>1</v>
      </c>
      <c r="O332" s="171">
        <f t="shared" si="80"/>
        <v>1</v>
      </c>
      <c r="P332" s="178"/>
      <c r="Q332" s="176"/>
      <c r="R332" s="176"/>
      <c r="S332" s="176"/>
      <c r="V332" s="108"/>
      <c r="W332" s="108"/>
      <c r="X332" s="108"/>
    </row>
    <row r="333" spans="2:24" s="134" customFormat="1" ht="30" x14ac:dyDescent="0.25">
      <c r="B333" s="123"/>
      <c r="C333" s="218"/>
      <c r="D333" s="146" t="s">
        <v>325</v>
      </c>
      <c r="E333" s="147" t="s">
        <v>6</v>
      </c>
      <c r="F333" s="147" t="s">
        <v>7</v>
      </c>
      <c r="G333" s="143">
        <f>IF($F333="","",VLOOKUP($L333,'Proposed Changes'!$I$22:$V$337,'Proposed Changes'!$P$6,FALSE))</f>
        <v>221.82</v>
      </c>
      <c r="H333" s="144">
        <f t="shared" si="81"/>
        <v>244.00200000000001</v>
      </c>
      <c r="I333" s="139" t="s">
        <v>218</v>
      </c>
      <c r="K333" s="168" t="str">
        <f>$C$332</f>
        <v>Planning Studies</v>
      </c>
      <c r="L333" s="168" t="str">
        <f t="shared" si="82"/>
        <v>Planning StudiesCarrying out planning studies and analysis relating to distribution (including subtransmission and dual function assets) connection applications - COMPLEX JOBS</v>
      </c>
      <c r="M333" s="169" t="s">
        <v>218</v>
      </c>
      <c r="N333" s="170">
        <f t="shared" si="80"/>
        <v>1</v>
      </c>
      <c r="O333" s="171">
        <f t="shared" si="80"/>
        <v>1</v>
      </c>
      <c r="P333" s="178"/>
      <c r="Q333" s="176"/>
      <c r="R333" s="176"/>
      <c r="S333" s="176"/>
      <c r="V333" s="108"/>
      <c r="W333" s="108"/>
      <c r="X333" s="108"/>
    </row>
    <row r="334" spans="2:24" s="134" customFormat="1" x14ac:dyDescent="0.25">
      <c r="B334" s="123"/>
      <c r="C334" s="203" t="s">
        <v>146</v>
      </c>
      <c r="D334" s="146" t="s">
        <v>402</v>
      </c>
      <c r="E334" s="147" t="s">
        <v>4</v>
      </c>
      <c r="F334" s="147" t="s">
        <v>5</v>
      </c>
      <c r="G334" s="186">
        <f>H17</f>
        <v>26.8</v>
      </c>
      <c r="H334" s="144">
        <f t="shared" si="81"/>
        <v>29.48</v>
      </c>
      <c r="I334" s="139" t="s">
        <v>218</v>
      </c>
      <c r="K334" s="168" t="str">
        <f>$C$334</f>
        <v>Connection Offer Service</v>
      </c>
      <c r="L334" s="168" t="str">
        <f t="shared" si="82"/>
        <v>Connection Offer ServiceConnection Offer Service (Basic) - Existing</v>
      </c>
      <c r="M334" s="169" t="s">
        <v>218</v>
      </c>
      <c r="N334" s="170">
        <f t="shared" si="80"/>
        <v>1</v>
      </c>
      <c r="O334" s="171">
        <f t="shared" si="80"/>
        <v>1</v>
      </c>
      <c r="P334" s="178"/>
      <c r="Q334" s="176"/>
      <c r="R334" s="176"/>
      <c r="S334" s="176"/>
      <c r="V334" s="108"/>
      <c r="W334" s="108"/>
      <c r="X334" s="108"/>
    </row>
    <row r="335" spans="2:24" s="134" customFormat="1" x14ac:dyDescent="0.25">
      <c r="B335" s="123"/>
      <c r="C335" s="209"/>
      <c r="D335" s="146" t="s">
        <v>403</v>
      </c>
      <c r="E335" s="147" t="s">
        <v>4</v>
      </c>
      <c r="F335" s="147" t="s">
        <v>5</v>
      </c>
      <c r="G335" s="186">
        <f t="shared" ref="G335:G336" si="83">H18</f>
        <v>26.8</v>
      </c>
      <c r="H335" s="144">
        <f t="shared" si="81"/>
        <v>29.48</v>
      </c>
      <c r="I335" s="139" t="s">
        <v>218</v>
      </c>
      <c r="K335" s="181" t="str">
        <f>$C$334</f>
        <v>Connection Offer Service</v>
      </c>
      <c r="L335" s="181" t="str">
        <f t="shared" si="82"/>
        <v>Connection Offer ServiceConnection Offer Service (Basic) - New</v>
      </c>
      <c r="M335" s="182" t="s">
        <v>218</v>
      </c>
      <c r="N335" s="183">
        <f t="shared" si="80"/>
        <v>1</v>
      </c>
      <c r="O335" s="184">
        <f t="shared" si="80"/>
        <v>1</v>
      </c>
      <c r="P335" s="178"/>
      <c r="Q335" s="176"/>
      <c r="R335" s="176"/>
      <c r="S335" s="176"/>
      <c r="V335" s="108"/>
      <c r="W335" s="108"/>
      <c r="X335" s="108"/>
    </row>
    <row r="336" spans="2:24" s="134" customFormat="1" x14ac:dyDescent="0.25">
      <c r="B336" s="123"/>
      <c r="C336" s="209"/>
      <c r="D336" s="146" t="s">
        <v>404</v>
      </c>
      <c r="E336" s="147" t="s">
        <v>4</v>
      </c>
      <c r="F336" s="147" t="s">
        <v>5</v>
      </c>
      <c r="G336" s="186">
        <f t="shared" si="83"/>
        <v>26.8</v>
      </c>
      <c r="H336" s="144">
        <f t="shared" si="81"/>
        <v>29.48</v>
      </c>
      <c r="I336" s="139" t="s">
        <v>218</v>
      </c>
      <c r="K336" s="181" t="str">
        <f>$C$334</f>
        <v>Connection Offer Service</v>
      </c>
      <c r="L336" s="181" t="str">
        <f t="shared" si="82"/>
        <v>Connection Offer ServiceConnection Offer Service (Basic) - Solar</v>
      </c>
      <c r="M336" s="182" t="s">
        <v>218</v>
      </c>
      <c r="N336" s="183">
        <f t="shared" si="80"/>
        <v>1</v>
      </c>
      <c r="O336" s="184">
        <f t="shared" si="80"/>
        <v>1</v>
      </c>
      <c r="P336" s="178"/>
      <c r="Q336" s="176"/>
      <c r="R336" s="176"/>
      <c r="S336" s="176"/>
      <c r="V336" s="108"/>
      <c r="W336" s="108"/>
      <c r="X336" s="108"/>
    </row>
    <row r="337" spans="2:24" s="134" customFormat="1" x14ac:dyDescent="0.25">
      <c r="B337" s="123"/>
      <c r="C337" s="214"/>
      <c r="D337" s="146" t="s">
        <v>148</v>
      </c>
      <c r="E337" s="147" t="s">
        <v>4</v>
      </c>
      <c r="F337" s="147" t="s">
        <v>5</v>
      </c>
      <c r="G337" s="143">
        <f>IF($F337="","",VLOOKUP($L337,'Proposed Changes'!$I$22:$V$337,'Proposed Changes'!$P$6,FALSE))</f>
        <v>241.99</v>
      </c>
      <c r="H337" s="144">
        <f t="shared" si="81"/>
        <v>266.18900000000002</v>
      </c>
      <c r="I337" s="139" t="s">
        <v>218</v>
      </c>
      <c r="K337" s="168" t="str">
        <f>$C$334</f>
        <v>Connection Offer Service</v>
      </c>
      <c r="L337" s="168" t="str">
        <f t="shared" si="82"/>
        <v>Connection Offer ServiceConnection Offer Service (Standard)</v>
      </c>
      <c r="M337" s="169" t="s">
        <v>218</v>
      </c>
      <c r="N337" s="170">
        <f t="shared" si="80"/>
        <v>1</v>
      </c>
      <c r="O337" s="171">
        <f t="shared" si="80"/>
        <v>1</v>
      </c>
      <c r="P337" s="178"/>
      <c r="Q337" s="176"/>
      <c r="R337" s="176"/>
      <c r="S337" s="176"/>
      <c r="V337" s="108"/>
      <c r="W337" s="108"/>
      <c r="X337" s="108"/>
    </row>
    <row r="338" spans="2:24" s="134" customFormat="1" x14ac:dyDescent="0.25">
      <c r="B338" s="123"/>
      <c r="C338" s="140" t="s">
        <v>149</v>
      </c>
      <c r="D338" s="146" t="s">
        <v>150</v>
      </c>
      <c r="E338" s="147" t="s">
        <v>6</v>
      </c>
      <c r="F338" s="147" t="s">
        <v>7</v>
      </c>
      <c r="G338" s="143">
        <f>IF($F338="","",VLOOKUP($L338,'Proposed Changes'!$I$22:$V$337,'Proposed Changes'!$P$6,FALSE))</f>
        <v>201.67</v>
      </c>
      <c r="H338" s="144">
        <f t="shared" si="81"/>
        <v>221.83699999999999</v>
      </c>
      <c r="I338" s="139" t="s">
        <v>218</v>
      </c>
      <c r="K338" s="168" t="str">
        <f>$C$338</f>
        <v>Customer Interface co-ordination</v>
      </c>
      <c r="L338" s="168" t="str">
        <f t="shared" si="82"/>
        <v>Customer Interface co-ordinationCustomer Interface co-ordination for contestable works</v>
      </c>
      <c r="M338" s="169" t="s">
        <v>218</v>
      </c>
      <c r="N338" s="170">
        <f t="shared" ref="N338:O353" si="84">IF($F338="","",COUNTIF($L$58:$L$353,$L338))</f>
        <v>1</v>
      </c>
      <c r="O338" s="171">
        <f t="shared" si="84"/>
        <v>1</v>
      </c>
      <c r="P338" s="178"/>
      <c r="Q338" s="176"/>
      <c r="R338" s="176"/>
      <c r="S338" s="176"/>
      <c r="V338" s="108"/>
      <c r="W338" s="108"/>
      <c r="X338" s="108"/>
    </row>
    <row r="339" spans="2:24" s="134" customFormat="1" ht="45" x14ac:dyDescent="0.25">
      <c r="B339" s="123"/>
      <c r="C339" s="140" t="s">
        <v>151</v>
      </c>
      <c r="D339" s="146" t="s">
        <v>283</v>
      </c>
      <c r="E339" s="147" t="s">
        <v>6</v>
      </c>
      <c r="F339" s="147" t="s">
        <v>7</v>
      </c>
      <c r="G339" s="143">
        <f>IF($F339="","",VLOOKUP($L339,'Proposed Changes'!$I$22:$V$337,'Proposed Changes'!$P$6,FALSE))</f>
        <v>161.33000000000001</v>
      </c>
      <c r="H339" s="144">
        <f t="shared" si="81"/>
        <v>177.46299999999999</v>
      </c>
      <c r="I339" s="139" t="s">
        <v>218</v>
      </c>
      <c r="K339" s="168" t="str">
        <f>$C$339</f>
        <v>Investigation, review &amp; implementation of remedial actions associated with ASP's connection work</v>
      </c>
      <c r="L339" s="168" t="str">
        <f t="shared" si="82"/>
        <v>Investigation, review &amp; implementation of remedial actions associated with ASP's connection workInvestigation, review &amp; implementation of remedial actions associated with ASP's connection work.</v>
      </c>
      <c r="M339" s="169" t="s">
        <v>218</v>
      </c>
      <c r="N339" s="170">
        <f t="shared" si="84"/>
        <v>1</v>
      </c>
      <c r="O339" s="171">
        <f t="shared" si="84"/>
        <v>1</v>
      </c>
      <c r="P339" s="178"/>
      <c r="Q339" s="176"/>
      <c r="R339" s="176"/>
      <c r="S339" s="176"/>
      <c r="V339" s="108"/>
      <c r="W339" s="108"/>
      <c r="X339" s="108"/>
    </row>
    <row r="340" spans="2:24" s="134" customFormat="1" x14ac:dyDescent="0.25">
      <c r="B340" s="123"/>
      <c r="C340" s="210" t="s">
        <v>152</v>
      </c>
      <c r="D340" s="146" t="s">
        <v>328</v>
      </c>
      <c r="E340" s="147" t="s">
        <v>6</v>
      </c>
      <c r="F340" s="147" t="s">
        <v>7</v>
      </c>
      <c r="G340" s="143">
        <f>IF($F340="","",VLOOKUP($L340,'Proposed Changes'!$I$22:$V$337,'Proposed Changes'!$P$6,FALSE))</f>
        <v>106.69</v>
      </c>
      <c r="H340" s="144">
        <f t="shared" si="81"/>
        <v>117.35899999999999</v>
      </c>
      <c r="I340" s="139" t="s">
        <v>218</v>
      </c>
      <c r="K340" s="168" t="str">
        <f>$C$340</f>
        <v>Preliminary Enquiry Service</v>
      </c>
      <c r="L340" s="168" t="str">
        <f t="shared" si="82"/>
        <v>Preliminary Enquiry ServicePreliminary Enquiry Service - SIMPLE JOBS</v>
      </c>
      <c r="M340" s="169" t="s">
        <v>218</v>
      </c>
      <c r="N340" s="170">
        <f t="shared" si="84"/>
        <v>1</v>
      </c>
      <c r="O340" s="171">
        <f t="shared" si="84"/>
        <v>1</v>
      </c>
      <c r="P340" s="178"/>
      <c r="Q340" s="176"/>
      <c r="R340" s="176"/>
      <c r="S340" s="176"/>
      <c r="V340" s="108"/>
      <c r="W340" s="108"/>
      <c r="X340" s="108"/>
    </row>
    <row r="341" spans="2:24" s="134" customFormat="1" x14ac:dyDescent="0.25">
      <c r="B341" s="123"/>
      <c r="C341" s="210"/>
      <c r="D341" s="146" t="s">
        <v>327</v>
      </c>
      <c r="E341" s="147" t="s">
        <v>6</v>
      </c>
      <c r="F341" s="147" t="s">
        <v>7</v>
      </c>
      <c r="G341" s="143">
        <f>IF($F341="","",VLOOKUP($L341,'Proposed Changes'!$I$22:$V$337,'Proposed Changes'!$P$6,FALSE))</f>
        <v>221.82</v>
      </c>
      <c r="H341" s="144">
        <f t="shared" si="81"/>
        <v>244.00200000000001</v>
      </c>
      <c r="I341" s="139" t="s">
        <v>218</v>
      </c>
      <c r="K341" s="168" t="str">
        <f>$C$340</f>
        <v>Preliminary Enquiry Service</v>
      </c>
      <c r="L341" s="168" t="str">
        <f t="shared" si="82"/>
        <v>Preliminary Enquiry ServicePreliminary Enquiry Service - COMPLEX JOBS</v>
      </c>
      <c r="M341" s="169" t="s">
        <v>218</v>
      </c>
      <c r="N341" s="170">
        <f t="shared" si="84"/>
        <v>1</v>
      </c>
      <c r="O341" s="171">
        <f t="shared" si="84"/>
        <v>1</v>
      </c>
      <c r="P341" s="178"/>
      <c r="Q341" s="176"/>
      <c r="R341" s="176"/>
      <c r="S341" s="176"/>
      <c r="V341" s="108"/>
      <c r="W341" s="108"/>
      <c r="X341" s="108"/>
    </row>
    <row r="342" spans="2:24" s="134" customFormat="1" ht="30" x14ac:dyDescent="0.25">
      <c r="B342" s="123"/>
      <c r="C342" s="140" t="s">
        <v>153</v>
      </c>
      <c r="D342" s="146" t="s">
        <v>154</v>
      </c>
      <c r="E342" s="147" t="s">
        <v>6</v>
      </c>
      <c r="F342" s="147" t="s">
        <v>7</v>
      </c>
      <c r="G342" s="143">
        <f>IF($F342="","",VLOOKUP($L342,'Proposed Changes'!$I$22:$V$337,'Proposed Changes'!$P$6,FALSE))</f>
        <v>161.33000000000001</v>
      </c>
      <c r="H342" s="144">
        <f t="shared" si="81"/>
        <v>177.46299999999999</v>
      </c>
      <c r="I342" s="139" t="s">
        <v>218</v>
      </c>
      <c r="K342" s="168" t="str">
        <f>$C$342</f>
        <v>Services involved in obtaining deeds of agreement</v>
      </c>
      <c r="L342" s="168" t="str">
        <f t="shared" si="82"/>
        <v>Services involved in obtaining deeds of agreementServices involved in obtaining deeds of agreement in relation to property rights associated with contestable connections work</v>
      </c>
      <c r="M342" s="169" t="s">
        <v>218</v>
      </c>
      <c r="N342" s="170">
        <f t="shared" si="84"/>
        <v>1</v>
      </c>
      <c r="O342" s="171">
        <f t="shared" si="84"/>
        <v>1</v>
      </c>
      <c r="P342" s="178"/>
      <c r="Q342" s="176"/>
      <c r="R342" s="176"/>
      <c r="S342" s="176"/>
      <c r="V342" s="108"/>
      <c r="W342" s="108"/>
      <c r="X342" s="108"/>
    </row>
    <row r="343" spans="2:24" s="134" customFormat="1" x14ac:dyDescent="0.25">
      <c r="B343" s="123"/>
      <c r="C343" s="140" t="s">
        <v>156</v>
      </c>
      <c r="D343" s="146" t="s">
        <v>156</v>
      </c>
      <c r="E343" s="147" t="s">
        <v>4</v>
      </c>
      <c r="F343" s="147" t="s">
        <v>5</v>
      </c>
      <c r="G343" s="143">
        <f>IF($F343="","",VLOOKUP($L343,'Proposed Changes'!$I$22:$V$337,'Proposed Changes'!$P$6,FALSE))</f>
        <v>2371.0300000000002</v>
      </c>
      <c r="H343" s="144">
        <f t="shared" si="81"/>
        <v>2608.1329999999998</v>
      </c>
      <c r="I343" s="139" t="s">
        <v>218</v>
      </c>
      <c r="K343" s="168" t="str">
        <f>$C$343</f>
        <v>Clearance to Work</v>
      </c>
      <c r="L343" s="168" t="str">
        <f t="shared" si="82"/>
        <v>Clearance to WorkClearance to Work</v>
      </c>
      <c r="M343" s="169" t="s">
        <v>218</v>
      </c>
      <c r="N343" s="170">
        <f t="shared" si="84"/>
        <v>1</v>
      </c>
      <c r="O343" s="171">
        <f t="shared" si="84"/>
        <v>1</v>
      </c>
      <c r="P343" s="178"/>
      <c r="Q343" s="176"/>
      <c r="R343" s="176"/>
      <c r="S343" s="176"/>
      <c r="V343" s="108"/>
      <c r="W343" s="108"/>
      <c r="X343" s="108"/>
    </row>
    <row r="344" spans="2:24" x14ac:dyDescent="0.25">
      <c r="C344" s="140" t="s">
        <v>193</v>
      </c>
      <c r="D344" s="148" t="s">
        <v>193</v>
      </c>
      <c r="E344" s="147" t="s">
        <v>4</v>
      </c>
      <c r="F344" s="147" t="s">
        <v>5</v>
      </c>
      <c r="G344" s="143">
        <f>IF($F344="","",VLOOKUP($L344,'Proposed Changes'!$I$22:$V$337,'Proposed Changes'!$P$6,FALSE))</f>
        <v>17.93</v>
      </c>
      <c r="H344" s="144">
        <f t="shared" si="81"/>
        <v>19.722999999999999</v>
      </c>
      <c r="I344" s="139" t="s">
        <v>218</v>
      </c>
      <c r="K344" s="180" t="str">
        <f>$C$344</f>
        <v>Type 5-7 Non Standard Meter data Services</v>
      </c>
      <c r="L344" s="168" t="str">
        <f t="shared" si="82"/>
        <v>Type 5-7 Non Standard Meter data ServicesType 5-7 Non Standard Meter data Services</v>
      </c>
      <c r="M344" s="169" t="s">
        <v>218</v>
      </c>
      <c r="N344" s="170">
        <f t="shared" si="84"/>
        <v>1</v>
      </c>
      <c r="O344" s="171">
        <f t="shared" si="84"/>
        <v>1</v>
      </c>
      <c r="P344" s="178"/>
      <c r="Q344" s="176"/>
      <c r="R344" s="179"/>
      <c r="S344" s="179"/>
      <c r="T344" s="118"/>
      <c r="U344" s="118"/>
      <c r="V344" s="108"/>
      <c r="W344" s="108"/>
      <c r="X344" s="108"/>
    </row>
    <row r="345" spans="2:24" ht="30" x14ac:dyDescent="0.25">
      <c r="C345" s="140" t="s">
        <v>252</v>
      </c>
      <c r="D345" s="148" t="s">
        <v>252</v>
      </c>
      <c r="E345" s="147" t="s">
        <v>6</v>
      </c>
      <c r="F345" s="147" t="s">
        <v>7</v>
      </c>
      <c r="G345" s="143">
        <f>IF($F345="","",VLOOKUP($L345,'Proposed Changes'!$I$22:$V$337,'Proposed Changes'!$P$6,FALSE))</f>
        <v>159.51</v>
      </c>
      <c r="H345" s="144">
        <f t="shared" si="81"/>
        <v>175.46100000000001</v>
      </c>
      <c r="I345" s="139" t="s">
        <v>218</v>
      </c>
      <c r="K345" s="180" t="str">
        <f>$C$345</f>
        <v>Customer initiated Asset Relocations - network safety</v>
      </c>
      <c r="L345" s="168" t="str">
        <f t="shared" si="82"/>
        <v>Customer initiated Asset Relocations - network safetyCustomer initiated Asset Relocations - network safety</v>
      </c>
      <c r="M345" s="169" t="s">
        <v>218</v>
      </c>
      <c r="N345" s="170">
        <f t="shared" si="84"/>
        <v>1</v>
      </c>
      <c r="O345" s="171">
        <f t="shared" si="84"/>
        <v>1</v>
      </c>
      <c r="P345" s="178"/>
      <c r="Q345" s="176"/>
      <c r="R345" s="179"/>
      <c r="S345" s="179"/>
      <c r="T345" s="118"/>
      <c r="U345" s="118"/>
      <c r="V345" s="108"/>
      <c r="W345" s="108"/>
      <c r="X345" s="108"/>
    </row>
    <row r="346" spans="2:24" ht="30" x14ac:dyDescent="0.25">
      <c r="C346" s="140" t="s">
        <v>284</v>
      </c>
      <c r="D346" s="148" t="s">
        <v>407</v>
      </c>
      <c r="E346" s="147" t="s">
        <v>6</v>
      </c>
      <c r="F346" s="147" t="s">
        <v>7</v>
      </c>
      <c r="G346" s="143">
        <f>IF($F346="","",VLOOKUP($L346,'Proposed Changes'!$I$22:$V$337,'Proposed Changes'!$P$6,FALSE))</f>
        <v>161.33000000000001</v>
      </c>
      <c r="H346" s="144">
        <f t="shared" si="81"/>
        <v>177.46299999999999</v>
      </c>
      <c r="I346" s="139" t="s">
        <v>218</v>
      </c>
      <c r="K346" s="180" t="str">
        <f>$C$346</f>
        <v>Private inspection</v>
      </c>
      <c r="L346" s="168" t="str">
        <f t="shared" si="82"/>
        <v>Private inspectionPrivate inspection of privately owned low voltage or high voltage network infrastructure (i.e. privately owned distribution infrastructure before the meter).</v>
      </c>
      <c r="M346" s="169" t="s">
        <v>218</v>
      </c>
      <c r="N346" s="170">
        <f t="shared" si="84"/>
        <v>1</v>
      </c>
      <c r="O346" s="171">
        <f t="shared" si="84"/>
        <v>1</v>
      </c>
      <c r="P346" s="178"/>
      <c r="Q346" s="179"/>
      <c r="R346" s="179"/>
      <c r="S346" s="179"/>
      <c r="T346" s="118"/>
      <c r="U346" s="118"/>
      <c r="V346" s="108"/>
      <c r="W346" s="108"/>
      <c r="X346" s="108"/>
    </row>
    <row r="347" spans="2:24" x14ac:dyDescent="0.25">
      <c r="C347" s="149" t="s">
        <v>312</v>
      </c>
      <c r="D347" s="148" t="s">
        <v>312</v>
      </c>
      <c r="E347" s="147" t="s">
        <v>4</v>
      </c>
      <c r="F347" s="147" t="s">
        <v>7</v>
      </c>
      <c r="G347" s="143">
        <f>IF($F347="","",VLOOKUP($L347,'Proposed Changes'!$I$22:$V$337,'Proposed Changes'!$P$6,FALSE))</f>
        <v>159.02000000000001</v>
      </c>
      <c r="H347" s="144">
        <f t="shared" si="81"/>
        <v>174.922</v>
      </c>
      <c r="I347" s="139" t="s">
        <v>218</v>
      </c>
      <c r="K347" s="180" t="str">
        <f>$C$347</f>
        <v>Planned interruption - customer requested</v>
      </c>
      <c r="L347" s="168" t="str">
        <f t="shared" si="82"/>
        <v>Planned interruption - customer requestedPlanned interruption - customer requested</v>
      </c>
      <c r="M347" s="169" t="s">
        <v>218</v>
      </c>
      <c r="N347" s="170">
        <f t="shared" si="84"/>
        <v>1</v>
      </c>
      <c r="O347" s="171">
        <f t="shared" si="84"/>
        <v>1</v>
      </c>
      <c r="P347" s="178"/>
      <c r="Q347" s="179"/>
      <c r="R347" s="179"/>
      <c r="S347" s="179"/>
      <c r="T347" s="118"/>
      <c r="U347" s="118"/>
      <c r="V347" s="108"/>
      <c r="W347" s="108"/>
      <c r="X347" s="108"/>
    </row>
    <row r="348" spans="2:24" x14ac:dyDescent="0.25">
      <c r="C348" s="149" t="s">
        <v>314</v>
      </c>
      <c r="D348" s="148" t="s">
        <v>314</v>
      </c>
      <c r="E348" s="147" t="s">
        <v>6</v>
      </c>
      <c r="F348" s="147" t="s">
        <v>7</v>
      </c>
      <c r="G348" s="143">
        <f>IF($F348="","",VLOOKUP($L348,'Proposed Changes'!$I$22:$V$337,'Proposed Changes'!$P$6,FALSE))</f>
        <v>155.47999999999999</v>
      </c>
      <c r="H348" s="144">
        <f t="shared" si="81"/>
        <v>171.02799999999999</v>
      </c>
      <c r="I348" s="139" t="s">
        <v>218</v>
      </c>
      <c r="K348" s="180" t="str">
        <f>$C$348</f>
        <v>Training services to ASPs</v>
      </c>
      <c r="L348" s="168" t="str">
        <f t="shared" si="82"/>
        <v>Training services to ASPsTraining services to ASPs</v>
      </c>
      <c r="M348" s="169" t="s">
        <v>218</v>
      </c>
      <c r="N348" s="170">
        <f t="shared" si="84"/>
        <v>1</v>
      </c>
      <c r="O348" s="171">
        <f t="shared" si="84"/>
        <v>1</v>
      </c>
      <c r="P348" s="178"/>
      <c r="Q348" s="179"/>
      <c r="R348" s="179"/>
      <c r="S348" s="179"/>
      <c r="T348" s="118"/>
      <c r="U348" s="118"/>
      <c r="V348" s="108"/>
      <c r="W348" s="108"/>
      <c r="X348" s="108"/>
    </row>
    <row r="349" spans="2:24" ht="30" x14ac:dyDescent="0.25">
      <c r="C349" s="140" t="s">
        <v>410</v>
      </c>
      <c r="D349" s="148" t="s">
        <v>410</v>
      </c>
      <c r="E349" s="147" t="s">
        <v>4</v>
      </c>
      <c r="F349" s="147" t="s">
        <v>7</v>
      </c>
      <c r="G349" s="187" t="s">
        <v>462</v>
      </c>
      <c r="H349" s="188" t="s">
        <v>462</v>
      </c>
      <c r="I349" s="139" t="s">
        <v>218</v>
      </c>
      <c r="K349" s="180" t="str">
        <f>$C$349</f>
        <v>D. Design and build costs (of shared network) beyond distributor standards</v>
      </c>
      <c r="L349" s="168" t="str">
        <f t="shared" si="82"/>
        <v>D. Design and build costs (of shared network) beyond distributor standardsD. Design and build costs (of shared network) beyond distributor standards</v>
      </c>
      <c r="M349" s="169" t="s">
        <v>218</v>
      </c>
      <c r="N349" s="170">
        <f t="shared" si="84"/>
        <v>1</v>
      </c>
      <c r="O349" s="171">
        <f t="shared" si="84"/>
        <v>1</v>
      </c>
      <c r="P349" s="178"/>
      <c r="Q349" s="179"/>
      <c r="R349" s="179"/>
      <c r="S349" s="179"/>
      <c r="T349" s="118"/>
      <c r="U349" s="118"/>
      <c r="V349" s="108"/>
      <c r="W349" s="108"/>
      <c r="X349" s="108"/>
    </row>
    <row r="350" spans="2:24" ht="30" x14ac:dyDescent="0.25">
      <c r="C350" s="140" t="s">
        <v>332</v>
      </c>
      <c r="D350" s="148" t="s">
        <v>332</v>
      </c>
      <c r="E350" s="147" t="s">
        <v>4</v>
      </c>
      <c r="F350" s="147" t="s">
        <v>7</v>
      </c>
      <c r="G350" s="187" t="s">
        <v>462</v>
      </c>
      <c r="H350" s="188" t="s">
        <v>462</v>
      </c>
      <c r="I350" s="139" t="s">
        <v>218</v>
      </c>
      <c r="K350" s="180" t="str">
        <f>$C$350</f>
        <v>C. Part design and build costs beyond distributor standards</v>
      </c>
      <c r="L350" s="168" t="str">
        <f t="shared" si="82"/>
        <v>C. Part design and build costs beyond distributor standardsC. Part design and build costs beyond distributor standards</v>
      </c>
      <c r="M350" s="169" t="s">
        <v>218</v>
      </c>
      <c r="N350" s="170">
        <f t="shared" si="84"/>
        <v>1</v>
      </c>
      <c r="O350" s="171">
        <f t="shared" si="84"/>
        <v>1</v>
      </c>
      <c r="P350" s="178"/>
      <c r="Q350" s="179"/>
      <c r="R350" s="179"/>
      <c r="S350" s="179"/>
      <c r="T350" s="118"/>
      <c r="U350" s="118"/>
      <c r="V350" s="108"/>
      <c r="W350" s="108"/>
      <c r="X350" s="108"/>
    </row>
    <row r="351" spans="2:24" ht="30" x14ac:dyDescent="0.25">
      <c r="C351" s="140" t="s">
        <v>337</v>
      </c>
      <c r="D351" s="148" t="s">
        <v>338</v>
      </c>
      <c r="E351" s="147" t="s">
        <v>4</v>
      </c>
      <c r="F351" s="147" t="s">
        <v>5</v>
      </c>
      <c r="G351" s="143">
        <f>IF($F351="","",VLOOKUP($L351,'Proposed Changes'!$I$22:$V$337,'Proposed Changes'!$P$6,FALSE))</f>
        <v>17.93</v>
      </c>
      <c r="H351" s="144">
        <f t="shared" si="81"/>
        <v>19.722999999999999</v>
      </c>
      <c r="I351" s="139" t="s">
        <v>218</v>
      </c>
      <c r="K351" s="180" t="str">
        <f>$C$351</f>
        <v>Customer requested provision of additional metering/consumption data</v>
      </c>
      <c r="L351" s="168" t="str">
        <f t="shared" si="82"/>
        <v>Customer requested provision of additional metering/consumption dataCustomer Data Request</v>
      </c>
      <c r="M351" s="169" t="s">
        <v>218</v>
      </c>
      <c r="N351" s="170">
        <f t="shared" si="84"/>
        <v>1</v>
      </c>
      <c r="O351" s="171">
        <f t="shared" si="84"/>
        <v>1</v>
      </c>
      <c r="P351" s="178"/>
      <c r="Q351" s="179"/>
      <c r="R351" s="179"/>
      <c r="S351" s="179"/>
      <c r="T351" s="118"/>
      <c r="U351" s="118"/>
      <c r="V351" s="108"/>
      <c r="W351" s="108"/>
      <c r="X351" s="108"/>
    </row>
    <row r="352" spans="2:24" x14ac:dyDescent="0.25">
      <c r="C352" s="140" t="s">
        <v>366</v>
      </c>
      <c r="D352" s="148" t="s">
        <v>366</v>
      </c>
      <c r="E352" s="147" t="s">
        <v>4</v>
      </c>
      <c r="F352" s="147" t="s">
        <v>5</v>
      </c>
      <c r="G352" s="143">
        <f>IF($F352="","",VLOOKUP($L352,'Proposed Changes'!$I$22:$V$337,'Proposed Changes'!$P$6,FALSE))</f>
        <v>645.32000000000005</v>
      </c>
      <c r="H352" s="144">
        <f t="shared" si="81"/>
        <v>709.85199999999998</v>
      </c>
      <c r="I352" s="139" t="s">
        <v>218</v>
      </c>
      <c r="K352" s="180" t="str">
        <f>$C$352</f>
        <v>Cable ID &amp; Spike</v>
      </c>
      <c r="L352" s="168" t="str">
        <f t="shared" si="82"/>
        <v>Cable ID &amp; SpikeCable ID &amp; Spike</v>
      </c>
      <c r="M352" s="169" t="s">
        <v>218</v>
      </c>
      <c r="N352" s="170">
        <f t="shared" si="84"/>
        <v>1</v>
      </c>
      <c r="O352" s="171">
        <f t="shared" si="84"/>
        <v>1</v>
      </c>
      <c r="P352" s="178" t="s">
        <v>218</v>
      </c>
      <c r="Q352" s="179"/>
      <c r="R352" s="179"/>
      <c r="S352" s="179"/>
      <c r="T352" s="118"/>
      <c r="U352" s="118"/>
      <c r="V352" s="108"/>
      <c r="W352" s="108"/>
      <c r="X352" s="108"/>
    </row>
    <row r="353" spans="3:24" x14ac:dyDescent="0.25">
      <c r="C353" s="140" t="s">
        <v>194</v>
      </c>
      <c r="D353" s="148" t="s">
        <v>195</v>
      </c>
      <c r="E353" s="147" t="s">
        <v>4</v>
      </c>
      <c r="F353" s="147" t="s">
        <v>7</v>
      </c>
      <c r="G353" s="187" t="s">
        <v>462</v>
      </c>
      <c r="H353" s="188" t="s">
        <v>462</v>
      </c>
      <c r="I353" s="139" t="s">
        <v>218</v>
      </c>
      <c r="K353" s="180" t="str">
        <f>$C$353</f>
        <v>ROLR</v>
      </c>
      <c r="L353" s="168" t="str">
        <f t="shared" si="82"/>
        <v>ROLRServices provided in relation to a Retailer of Last Resort (ROLR) event</v>
      </c>
      <c r="M353" s="169" t="s">
        <v>218</v>
      </c>
      <c r="N353" s="170">
        <f t="shared" si="84"/>
        <v>1</v>
      </c>
      <c r="O353" s="171">
        <f t="shared" si="84"/>
        <v>1</v>
      </c>
      <c r="P353" s="178" t="s">
        <v>218</v>
      </c>
      <c r="Q353" s="179"/>
      <c r="R353" s="179"/>
      <c r="S353" s="179"/>
      <c r="T353" s="118"/>
      <c r="U353" s="118"/>
      <c r="W353" s="108"/>
      <c r="X353" s="108"/>
    </row>
    <row r="354" spans="3:24" x14ac:dyDescent="0.25">
      <c r="C354" s="150"/>
      <c r="D354" s="122"/>
      <c r="E354" s="151"/>
      <c r="F354" s="151"/>
      <c r="G354" s="152"/>
      <c r="H354" s="153"/>
    </row>
    <row r="355" spans="3:24" x14ac:dyDescent="0.25">
      <c r="C355" s="150"/>
      <c r="D355" s="122"/>
      <c r="E355" s="151"/>
      <c r="F355" s="151"/>
      <c r="G355" s="152"/>
      <c r="H355" s="153"/>
    </row>
    <row r="356" spans="3:24" x14ac:dyDescent="0.25">
      <c r="C356" s="191" t="s">
        <v>488</v>
      </c>
      <c r="D356" s="122"/>
      <c r="E356" s="151"/>
      <c r="F356" s="151"/>
      <c r="G356" s="152"/>
      <c r="H356" s="153"/>
    </row>
    <row r="357" spans="3:24" x14ac:dyDescent="0.25">
      <c r="C357" s="112" t="s">
        <v>212</v>
      </c>
      <c r="D357" s="154"/>
      <c r="E357" s="155" t="s">
        <v>218</v>
      </c>
      <c r="F357" s="155" t="s">
        <v>218</v>
      </c>
      <c r="G357" s="156" t="s">
        <v>218</v>
      </c>
      <c r="H357" s="157" t="s">
        <v>218</v>
      </c>
    </row>
    <row r="358" spans="3:24" ht="60" x14ac:dyDescent="0.25">
      <c r="C358" s="113" t="s">
        <v>209</v>
      </c>
      <c r="D358" s="114" t="s">
        <v>218</v>
      </c>
      <c r="E358" s="114" t="s">
        <v>218</v>
      </c>
      <c r="F358" s="115" t="s">
        <v>218</v>
      </c>
      <c r="G358" s="116" t="s">
        <v>425</v>
      </c>
      <c r="H358" s="116" t="s">
        <v>426</v>
      </c>
    </row>
    <row r="359" spans="3:24" x14ac:dyDescent="0.25">
      <c r="C359" s="158" t="s">
        <v>210</v>
      </c>
      <c r="D359" s="159" t="s">
        <v>218</v>
      </c>
      <c r="E359" s="147" t="s">
        <v>6</v>
      </c>
      <c r="F359" s="147" t="s">
        <v>7</v>
      </c>
      <c r="G359" s="143">
        <f>VLOOKUP($C359,'Proposed Changes'!$E$347:$S$364,'Proposed Changes'!$P$343,FALSE)</f>
        <v>106.69</v>
      </c>
      <c r="H359" s="144">
        <f t="shared" ref="H359:H376" si="85">ROUND(G359*1.1,3)</f>
        <v>117.35899999999999</v>
      </c>
      <c r="W359" s="108"/>
      <c r="X359" s="108"/>
    </row>
    <row r="360" spans="3:24" x14ac:dyDescent="0.25">
      <c r="C360" s="158" t="s">
        <v>372</v>
      </c>
      <c r="D360" s="159" t="s">
        <v>218</v>
      </c>
      <c r="E360" s="147" t="s">
        <v>6</v>
      </c>
      <c r="F360" s="147" t="s">
        <v>7</v>
      </c>
      <c r="G360" s="143">
        <f>VLOOKUP($C360,'Proposed Changes'!$E$347:$S$364,'Proposed Changes'!$P$343,FALSE)</f>
        <v>161.33000000000001</v>
      </c>
      <c r="H360" s="144">
        <f t="shared" si="85"/>
        <v>177.46299999999999</v>
      </c>
      <c r="W360" s="108"/>
      <c r="X360" s="108"/>
    </row>
    <row r="361" spans="3:24" x14ac:dyDescent="0.25">
      <c r="C361" s="158" t="s">
        <v>373</v>
      </c>
      <c r="D361" s="159" t="s">
        <v>218</v>
      </c>
      <c r="E361" s="147" t="s">
        <v>6</v>
      </c>
      <c r="F361" s="147" t="s">
        <v>7</v>
      </c>
      <c r="G361" s="143">
        <f>VLOOKUP($C361,'Proposed Changes'!$E$347:$S$364,'Proposed Changes'!$P$343,FALSE)</f>
        <v>201.67</v>
      </c>
      <c r="H361" s="144">
        <f t="shared" si="85"/>
        <v>221.83699999999999</v>
      </c>
      <c r="W361" s="108"/>
      <c r="X361" s="108"/>
    </row>
    <row r="362" spans="3:24" x14ac:dyDescent="0.25">
      <c r="C362" s="158" t="s">
        <v>374</v>
      </c>
      <c r="D362" s="159" t="s">
        <v>218</v>
      </c>
      <c r="E362" s="147" t="s">
        <v>6</v>
      </c>
      <c r="F362" s="147" t="s">
        <v>7</v>
      </c>
      <c r="G362" s="143">
        <f>VLOOKUP($C362,'Proposed Changes'!$E$347:$S$364,'Proposed Changes'!$P$343,FALSE)</f>
        <v>155.47999999999999</v>
      </c>
      <c r="H362" s="144">
        <f t="shared" si="85"/>
        <v>171.02799999999999</v>
      </c>
      <c r="W362" s="108"/>
      <c r="X362" s="108"/>
    </row>
    <row r="363" spans="3:24" x14ac:dyDescent="0.25">
      <c r="C363" s="158" t="s">
        <v>211</v>
      </c>
      <c r="D363" s="159"/>
      <c r="E363" s="147" t="s">
        <v>6</v>
      </c>
      <c r="F363" s="147" t="s">
        <v>7</v>
      </c>
      <c r="G363" s="143">
        <f>VLOOKUP($C363,'Proposed Changes'!$E$347:$S$364,'Proposed Changes'!$P$343,FALSE)</f>
        <v>221.82</v>
      </c>
      <c r="H363" s="144">
        <f t="shared" si="85"/>
        <v>244.00200000000001</v>
      </c>
      <c r="W363" s="108"/>
      <c r="X363" s="108"/>
    </row>
    <row r="364" spans="3:24" x14ac:dyDescent="0.25">
      <c r="C364" s="158" t="s">
        <v>375</v>
      </c>
      <c r="D364" s="159"/>
      <c r="E364" s="147" t="s">
        <v>6</v>
      </c>
      <c r="F364" s="147" t="s">
        <v>7</v>
      </c>
      <c r="G364" s="143">
        <f>VLOOKUP($C364,'Proposed Changes'!$E$347:$S$364,'Proposed Changes'!$P$343,FALSE)</f>
        <v>92.99</v>
      </c>
      <c r="H364" s="144">
        <f t="shared" si="85"/>
        <v>102.289</v>
      </c>
      <c r="W364" s="108"/>
      <c r="X364" s="108"/>
    </row>
    <row r="365" spans="3:24" x14ac:dyDescent="0.25">
      <c r="C365" s="158" t="s">
        <v>376</v>
      </c>
      <c r="D365" s="159"/>
      <c r="E365" s="147" t="s">
        <v>6</v>
      </c>
      <c r="F365" s="147" t="s">
        <v>7</v>
      </c>
      <c r="G365" s="143">
        <f>VLOOKUP($C365,'Proposed Changes'!$E$347:$S$364,'Proposed Changes'!$P$343,FALSE)</f>
        <v>201.67</v>
      </c>
      <c r="H365" s="144">
        <f t="shared" si="85"/>
        <v>221.83699999999999</v>
      </c>
      <c r="W365" s="108"/>
      <c r="X365" s="108"/>
    </row>
    <row r="366" spans="3:24" x14ac:dyDescent="0.25">
      <c r="C366" s="158" t="s">
        <v>377</v>
      </c>
      <c r="D366" s="159"/>
      <c r="E366" s="147" t="s">
        <v>6</v>
      </c>
      <c r="F366" s="147" t="s">
        <v>7</v>
      </c>
      <c r="G366" s="143">
        <f>VLOOKUP($C366,'Proposed Changes'!$E$347:$S$364,'Proposed Changes'!$P$343,FALSE)</f>
        <v>196.86</v>
      </c>
      <c r="H366" s="144">
        <f t="shared" si="85"/>
        <v>216.54599999999999</v>
      </c>
      <c r="W366" s="108"/>
      <c r="X366" s="108"/>
    </row>
    <row r="367" spans="3:24" x14ac:dyDescent="0.25">
      <c r="C367" s="158" t="s">
        <v>378</v>
      </c>
      <c r="D367" s="159"/>
      <c r="E367" s="147" t="s">
        <v>6</v>
      </c>
      <c r="F367" s="147" t="s">
        <v>7</v>
      </c>
      <c r="G367" s="143">
        <f>VLOOKUP($C367,'Proposed Changes'!$E$347:$S$364,'Proposed Changes'!$P$343,FALSE)</f>
        <v>131.16</v>
      </c>
      <c r="H367" s="144">
        <f t="shared" si="85"/>
        <v>144.27600000000001</v>
      </c>
      <c r="W367" s="108"/>
      <c r="X367" s="108"/>
    </row>
    <row r="368" spans="3:24" x14ac:dyDescent="0.25">
      <c r="C368" s="158" t="s">
        <v>379</v>
      </c>
      <c r="D368" s="159"/>
      <c r="E368" s="147" t="s">
        <v>6</v>
      </c>
      <c r="F368" s="147" t="s">
        <v>7</v>
      </c>
      <c r="G368" s="143">
        <f>VLOOKUP($C368,'Proposed Changes'!$E$347:$S$364,'Proposed Changes'!$P$343,FALSE)</f>
        <v>155.47999999999999</v>
      </c>
      <c r="H368" s="144">
        <f t="shared" si="85"/>
        <v>171.02799999999999</v>
      </c>
      <c r="W368" s="108"/>
      <c r="X368" s="108"/>
    </row>
    <row r="369" spans="3:24" x14ac:dyDescent="0.25">
      <c r="C369" s="158" t="s">
        <v>380</v>
      </c>
      <c r="D369" s="159"/>
      <c r="E369" s="147" t="s">
        <v>6</v>
      </c>
      <c r="F369" s="147" t="s">
        <v>7</v>
      </c>
      <c r="G369" s="143">
        <f>VLOOKUP($C369,'Proposed Changes'!$E$347:$S$364,'Proposed Changes'!$P$343,FALSE)</f>
        <v>65.900000000000006</v>
      </c>
      <c r="H369" s="144">
        <f t="shared" si="85"/>
        <v>72.489999999999995</v>
      </c>
      <c r="W369" s="108"/>
      <c r="X369" s="108"/>
    </row>
    <row r="370" spans="3:24" x14ac:dyDescent="0.25">
      <c r="C370" s="158" t="s">
        <v>427</v>
      </c>
      <c r="D370" s="159"/>
      <c r="E370" s="147" t="s">
        <v>6</v>
      </c>
      <c r="F370" s="147" t="s">
        <v>7</v>
      </c>
      <c r="G370" s="143">
        <f>VLOOKUP($C370,'Proposed Changes'!$E$347:$S$364,'Proposed Changes'!$P$343,FALSE)</f>
        <v>74.430000000000007</v>
      </c>
      <c r="H370" s="144">
        <f t="shared" si="85"/>
        <v>81.873000000000005</v>
      </c>
      <c r="W370" s="108"/>
      <c r="X370" s="108"/>
    </row>
    <row r="371" spans="3:24" x14ac:dyDescent="0.25">
      <c r="C371" s="158" t="s">
        <v>381</v>
      </c>
      <c r="D371" s="159"/>
      <c r="E371" s="147" t="s">
        <v>6</v>
      </c>
      <c r="F371" s="147" t="s">
        <v>7</v>
      </c>
      <c r="G371" s="143">
        <f>VLOOKUP($C371,'Proposed Changes'!$E$347:$S$364,'Proposed Changes'!$P$343,FALSE)</f>
        <v>155.47999999999999</v>
      </c>
      <c r="H371" s="144">
        <f t="shared" si="85"/>
        <v>171.02799999999999</v>
      </c>
      <c r="W371" s="108"/>
      <c r="X371" s="108"/>
    </row>
    <row r="372" spans="3:24" x14ac:dyDescent="0.25">
      <c r="C372" s="158" t="s">
        <v>382</v>
      </c>
      <c r="D372" s="159"/>
      <c r="E372" s="147" t="s">
        <v>6</v>
      </c>
      <c r="F372" s="147" t="s">
        <v>7</v>
      </c>
      <c r="G372" s="143">
        <f>VLOOKUP($C372,'Proposed Changes'!$E$347:$S$364,'Proposed Changes'!$P$343,FALSE)</f>
        <v>107.55</v>
      </c>
      <c r="H372" s="144">
        <f t="shared" si="85"/>
        <v>118.30500000000001</v>
      </c>
      <c r="W372" s="108"/>
      <c r="X372" s="108"/>
    </row>
    <row r="373" spans="3:24" x14ac:dyDescent="0.25">
      <c r="C373" s="158" t="s">
        <v>383</v>
      </c>
      <c r="D373" s="159"/>
      <c r="E373" s="147" t="s">
        <v>6</v>
      </c>
      <c r="F373" s="147" t="s">
        <v>7</v>
      </c>
      <c r="G373" s="143">
        <f>VLOOKUP($C373,'Proposed Changes'!$E$347:$S$364,'Proposed Changes'!$P$343,FALSE)</f>
        <v>161.33000000000001</v>
      </c>
      <c r="H373" s="144">
        <f t="shared" si="85"/>
        <v>177.46299999999999</v>
      </c>
      <c r="W373" s="108"/>
      <c r="X373" s="108"/>
    </row>
    <row r="374" spans="3:24" x14ac:dyDescent="0.25">
      <c r="C374" s="158" t="s">
        <v>384</v>
      </c>
      <c r="D374" s="159"/>
      <c r="E374" s="147" t="s">
        <v>6</v>
      </c>
      <c r="F374" s="147" t="s">
        <v>7</v>
      </c>
      <c r="G374" s="143">
        <f>VLOOKUP($C374,'Proposed Changes'!$E$347:$S$364,'Proposed Changes'!$P$343,FALSE)</f>
        <v>201.67</v>
      </c>
      <c r="H374" s="144">
        <f t="shared" si="85"/>
        <v>221.83699999999999</v>
      </c>
      <c r="W374" s="108"/>
      <c r="X374" s="108"/>
    </row>
    <row r="375" spans="3:24" x14ac:dyDescent="0.25">
      <c r="C375" s="158" t="s">
        <v>381</v>
      </c>
      <c r="D375" s="159"/>
      <c r="E375" s="147" t="s">
        <v>6</v>
      </c>
      <c r="F375" s="147" t="s">
        <v>7</v>
      </c>
      <c r="G375" s="143">
        <f>VLOOKUP($C375,'Proposed Changes'!$E$347:$S$364,'Proposed Changes'!$P$343,FALSE)</f>
        <v>155.47999999999999</v>
      </c>
      <c r="H375" s="144">
        <f t="shared" si="85"/>
        <v>171.02799999999999</v>
      </c>
      <c r="W375" s="108"/>
      <c r="X375" s="108"/>
    </row>
    <row r="376" spans="3:24" x14ac:dyDescent="0.25">
      <c r="C376" s="158" t="s">
        <v>385</v>
      </c>
      <c r="D376" s="159" t="s">
        <v>218</v>
      </c>
      <c r="E376" s="147" t="s">
        <v>6</v>
      </c>
      <c r="F376" s="147" t="s">
        <v>7</v>
      </c>
      <c r="G376" s="143">
        <f>VLOOKUP($C376,'Proposed Changes'!$E$347:$S$364,'Proposed Changes'!$P$343,FALSE)</f>
        <v>159.51</v>
      </c>
      <c r="H376" s="144">
        <f t="shared" si="85"/>
        <v>175.46100000000001</v>
      </c>
      <c r="W376" s="108"/>
      <c r="X376" s="108"/>
    </row>
  </sheetData>
  <mergeCells count="30">
    <mergeCell ref="C29:C37"/>
    <mergeCell ref="C11:C16"/>
    <mergeCell ref="C17:C19"/>
    <mergeCell ref="C20:C21"/>
    <mergeCell ref="C22:C26"/>
    <mergeCell ref="C27:C28"/>
    <mergeCell ref="C178:C266"/>
    <mergeCell ref="C38:C39"/>
    <mergeCell ref="C40:C41"/>
    <mergeCell ref="C42:C45"/>
    <mergeCell ref="C46:C47"/>
    <mergeCell ref="C49:C50"/>
    <mergeCell ref="C58:C80"/>
    <mergeCell ref="C81:C112"/>
    <mergeCell ref="C113:C150"/>
    <mergeCell ref="C151:C163"/>
    <mergeCell ref="C164:C170"/>
    <mergeCell ref="C171:C177"/>
    <mergeCell ref="C340:C341"/>
    <mergeCell ref="C267:C270"/>
    <mergeCell ref="C272:C275"/>
    <mergeCell ref="C276:C284"/>
    <mergeCell ref="C285:C291"/>
    <mergeCell ref="C292:C298"/>
    <mergeCell ref="C299:C312"/>
    <mergeCell ref="C313:C325"/>
    <mergeCell ref="C326:C328"/>
    <mergeCell ref="C329:C330"/>
    <mergeCell ref="C332:C333"/>
    <mergeCell ref="C334:C337"/>
  </mergeCells>
  <pageMargins left="0.39370078740157483" right="0.39370078740157483" top="0.39370078740157483" bottom="0.39370078740157483" header="0.19685039370078741" footer="0.19685039370078741"/>
  <pageSetup paperSize="9" scale="32" fitToHeight="0" orientation="portrait" r:id="rId1"/>
  <drawing r:id="rId2"/>
  <legacyDrawing r:id="rId3"/>
</worksheet>
</file>

<file path=customMetadata/metadata.xml><?xml version="1.0" encoding="utf-8" standalone="yes"?><metadata xmlns:m="http://www.titus.com/ns/Shelde NFR" id="1abab62b-e9a5-40b1-852b-1181fb859689"><m:Classification value="Sensitive"><alt>Classification=Sensitive</alt></m:Classification></metadata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AER Final Decision</vt:lpstr>
      <vt:lpstr>Proposed Changes</vt:lpstr>
      <vt:lpstr>FY21 ANS Price List</vt:lpstr>
      <vt:lpstr>'FY21 ANS Price List'!Print_Titles</vt:lpstr>
    </vt:vector>
  </TitlesOfParts>
  <Company>Endeavour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moorsc</dc:creator>
  <cp:lastModifiedBy>Daniel Bubb</cp:lastModifiedBy>
  <cp:lastPrinted>2019-06-21T06:48:41Z</cp:lastPrinted>
  <dcterms:created xsi:type="dcterms:W3CDTF">2015-05-01T05:07:08Z</dcterms:created>
  <dcterms:modified xsi:type="dcterms:W3CDTF">2020-03-06T00:52:39Z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name="TitusGUID" fmtid="{D5CDD505-2E9C-101B-9397-08002B2CF9AE}" pid="2">
    <vt:lpwstr>19c95fd0-9998-4a2f-b14a-d302ab4a0244</vt:lpwstr>
  </property>
  <property name="Classification" fmtid="{D5CDD505-2E9C-101B-9397-08002B2CF9AE}" pid="3">
    <vt:lpwstr>Sensitive</vt:lpwstr>
  </property>
</Properties>
</file>