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y1-Fin\Reg_Affairs\Regulated Pricing\Network\Price Submission 1 July 2018\"/>
    </mc:Choice>
  </mc:AlternateContent>
  <xr:revisionPtr revIDLastSave="0" documentId="8_{4E764DE7-F918-4D05-98CA-3B6F008C6CFB}" xr6:coauthVersionLast="28" xr6:coauthVersionMax="28" xr10:uidLastSave="{00000000-0000-0000-0000-000000000000}"/>
  <bookViews>
    <workbookView xWindow="360" yWindow="96" windowWidth="20940" windowHeight="9792" xr2:uid="{00000000-000D-0000-FFFF-FFFF00000000}"/>
  </bookViews>
  <sheets>
    <sheet name="MSC Price List" sheetId="5" r:id="rId1"/>
    <sheet name="MSC Price List_$Day" sheetId="6" r:id="rId2"/>
    <sheet name="Metering Fee $1819" sheetId="1" r:id="rId3"/>
    <sheet name="Escalation Factors" sheetId="3" r:id="rId4"/>
  </sheets>
  <externalReferences>
    <externalReference r:id="rId5"/>
    <externalReference r:id="rId6"/>
  </externalReferences>
  <definedNames>
    <definedName name="_xlnm.Print_Area" localSheetId="2">'Metering Fee $1819'!$A$1:$G$42</definedName>
    <definedName name="_xlnm.Print_Area" localSheetId="0">'MSC Price List'!$A$1:$L$23</definedName>
    <definedName name="_xlnm.Print_Area" localSheetId="1">'MSC Price List_$Day'!$A$1:$L$23</definedName>
  </definedNames>
  <calcPr calcId="171027"/>
  <fileRecoveryPr autoRecover="0"/>
</workbook>
</file>

<file path=xl/calcChain.xml><?xml version="1.0" encoding="utf-8"?>
<calcChain xmlns="http://schemas.openxmlformats.org/spreadsheetml/2006/main">
  <c r="D8" i="3" l="1"/>
  <c r="E8" i="3"/>
  <c r="F8" i="3"/>
  <c r="G8" i="3"/>
  <c r="H8" i="3"/>
  <c r="H5" i="3"/>
  <c r="G5" i="3"/>
  <c r="F5" i="3"/>
  <c r="E5" i="3"/>
  <c r="D37" i="1" l="1"/>
  <c r="D38" i="1"/>
  <c r="D39" i="1"/>
  <c r="D40" i="1"/>
  <c r="D41" i="1"/>
  <c r="D42" i="1"/>
  <c r="H13" i="3"/>
  <c r="E9" i="3"/>
  <c r="E13" i="3" s="1"/>
  <c r="D27" i="1"/>
  <c r="D25" i="1"/>
  <c r="D23" i="1"/>
  <c r="D22" i="1"/>
  <c r="D21" i="1"/>
  <c r="D18" i="1"/>
  <c r="D17" i="1"/>
  <c r="D16" i="1"/>
  <c r="D15" i="1"/>
  <c r="D14" i="1"/>
  <c r="D13" i="1"/>
  <c r="D12" i="1"/>
  <c r="D11" i="1"/>
  <c r="D10" i="1"/>
  <c r="D9" i="1"/>
  <c r="D8" i="1"/>
  <c r="D7" i="1"/>
  <c r="E7" i="1" l="1"/>
  <c r="E11" i="1"/>
  <c r="E15" i="1"/>
  <c r="E21" i="1"/>
  <c r="E27" i="1"/>
  <c r="E41" i="1"/>
  <c r="E37" i="1"/>
  <c r="E8" i="1"/>
  <c r="E12" i="1"/>
  <c r="E16" i="1"/>
  <c r="E22" i="1"/>
  <c r="E40" i="1"/>
  <c r="E9" i="1"/>
  <c r="E13" i="1"/>
  <c r="E17" i="1"/>
  <c r="E23" i="1"/>
  <c r="E39" i="1"/>
  <c r="E10" i="1"/>
  <c r="E14" i="1"/>
  <c r="E18" i="1"/>
  <c r="E25" i="1"/>
  <c r="E42" i="1"/>
  <c r="E38" i="1"/>
  <c r="C28" i="1"/>
  <c r="C26" i="1"/>
  <c r="C24" i="1"/>
  <c r="D24" i="1" l="1"/>
  <c r="E24" i="1" s="1"/>
  <c r="D26" i="1"/>
  <c r="E26" i="1" s="1"/>
  <c r="D28" i="1"/>
  <c r="E28" i="1" s="1"/>
  <c r="D5" i="3"/>
  <c r="G13" i="3"/>
  <c r="F13" i="3" l="1"/>
  <c r="F9" i="1" s="1"/>
  <c r="F38" i="1"/>
  <c r="G38" i="1" s="1"/>
  <c r="H38" i="1" s="1"/>
  <c r="D18" i="5" s="1"/>
  <c r="F41" i="1"/>
  <c r="G41" i="1" s="1"/>
  <c r="H41" i="1" s="1"/>
  <c r="D21" i="5" s="1"/>
  <c r="F37" i="1"/>
  <c r="G37" i="1" s="1"/>
  <c r="H37" i="1" s="1"/>
  <c r="D17" i="5" s="1"/>
  <c r="F42" i="1"/>
  <c r="G42" i="1" s="1"/>
  <c r="H42" i="1" s="1"/>
  <c r="D22" i="5" s="1"/>
  <c r="F40" i="1"/>
  <c r="G40" i="1" s="1"/>
  <c r="H40" i="1" s="1"/>
  <c r="D20" i="5" s="1"/>
  <c r="F39" i="1"/>
  <c r="G39" i="1" s="1"/>
  <c r="H39" i="1" s="1"/>
  <c r="D19" i="5" s="1"/>
  <c r="F18" i="1"/>
  <c r="F13" i="1"/>
  <c r="F21" i="1" l="1"/>
  <c r="F26" i="1"/>
  <c r="G26" i="1" s="1"/>
  <c r="H26" i="1" s="1"/>
  <c r="F23" i="1"/>
  <c r="F15" i="1"/>
  <c r="G15" i="1" s="1"/>
  <c r="H15" i="1" s="1"/>
  <c r="F12" i="5" s="1"/>
  <c r="F17" i="1"/>
  <c r="G17" i="1" s="1"/>
  <c r="H17" i="1" s="1"/>
  <c r="F13" i="5" s="1"/>
  <c r="F7" i="1"/>
  <c r="F16" i="1"/>
  <c r="F28" i="1"/>
  <c r="G28" i="1" s="1"/>
  <c r="H28" i="1" s="1"/>
  <c r="F12" i="1"/>
  <c r="F11" i="1"/>
  <c r="G11" i="1" s="1"/>
  <c r="H11" i="1" s="1"/>
  <c r="F10" i="5" s="1"/>
  <c r="F25" i="1"/>
  <c r="G25" i="1" s="1"/>
  <c r="H25" i="1" s="1"/>
  <c r="L12" i="5" s="1"/>
  <c r="F14" i="1"/>
  <c r="G14" i="1" s="1"/>
  <c r="H14" i="1" s="1"/>
  <c r="I11" i="5" s="1"/>
  <c r="F24" i="1"/>
  <c r="G24" i="1" s="1"/>
  <c r="H24" i="1" s="1"/>
  <c r="F27" i="1"/>
  <c r="F10" i="1"/>
  <c r="G10" i="1" s="1"/>
  <c r="H10" i="1" s="1"/>
  <c r="I9" i="5" s="1"/>
  <c r="F8" i="1"/>
  <c r="G8" i="1" s="1"/>
  <c r="H8" i="1" s="1"/>
  <c r="I8" i="5" s="1"/>
  <c r="F22" i="1"/>
  <c r="G22" i="1" s="1"/>
  <c r="H22" i="1" s="1"/>
  <c r="G7" i="1"/>
  <c r="H7" i="1" s="1"/>
  <c r="F8" i="5" s="1"/>
  <c r="G9" i="1"/>
  <c r="H9" i="1" s="1"/>
  <c r="F9" i="5" s="1"/>
  <c r="G16" i="1"/>
  <c r="H16" i="1" s="1"/>
  <c r="I12" i="5" s="1"/>
  <c r="G12" i="1"/>
  <c r="H12" i="1" s="1"/>
  <c r="I10" i="5" s="1"/>
  <c r="G21" i="1"/>
  <c r="H21" i="1" s="1"/>
  <c r="G23" i="1"/>
  <c r="H23" i="1" s="1"/>
  <c r="G13" i="1"/>
  <c r="H13" i="1" s="1"/>
  <c r="F11" i="5" s="1"/>
  <c r="G18" i="1"/>
  <c r="H18" i="1" s="1"/>
  <c r="I13" i="5" s="1"/>
  <c r="D22" i="6"/>
  <c r="D17" i="6"/>
  <c r="D19" i="6"/>
  <c r="D18" i="6"/>
  <c r="D21" i="6"/>
  <c r="D20" i="6"/>
  <c r="L8" i="5" l="1"/>
  <c r="L8" i="6" s="1"/>
  <c r="L10" i="5"/>
  <c r="L10" i="6" s="1"/>
  <c r="L9" i="5"/>
  <c r="L9" i="6" s="1"/>
  <c r="L11" i="5"/>
  <c r="L11" i="6" s="1"/>
  <c r="G27" i="1"/>
  <c r="H27" i="1" s="1"/>
  <c r="L13" i="5" s="1"/>
  <c r="F8" i="6"/>
  <c r="I13" i="6"/>
  <c r="F13" i="6"/>
  <c r="I10" i="6"/>
  <c r="F10" i="6"/>
  <c r="I11" i="6"/>
  <c r="F11" i="6"/>
  <c r="I8" i="6"/>
  <c r="I9" i="6"/>
  <c r="F9" i="6"/>
  <c r="L12" i="6"/>
  <c r="L13" i="6"/>
  <c r="I12" i="6"/>
  <c r="F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Waddell</author>
  </authors>
  <commentList>
    <comment ref="C4" authorId="0" shapeId="0" xr:uid="{AA98D2EE-1AFA-461B-9AB7-55127FF37D42}">
      <text>
        <r>
          <rPr>
            <b/>
            <sz val="9"/>
            <color indexed="81"/>
            <rFont val="Tahoma"/>
            <family val="2"/>
          </rPr>
          <t>Catherine Waddell:</t>
        </r>
        <r>
          <rPr>
            <sz val="9"/>
            <color indexed="81"/>
            <rFont val="Tahoma"/>
            <family val="2"/>
          </rPr>
          <t xml:space="preserve">
first year in AER's pricelist</t>
        </r>
      </text>
    </comment>
  </commentList>
</comments>
</file>

<file path=xl/sharedStrings.xml><?xml version="1.0" encoding="utf-8"?>
<sst xmlns="http://schemas.openxmlformats.org/spreadsheetml/2006/main" count="234" uniqueCount="108">
  <si>
    <t>Residential Anytime</t>
  </si>
  <si>
    <t>Residential TOU</t>
  </si>
  <si>
    <t>Controlled Load</t>
  </si>
  <si>
    <t>Solar (Gross meter only)</t>
  </si>
  <si>
    <t>Tariff class</t>
  </si>
  <si>
    <t>Costs</t>
  </si>
  <si>
    <t>Existing customers</t>
  </si>
  <si>
    <t>Residential anytime</t>
  </si>
  <si>
    <t>Non–capital</t>
  </si>
  <si>
    <t>Capital</t>
  </si>
  <si>
    <t>Small business anytime</t>
  </si>
  <si>
    <t>Small business TOU</t>
  </si>
  <si>
    <t>Controlled load</t>
  </si>
  <si>
    <t>New customers</t>
  </si>
  <si>
    <t>Anytime customers</t>
  </si>
  <si>
    <t>TOU customers</t>
  </si>
  <si>
    <t>Solar additions</t>
  </si>
  <si>
    <t>$2013/14 to $2014/15</t>
  </si>
  <si>
    <t>$2014/15 to $2015/16</t>
  </si>
  <si>
    <t>AER Final Determination</t>
  </si>
  <si>
    <t>$ nominal</t>
  </si>
  <si>
    <t>$2013-14</t>
  </si>
  <si>
    <t>$2015/16</t>
  </si>
  <si>
    <t>Pre-30 June Connections - Maintenance</t>
  </si>
  <si>
    <t>Pre-30 June Connections - Capital</t>
  </si>
  <si>
    <t>Post-1 July Connections - New Meters -  Maintenance</t>
  </si>
  <si>
    <t>Metering Service Charge Tariff Class</t>
  </si>
  <si>
    <t>Applicable Network Tariffs</t>
  </si>
  <si>
    <t>MSC Tariff</t>
  </si>
  <si>
    <t>Bill Print Description</t>
  </si>
  <si>
    <t>Annual Charge</t>
  </si>
  <si>
    <t>BLNN2AU</t>
  </si>
  <si>
    <t>BLNM1NC</t>
  </si>
  <si>
    <t>MSC MAINT - ANYTIME</t>
  </si>
  <si>
    <t>BLNM1CA</t>
  </si>
  <si>
    <t>MSC CAPITAL - ANYTIME</t>
  </si>
  <si>
    <t>BLNM1NM</t>
  </si>
  <si>
    <t>MSC NM MAINT - ANYTIME</t>
  </si>
  <si>
    <t>BLNT3AU</t>
  </si>
  <si>
    <t>BLNM2NC</t>
  </si>
  <si>
    <t>MSC MAINT - TOU</t>
  </si>
  <si>
    <t>BLNM2CA</t>
  </si>
  <si>
    <t>MSC CAPITAL - TOU</t>
  </si>
  <si>
    <t>BLNM2NM</t>
  </si>
  <si>
    <t>MSC NM MAINT - TOU</t>
  </si>
  <si>
    <t>Small Business Anytime</t>
  </si>
  <si>
    <t>BLNN1AU</t>
  </si>
  <si>
    <t xml:space="preserve">Small Business TOU </t>
  </si>
  <si>
    <t xml:space="preserve">BLNT2AU
BLNT1AO
</t>
  </si>
  <si>
    <t>BLNC1AU
BLNC2AU</t>
  </si>
  <si>
    <t>BLNM3NC</t>
  </si>
  <si>
    <t>MSC MAINT - CONTROLLED LOAD</t>
  </si>
  <si>
    <t>BLNM3CA</t>
  </si>
  <si>
    <t>MSC CAPITAL - CONTROLLED LOAD</t>
  </si>
  <si>
    <t>BLNM3NM</t>
  </si>
  <si>
    <t>MSC NM MAINT - CONTROLLED LOAD</t>
  </si>
  <si>
    <t>Solar</t>
  </si>
  <si>
    <t xml:space="preserve">BLNE3AU
BLNE4AU
BLNE13AU
BLNE14AU
BLNE20AU
BLNE21AU
</t>
  </si>
  <si>
    <t>BLNM4NC</t>
  </si>
  <si>
    <t>MSC MAINT - SOLAR</t>
  </si>
  <si>
    <t>BLNM4CA</t>
  </si>
  <si>
    <t>MSC CAPITAL - SOLAR</t>
  </si>
  <si>
    <t>BLNM4NM</t>
  </si>
  <si>
    <t>MSC NM MAINT - SOLAR</t>
  </si>
  <si>
    <t>Metering Service Charge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</si>
  <si>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</si>
  <si>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</si>
  <si>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</si>
  <si>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</si>
  <si>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</si>
  <si>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</si>
  <si>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 xml:space="preserve">Approved charges </t>
  </si>
  <si>
    <t>Meter type</t>
  </si>
  <si>
    <t>Charge per meter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</si>
  <si>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</si>
  <si>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</si>
  <si>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</si>
  <si>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</si>
  <si>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</si>
  <si>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</si>
  <si>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>Escalation for Metering</t>
  </si>
  <si>
    <t>AER used CPI of</t>
  </si>
  <si>
    <t>Actual CPI</t>
  </si>
  <si>
    <t>Deflate</t>
  </si>
  <si>
    <t>$2015/16 to $2016/17</t>
  </si>
  <si>
    <t>$2015/16 to $2013/14</t>
  </si>
  <si>
    <t>$2016/17 to $2013/14</t>
  </si>
  <si>
    <t>$2014/15 to $2013/14</t>
  </si>
  <si>
    <t>$2016/17</t>
  </si>
  <si>
    <t>Days in Yr</t>
  </si>
  <si>
    <t>$2016/17 to $2017/18</t>
  </si>
  <si>
    <t>$2017/18 to $2013/14</t>
  </si>
  <si>
    <t>$2017/18</t>
  </si>
  <si>
    <t>Upfront Meter Fees $2017-18</t>
  </si>
  <si>
    <t>X Factor</t>
  </si>
  <si>
    <t>2015-16</t>
  </si>
  <si>
    <t>Cumulative</t>
  </si>
  <si>
    <t>$2017/18 to $2018/19</t>
  </si>
  <si>
    <t>Prices for</t>
  </si>
  <si>
    <t>2014-15</t>
  </si>
  <si>
    <t>Less AER Escalators</t>
  </si>
  <si>
    <t>Total Escalator - Annual</t>
  </si>
  <si>
    <t>$2018-19 to $2013-14</t>
  </si>
  <si>
    <t>$2018/19</t>
  </si>
  <si>
    <t>Upfront capital charge - CPI increase only</t>
  </si>
  <si>
    <t>Effective from 1 July 2018</t>
  </si>
  <si>
    <t>MSC Rate Table - $2018-19</t>
  </si>
  <si>
    <t>Upfront Meter Fees $2018-19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</si>
</sst>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&quot;$&quot;#,##0.00;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#,##0.0,,_ ;\(#,##0.0,,\)"/>
    <numFmt numFmtId="169" formatCode="0.0%"/>
    <numFmt numFmtId="170" formatCode="&quot;$&quot;#,##0.00"/>
    <numFmt numFmtId="171" formatCode="_(#,##0.00_);_(\(#,##0.00\);_(&quot;-&quot;??_);_(@_)"/>
    <numFmt numFmtId="172" formatCode="_(* #,##0_);_(* \(#,##0\);_(* &quot;-&quot;?_);_(@_)"/>
    <numFmt numFmtId="173" formatCode="#,##0,;\-#,##0,"/>
    <numFmt numFmtId="174" formatCode="#,##0;[Red]\(#,##0\)"/>
    <numFmt numFmtId="175" formatCode="0.000%"/>
    <numFmt numFmtId="176" formatCode="&quot;$&quot;#,##0.00000;\-&quot;$&quot;#,##0.00000"/>
    <numFmt numFmtId="177" formatCode="0.00000%"/>
  </numFmts>
  <fonts count="7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64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2"/>
      <name val="Tms Rmn"/>
    </font>
    <font>
      <sz val="10"/>
      <name val="Franklin Gothic Book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Franklin Gothic Book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43"/>
      <name val="Arial"/>
      <family val="2"/>
    </font>
    <font>
      <b/>
      <sz val="8"/>
      <color indexed="8"/>
      <name val="Tahom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Helvetica"/>
    </font>
    <font>
      <b/>
      <i/>
      <sz val="16"/>
      <name val="Helv"/>
    </font>
    <font>
      <sz val="9"/>
      <color theme="1"/>
      <name val="Calibri"/>
      <family val="2"/>
      <scheme val="minor"/>
    </font>
    <font>
      <sz val="10"/>
      <name val="Arial Unicode MS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8"/>
      <name val="Arial"/>
      <family val="2"/>
    </font>
    <font>
      <i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rgb="FFFFFFFF"/>
      <name val="Arial"/>
      <family val="2"/>
    </font>
    <font>
      <b/>
      <sz val="10"/>
      <color rgb="FFFFFF00"/>
      <name val="Arial"/>
      <family val="2"/>
    </font>
    <font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E5E5E6"/>
        <bgColor indexed="64"/>
      </patternFill>
    </fill>
    <fill>
      <patternFill patternType="solid">
        <fgColor rgb="FFCCCBCD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FFFFFF"/>
      </bottom>
      <diagonal/>
    </border>
    <border>
      <left/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 style="thin">
        <color indexed="64"/>
      </left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thick">
        <color rgb="FFFFFFFF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35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4" borderId="0" applyNumberFormat="0" applyFont="0" applyBorder="0" applyAlignment="0">
      <alignment vertical="center"/>
    </xf>
    <xf numFmtId="44" fontId="7" fillId="0" borderId="0" applyFont="0" applyFill="0" applyBorder="0" applyAlignment="0" applyProtection="0"/>
    <xf numFmtId="0" fontId="10" fillId="0" borderId="0"/>
    <xf numFmtId="0" fontId="3" fillId="0" borderId="0"/>
    <xf numFmtId="0" fontId="12" fillId="0" borderId="0"/>
    <xf numFmtId="9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4" fillId="0" borderId="0" applyNumberFormat="0" applyFont="0" applyFill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3" fillId="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164" fontId="7" fillId="5" borderId="0" applyNumberFormat="0" applyFont="0" applyBorder="0" applyAlignment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170" fontId="13" fillId="0" borderId="0" applyFill="0"/>
    <xf numFmtId="170" fontId="13" fillId="0" borderId="0">
      <alignment horizontal="center"/>
    </xf>
    <xf numFmtId="0" fontId="13" fillId="0" borderId="0" applyFill="0">
      <alignment horizontal="center"/>
    </xf>
    <xf numFmtId="170" fontId="20" fillId="0" borderId="8" applyFill="0"/>
    <xf numFmtId="0" fontId="7" fillId="0" borderId="0" applyFont="0" applyAlignment="0"/>
    <xf numFmtId="0" fontId="21" fillId="0" borderId="0" applyFill="0">
      <alignment vertical="top"/>
    </xf>
    <xf numFmtId="0" fontId="20" fillId="0" borderId="0" applyFill="0">
      <alignment horizontal="left" vertical="top"/>
    </xf>
    <xf numFmtId="170" fontId="9" fillId="0" borderId="6" applyFill="0"/>
    <xf numFmtId="0" fontId="7" fillId="0" borderId="0" applyNumberFormat="0" applyFont="0" applyAlignment="0"/>
    <xf numFmtId="0" fontId="21" fillId="0" borderId="0" applyFill="0">
      <alignment wrapText="1"/>
    </xf>
    <xf numFmtId="0" fontId="20" fillId="0" borderId="0" applyFill="0">
      <alignment horizontal="left" vertical="top" wrapText="1"/>
    </xf>
    <xf numFmtId="170" fontId="22" fillId="0" borderId="0" applyFill="0"/>
    <xf numFmtId="0" fontId="23" fillId="0" borderId="0" applyNumberFormat="0" applyFont="0" applyAlignment="0">
      <alignment horizontal="center"/>
    </xf>
    <xf numFmtId="0" fontId="24" fillId="0" borderId="0" applyFill="0">
      <alignment vertical="top" wrapText="1"/>
    </xf>
    <xf numFmtId="0" fontId="9" fillId="0" borderId="0" applyFill="0">
      <alignment horizontal="left" vertical="top" wrapText="1"/>
    </xf>
    <xf numFmtId="170" fontId="7" fillId="0" borderId="0" applyFill="0"/>
    <xf numFmtId="0" fontId="23" fillId="0" borderId="0" applyNumberFormat="0" applyFont="0" applyAlignment="0">
      <alignment horizontal="center"/>
    </xf>
    <xf numFmtId="0" fontId="25" fillId="0" borderId="0" applyFill="0">
      <alignment vertical="center" wrapText="1"/>
    </xf>
    <xf numFmtId="0" fontId="26" fillId="0" borderId="0">
      <alignment horizontal="left" vertical="center" wrapText="1"/>
    </xf>
    <xf numFmtId="170" fontId="11" fillId="0" borderId="0" applyFill="0"/>
    <xf numFmtId="0" fontId="23" fillId="0" borderId="0" applyNumberFormat="0" applyFont="0" applyAlignment="0">
      <alignment horizontal="center"/>
    </xf>
    <xf numFmtId="0" fontId="2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28" fillId="0" borderId="0" applyFill="0"/>
    <xf numFmtId="0" fontId="23" fillId="0" borderId="0" applyNumberFormat="0" applyFont="0" applyAlignment="0">
      <alignment horizontal="center"/>
    </xf>
    <xf numFmtId="0" fontId="29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170" fontId="31" fillId="0" borderId="0" applyFill="0"/>
    <xf numFmtId="0" fontId="23" fillId="0" borderId="0" applyNumberFormat="0" applyFont="0" applyAlignment="0">
      <alignment horizontal="center"/>
    </xf>
    <xf numFmtId="0" fontId="32" fillId="0" borderId="0">
      <alignment horizontal="center" wrapText="1"/>
    </xf>
    <xf numFmtId="0" fontId="28" fillId="0" borderId="0" applyFill="0">
      <alignment horizontal="center" wrapText="1"/>
    </xf>
    <xf numFmtId="0" fontId="33" fillId="25" borderId="9" applyNumberFormat="0" applyAlignment="0" applyProtection="0"/>
    <xf numFmtId="0" fontId="34" fillId="26" borderId="10" applyNumberFormat="0" applyAlignment="0" applyProtection="0"/>
    <xf numFmtId="171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27" borderId="0"/>
    <xf numFmtId="38" fontId="13" fillId="5" borderId="0" applyNumberFormat="0" applyBorder="0" applyAlignment="0" applyProtection="0"/>
    <xf numFmtId="169" fontId="7" fillId="28" borderId="4" applyNumberFormat="0" applyFont="0" applyBorder="0" applyAlignment="0" applyProtection="0"/>
    <xf numFmtId="169" fontId="7" fillId="28" borderId="4" applyNumberFormat="0" applyFont="0" applyBorder="0" applyAlignment="0" applyProtection="0"/>
    <xf numFmtId="37" fontId="41" fillId="0" borderId="5">
      <alignment vertical="center"/>
    </xf>
    <xf numFmtId="0" fontId="9" fillId="0" borderId="5" applyNumberFormat="0" applyAlignment="0" applyProtection="0">
      <alignment horizontal="left" vertical="center"/>
    </xf>
    <xf numFmtId="0" fontId="9" fillId="0" borderId="7">
      <alignment horizontal="left" vertical="center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</xf>
    <xf numFmtId="41" fontId="11" fillId="5" borderId="0" applyFont="0" applyBorder="0" applyAlignment="0"/>
    <xf numFmtId="41" fontId="11" fillId="5" borderId="0" applyFont="0" applyBorder="0" applyAlignment="0"/>
    <xf numFmtId="41" fontId="11" fillId="5" borderId="0" applyFont="0" applyBorder="0" applyAlignment="0"/>
    <xf numFmtId="169" fontId="11" fillId="5" borderId="0" applyFont="0" applyBorder="0" applyAlignment="0"/>
    <xf numFmtId="169" fontId="11" fillId="5" borderId="0" applyFont="0" applyBorder="0" applyAlignment="0"/>
    <xf numFmtId="169" fontId="11" fillId="5" borderId="0" applyFont="0" applyBorder="0" applyAlignment="0"/>
    <xf numFmtId="171" fontId="47" fillId="5" borderId="0">
      <protection locked="0"/>
    </xf>
    <xf numFmtId="10" fontId="13" fillId="29" borderId="4" applyNumberFormat="0" applyBorder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164" fontId="7" fillId="30" borderId="0" applyFont="0" applyBorder="0" applyAlignment="0">
      <alignment horizontal="right"/>
      <protection locked="0"/>
    </xf>
    <xf numFmtId="3" fontId="7" fillId="6" borderId="0" applyNumberFormat="0" applyFont="0" applyBorder="0" applyAlignment="0">
      <alignment horizontal="right"/>
      <protection locked="0"/>
    </xf>
    <xf numFmtId="3" fontId="7" fillId="6" borderId="0" applyNumberFormat="0" applyFont="0" applyBorder="0" applyAlignment="0">
      <alignment horizontal="right"/>
      <protection locked="0"/>
    </xf>
    <xf numFmtId="3" fontId="7" fillId="6" borderId="0" applyNumberFormat="0" applyFont="0" applyBorder="0" applyAlignment="0">
      <alignment horizontal="right"/>
      <protection locked="0"/>
    </xf>
    <xf numFmtId="3" fontId="7" fillId="6" borderId="0" applyNumberFormat="0" applyFont="0" applyBorder="0" applyAlignment="0">
      <alignment horizontal="right"/>
      <protection locked="0"/>
    </xf>
    <xf numFmtId="164" fontId="7" fillId="30" borderId="0" applyFont="0" applyBorder="0" applyAlignment="0">
      <alignment horizontal="right"/>
      <protection locked="0"/>
    </xf>
    <xf numFmtId="164" fontId="7" fillId="30" borderId="0" applyFont="0" applyBorder="0" applyAlignment="0">
      <alignment horizontal="right"/>
      <protection locked="0"/>
    </xf>
    <xf numFmtId="10" fontId="7" fillId="30" borderId="0" applyFont="0" applyBorder="0">
      <alignment horizontal="right"/>
      <protection locked="0"/>
    </xf>
    <xf numFmtId="10" fontId="7" fillId="6" borderId="0" applyFont="0" applyBorder="0">
      <alignment horizontal="right"/>
      <protection locked="0"/>
    </xf>
    <xf numFmtId="10" fontId="7" fillId="6" borderId="0" applyFont="0" applyBorder="0">
      <alignment horizontal="right"/>
      <protection locked="0"/>
    </xf>
    <xf numFmtId="10" fontId="7" fillId="6" borderId="0" applyFont="0" applyBorder="0">
      <alignment horizontal="right"/>
      <protection locked="0"/>
    </xf>
    <xf numFmtId="10" fontId="7" fillId="6" borderId="0" applyFont="0" applyBorder="0">
      <alignment horizontal="right"/>
      <protection locked="0"/>
    </xf>
    <xf numFmtId="10" fontId="7" fillId="30" borderId="0" applyFont="0" applyBorder="0">
      <alignment horizontal="right"/>
      <protection locked="0"/>
    </xf>
    <xf numFmtId="10" fontId="7" fillId="30" borderId="0" applyFont="0" applyBorder="0">
      <alignment horizontal="right"/>
      <protection locked="0"/>
    </xf>
    <xf numFmtId="3" fontId="7" fillId="6" borderId="0" applyNumberFormat="0" applyFont="0" applyBorder="0" applyAlignment="0">
      <alignment horizontal="right"/>
      <protection locked="0"/>
    </xf>
    <xf numFmtId="10" fontId="11" fillId="31" borderId="0" applyBorder="0" applyAlignment="0">
      <protection locked="0"/>
    </xf>
    <xf numFmtId="172" fontId="7" fillId="28" borderId="0" applyFont="0" applyBorder="0">
      <alignment horizontal="right"/>
      <protection locked="0"/>
    </xf>
    <xf numFmtId="172" fontId="7" fillId="28" borderId="0" applyFont="0" applyBorder="0">
      <alignment horizontal="right"/>
      <protection locked="0"/>
    </xf>
    <xf numFmtId="172" fontId="7" fillId="28" borderId="0" applyFont="0" applyBorder="0">
      <alignment horizontal="right"/>
      <protection locked="0"/>
    </xf>
    <xf numFmtId="10" fontId="8" fillId="28" borderId="0" applyFont="0" applyBorder="0" applyAlignment="0">
      <alignment horizontal="left"/>
      <protection locked="0"/>
    </xf>
    <xf numFmtId="164" fontId="7" fillId="28" borderId="0" applyFont="0" applyBorder="0">
      <alignment horizontal="right"/>
      <protection locked="0"/>
    </xf>
    <xf numFmtId="164" fontId="7" fillId="29" borderId="0" applyFont="0" applyBorder="0">
      <alignment horizontal="right"/>
      <protection locked="0"/>
    </xf>
    <xf numFmtId="164" fontId="7" fillId="29" borderId="0" applyFont="0" applyBorder="0">
      <alignment horizontal="right"/>
      <protection locked="0"/>
    </xf>
    <xf numFmtId="164" fontId="7" fillId="29" borderId="0" applyFont="0" applyBorder="0">
      <alignment horizontal="right"/>
      <protection locked="0"/>
    </xf>
    <xf numFmtId="9" fontId="8" fillId="29" borderId="0" applyFont="0" applyBorder="0">
      <alignment horizontal="right"/>
      <protection locked="0"/>
    </xf>
    <xf numFmtId="41" fontId="7" fillId="29" borderId="0" applyFont="0" applyBorder="0">
      <alignment horizontal="right"/>
      <protection locked="0"/>
    </xf>
    <xf numFmtId="0" fontId="49" fillId="0" borderId="14" applyNumberFormat="0" applyFill="0" applyAlignment="0" applyProtection="0"/>
    <xf numFmtId="0" fontId="50" fillId="32" borderId="0" applyNumberFormat="0" applyBorder="0" applyAlignment="0" applyProtection="0"/>
    <xf numFmtId="37" fontId="51" fillId="0" borderId="0"/>
    <xf numFmtId="167" fontId="11" fillId="5" borderId="3" applyNumberFormat="0" applyFont="0" applyBorder="0" applyAlignment="0">
      <alignment horizontal="right"/>
    </xf>
    <xf numFmtId="173" fontId="52" fillId="0" borderId="0"/>
    <xf numFmtId="0" fontId="53" fillId="0" borderId="0"/>
    <xf numFmtId="0" fontId="7" fillId="0" borderId="0"/>
    <xf numFmtId="0" fontId="6" fillId="0" borderId="0"/>
    <xf numFmtId="0" fontId="54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top"/>
    </xf>
    <xf numFmtId="0" fontId="3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35" fillId="0" borderId="0"/>
    <xf numFmtId="0" fontId="3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7" fillId="0" borderId="0"/>
    <xf numFmtId="0" fontId="7" fillId="0" borderId="0"/>
    <xf numFmtId="0" fontId="3" fillId="0" borderId="0"/>
    <xf numFmtId="0" fontId="7" fillId="0" borderId="0"/>
    <xf numFmtId="0" fontId="7" fillId="0" borderId="0">
      <alignment vertical="top"/>
    </xf>
    <xf numFmtId="0" fontId="11" fillId="0" borderId="0"/>
    <xf numFmtId="0" fontId="36" fillId="2" borderId="1" applyNumberFormat="0" applyFont="0" applyAlignment="0" applyProtection="0"/>
    <xf numFmtId="0" fontId="7" fillId="33" borderId="15" applyNumberFormat="0" applyFont="0" applyAlignment="0" applyProtection="0"/>
    <xf numFmtId="0" fontId="56" fillId="25" borderId="16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7" fillId="0" borderId="17">
      <alignment horizontal="center"/>
    </xf>
    <xf numFmtId="3" fontId="12" fillId="0" borderId="0" applyFont="0" applyFill="0" applyBorder="0" applyAlignment="0" applyProtection="0"/>
    <xf numFmtId="0" fontId="12" fillId="34" borderId="0" applyNumberFormat="0" applyFont="0" applyBorder="0" applyAlignment="0" applyProtection="0"/>
    <xf numFmtId="4" fontId="13" fillId="5" borderId="0" applyFill="0"/>
    <xf numFmtId="0" fontId="58" fillId="0" borderId="0">
      <alignment horizontal="left" indent="7"/>
    </xf>
    <xf numFmtId="0" fontId="13" fillId="0" borderId="0" applyFill="0">
      <alignment horizontal="left" indent="7"/>
    </xf>
    <xf numFmtId="174" fontId="59" fillId="0" borderId="2" applyFill="0">
      <alignment horizontal="right"/>
    </xf>
    <xf numFmtId="0" fontId="8" fillId="0" borderId="4" applyNumberFormat="0" applyFont="0" applyBorder="0">
      <alignment horizontal="right"/>
    </xf>
    <xf numFmtId="0" fontId="60" fillId="0" borderId="0" applyFill="0"/>
    <xf numFmtId="0" fontId="9" fillId="0" borderId="0" applyFill="0"/>
    <xf numFmtId="174" fontId="59" fillId="0" borderId="2" applyFill="0"/>
    <xf numFmtId="0" fontId="7" fillId="0" borderId="0" applyNumberFormat="0" applyFont="0" applyBorder="0" applyAlignment="0"/>
    <xf numFmtId="0" fontId="24" fillId="0" borderId="0" applyFill="0">
      <alignment horizontal="left" indent="1"/>
    </xf>
    <xf numFmtId="0" fontId="61" fillId="0" borderId="0" applyFill="0">
      <alignment horizontal="left" indent="1"/>
    </xf>
    <xf numFmtId="174" fontId="11" fillId="0" borderId="0" applyFill="0"/>
    <xf numFmtId="0" fontId="7" fillId="0" borderId="0" applyNumberFormat="0" applyFont="0" applyFill="0" applyBorder="0" applyAlignment="0"/>
    <xf numFmtId="0" fontId="24" fillId="0" borderId="0" applyFill="0">
      <alignment horizontal="left" indent="2"/>
    </xf>
    <xf numFmtId="0" fontId="9" fillId="0" borderId="0" applyFill="0">
      <alignment horizontal="left" indent="2"/>
    </xf>
    <xf numFmtId="174" fontId="11" fillId="0" borderId="0" applyFill="0"/>
    <xf numFmtId="0" fontId="7" fillId="0" borderId="0" applyNumberFormat="0" applyFont="0" applyBorder="0" applyAlignment="0"/>
    <xf numFmtId="0" fontId="62" fillId="0" borderId="0">
      <alignment horizontal="left" indent="3"/>
    </xf>
    <xf numFmtId="0" fontId="63" fillId="0" borderId="0" applyFill="0">
      <alignment horizontal="left" indent="3"/>
    </xf>
    <xf numFmtId="174" fontId="11" fillId="0" borderId="0" applyFill="0"/>
    <xf numFmtId="0" fontId="7" fillId="0" borderId="0" applyNumberFormat="0" applyFont="0" applyBorder="0" applyAlignment="0"/>
    <xf numFmtId="0" fontId="27" fillId="0" borderId="0">
      <alignment horizontal="left" indent="4"/>
    </xf>
    <xf numFmtId="0" fontId="7" fillId="0" borderId="0" applyFill="0">
      <alignment horizontal="left" indent="4"/>
    </xf>
    <xf numFmtId="4" fontId="28" fillId="0" borderId="0" applyFill="0"/>
    <xf numFmtId="0" fontId="7" fillId="0" borderId="0" applyNumberFormat="0" applyFont="0" applyBorder="0" applyAlignment="0"/>
    <xf numFmtId="0" fontId="29" fillId="0" borderId="0">
      <alignment horizontal="left" indent="5"/>
    </xf>
    <xf numFmtId="0" fontId="30" fillId="0" borderId="0" applyFill="0">
      <alignment horizontal="left" indent="5"/>
    </xf>
    <xf numFmtId="4" fontId="31" fillId="0" borderId="0" applyFill="0"/>
    <xf numFmtId="0" fontId="7" fillId="0" borderId="0" applyNumberFormat="0" applyFont="0" applyFill="0" applyBorder="0" applyAlignment="0"/>
    <xf numFmtId="0" fontId="32" fillId="0" borderId="0" applyFill="0">
      <alignment horizontal="left" indent="6"/>
    </xf>
    <xf numFmtId="0" fontId="28" fillId="0" borderId="0" applyFill="0">
      <alignment horizontal="left" indent="6"/>
    </xf>
    <xf numFmtId="0" fontId="64" fillId="0" borderId="0"/>
    <xf numFmtId="0" fontId="7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1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68" fontId="7" fillId="4" borderId="0" applyNumberFormat="0" applyFont="0" applyBorder="0" applyAlignment="0">
      <alignment vertical="center"/>
    </xf>
    <xf numFmtId="0" fontId="7" fillId="35" borderId="0"/>
    <xf numFmtId="0" fontId="69" fillId="35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33" borderId="22" applyNumberFormat="0" applyFont="0" applyAlignment="0" applyProtection="0"/>
    <xf numFmtId="0" fontId="4" fillId="0" borderId="0"/>
    <xf numFmtId="0" fontId="56" fillId="25" borderId="23" applyNumberFormat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19">
      <alignment horizontal="left" vertical="center"/>
    </xf>
    <xf numFmtId="0" fontId="33" fillId="25" borderId="33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33" applyNumberFormat="0" applyAlignment="0" applyProtection="0"/>
    <xf numFmtId="0" fontId="48" fillId="12" borderId="33" applyNumberFormat="0" applyAlignment="0" applyProtection="0"/>
    <xf numFmtId="0" fontId="33" fillId="25" borderId="21" applyNumberFormat="0" applyAlignment="0" applyProtection="0"/>
    <xf numFmtId="0" fontId="48" fillId="12" borderId="33" applyNumberForma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7" fillId="0" borderId="24" applyNumberFormat="0" applyFill="0" applyAlignment="0" applyProtection="0"/>
    <xf numFmtId="0" fontId="7" fillId="33" borderId="34" applyNumberFormat="0" applyFont="0" applyAlignment="0" applyProtection="0"/>
    <xf numFmtId="0" fontId="56" fillId="25" borderId="35" applyNumberFormat="0" applyAlignment="0" applyProtection="0"/>
    <xf numFmtId="0" fontId="67" fillId="0" borderId="36" applyNumberFormat="0" applyFill="0" applyAlignment="0" applyProtection="0"/>
  </cellStyleXfs>
  <cellXfs count="93">
    <xf numFmtId="0" fontId="0" fillId="0" borderId="0" xfId="0"/>
    <xf numFmtId="175" fontId="0" fillId="0" borderId="0" xfId="2" applyNumberFormat="1" applyFont="1"/>
    <xf numFmtId="175" fontId="71" fillId="0" borderId="0" xfId="2" applyNumberFormat="1" applyFont="1"/>
    <xf numFmtId="10" fontId="0" fillId="0" borderId="0" xfId="0" applyNumberFormat="1"/>
    <xf numFmtId="0" fontId="70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72" fillId="38" borderId="37" xfId="0" applyFont="1" applyFill="1" applyBorder="1" applyAlignment="1">
      <alignment vertical="center" wrapText="1"/>
    </xf>
    <xf numFmtId="10" fontId="7" fillId="0" borderId="0" xfId="2" applyNumberFormat="1" applyFont="1"/>
    <xf numFmtId="0" fontId="72" fillId="38" borderId="45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/>
    <xf numFmtId="0" fontId="2" fillId="0" borderId="40" xfId="0" applyFont="1" applyBorder="1"/>
    <xf numFmtId="0" fontId="5" fillId="0" borderId="39" xfId="0" applyFont="1" applyBorder="1"/>
    <xf numFmtId="0" fontId="2" fillId="0" borderId="46" xfId="0" applyFont="1" applyBorder="1"/>
    <xf numFmtId="0" fontId="7" fillId="0" borderId="0" xfId="0" applyFont="1"/>
    <xf numFmtId="0" fontId="0" fillId="0" borderId="0" xfId="0" applyAlignment="1">
      <alignment horizontal="right"/>
    </xf>
    <xf numFmtId="175" fontId="0" fillId="0" borderId="0" xfId="0" applyNumberFormat="1"/>
    <xf numFmtId="10" fontId="0" fillId="0" borderId="0" xfId="2" applyNumberFormat="1" applyFont="1"/>
    <xf numFmtId="0" fontId="2" fillId="0" borderId="39" xfId="0" applyFont="1" applyBorder="1"/>
    <xf numFmtId="0" fontId="72" fillId="38" borderId="50" xfId="0" applyFont="1" applyFill="1" applyBorder="1" applyAlignment="1">
      <alignment vertical="center" wrapText="1"/>
    </xf>
    <xf numFmtId="0" fontId="72" fillId="38" borderId="51" xfId="0" applyFont="1" applyFill="1" applyBorder="1" applyAlignment="1">
      <alignment horizontal="center" vertical="center" wrapText="1"/>
    </xf>
    <xf numFmtId="0" fontId="2" fillId="39" borderId="4" xfId="0" applyFont="1" applyFill="1" applyBorder="1" applyAlignment="1">
      <alignment horizontal="left" vertical="top" wrapText="1"/>
    </xf>
    <xf numFmtId="0" fontId="2" fillId="40" borderId="4" xfId="0" applyFont="1" applyFill="1" applyBorder="1" applyAlignment="1">
      <alignment horizontal="left" vertical="top" wrapText="1"/>
    </xf>
    <xf numFmtId="0" fontId="2" fillId="40" borderId="31" xfId="0" applyFont="1" applyFill="1" applyBorder="1" applyAlignment="1">
      <alignment horizontal="left" vertical="top" wrapText="1"/>
    </xf>
    <xf numFmtId="0" fontId="2" fillId="39" borderId="25" xfId="0" applyFont="1" applyFill="1" applyBorder="1" applyAlignment="1">
      <alignment vertical="center" wrapText="1"/>
    </xf>
    <xf numFmtId="0" fontId="2" fillId="39" borderId="26" xfId="0" applyFont="1" applyFill="1" applyBorder="1" applyAlignment="1">
      <alignment horizontal="left" vertical="center" wrapText="1"/>
    </xf>
    <xf numFmtId="0" fontId="2" fillId="39" borderId="26" xfId="0" applyFont="1" applyFill="1" applyBorder="1" applyAlignment="1">
      <alignment horizontal="center" vertical="center"/>
    </xf>
    <xf numFmtId="0" fontId="2" fillId="39" borderId="26" xfId="0" applyFont="1" applyFill="1" applyBorder="1" applyAlignment="1">
      <alignment horizontal="left" vertical="center"/>
    </xf>
    <xf numFmtId="0" fontId="2" fillId="40" borderId="28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horizontal="left" vertical="center" wrapText="1"/>
    </xf>
    <xf numFmtId="0" fontId="2" fillId="40" borderId="4" xfId="0" applyFont="1" applyFill="1" applyBorder="1" applyAlignment="1">
      <alignment horizontal="center" vertical="center"/>
    </xf>
    <xf numFmtId="0" fontId="2" fillId="40" borderId="4" xfId="0" applyFont="1" applyFill="1" applyBorder="1" applyAlignment="1">
      <alignment horizontal="left" vertical="center"/>
    </xf>
    <xf numFmtId="0" fontId="2" fillId="39" borderId="28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left" vertical="center" wrapText="1"/>
    </xf>
    <xf numFmtId="0" fontId="2" fillId="39" borderId="4" xfId="0" applyFont="1" applyFill="1" applyBorder="1" applyAlignment="1">
      <alignment horizontal="center" vertical="center"/>
    </xf>
    <xf numFmtId="0" fontId="2" fillId="39" borderId="4" xfId="0" applyFont="1" applyFill="1" applyBorder="1" applyAlignment="1">
      <alignment horizontal="left" vertical="center"/>
    </xf>
    <xf numFmtId="0" fontId="2" fillId="40" borderId="30" xfId="0" applyFont="1" applyFill="1" applyBorder="1" applyAlignment="1">
      <alignment vertical="center" wrapText="1"/>
    </xf>
    <xf numFmtId="0" fontId="2" fillId="40" borderId="31" xfId="0" applyFont="1" applyFill="1" applyBorder="1" applyAlignment="1">
      <alignment horizontal="center" vertical="center"/>
    </xf>
    <xf numFmtId="0" fontId="2" fillId="40" borderId="31" xfId="0" applyFont="1" applyFill="1" applyBorder="1" applyAlignment="1">
      <alignment horizontal="left" vertical="center"/>
    </xf>
    <xf numFmtId="7" fontId="2" fillId="39" borderId="26" xfId="1" applyNumberFormat="1" applyFont="1" applyFill="1" applyBorder="1" applyAlignment="1">
      <alignment vertical="center"/>
    </xf>
    <xf numFmtId="7" fontId="2" fillId="40" borderId="4" xfId="1" applyNumberFormat="1" applyFont="1" applyFill="1" applyBorder="1" applyAlignment="1">
      <alignment vertical="center"/>
    </xf>
    <xf numFmtId="7" fontId="2" fillId="39" borderId="4" xfId="1" applyNumberFormat="1" applyFont="1" applyFill="1" applyBorder="1" applyAlignment="1">
      <alignment vertical="center"/>
    </xf>
    <xf numFmtId="7" fontId="2" fillId="40" borderId="31" xfId="1" applyNumberFormat="1" applyFont="1" applyFill="1" applyBorder="1" applyAlignment="1">
      <alignment vertical="center"/>
    </xf>
    <xf numFmtId="7" fontId="2" fillId="39" borderId="27" xfId="1" applyNumberFormat="1" applyFont="1" applyFill="1" applyBorder="1" applyAlignment="1">
      <alignment vertical="center"/>
    </xf>
    <xf numFmtId="7" fontId="2" fillId="40" borderId="29" xfId="1" applyNumberFormat="1" applyFont="1" applyFill="1" applyBorder="1" applyAlignment="1">
      <alignment vertical="center"/>
    </xf>
    <xf numFmtId="7" fontId="2" fillId="39" borderId="29" xfId="1" applyNumberFormat="1" applyFont="1" applyFill="1" applyBorder="1" applyAlignment="1">
      <alignment vertical="center"/>
    </xf>
    <xf numFmtId="7" fontId="2" fillId="40" borderId="32" xfId="1" applyNumberFormat="1" applyFont="1" applyFill="1" applyBorder="1" applyAlignment="1">
      <alignment vertical="center"/>
    </xf>
    <xf numFmtId="7" fontId="2" fillId="39" borderId="51" xfId="1" applyNumberFormat="1" applyFont="1" applyFill="1" applyBorder="1" applyAlignment="1">
      <alignment horizontal="left" vertical="center" wrapText="1"/>
    </xf>
    <xf numFmtId="7" fontId="2" fillId="40" borderId="51" xfId="1" applyNumberFormat="1" applyFont="1" applyFill="1" applyBorder="1" applyAlignment="1">
      <alignment horizontal="left" vertical="center" wrapText="1"/>
    </xf>
    <xf numFmtId="7" fontId="2" fillId="40" borderId="52" xfId="1" applyNumberFormat="1" applyFont="1" applyFill="1" applyBorder="1" applyAlignment="1">
      <alignment horizontal="left" vertical="center" wrapText="1"/>
    </xf>
    <xf numFmtId="0" fontId="2" fillId="41" borderId="0" xfId="0" applyFont="1" applyFill="1"/>
    <xf numFmtId="176" fontId="2" fillId="39" borderId="26" xfId="1" applyNumberFormat="1" applyFont="1" applyFill="1" applyBorder="1" applyAlignment="1">
      <alignment vertical="center"/>
    </xf>
    <xf numFmtId="176" fontId="2" fillId="40" borderId="4" xfId="1" applyNumberFormat="1" applyFont="1" applyFill="1" applyBorder="1" applyAlignment="1">
      <alignment vertical="center"/>
    </xf>
    <xf numFmtId="176" fontId="2" fillId="39" borderId="4" xfId="1" applyNumberFormat="1" applyFont="1" applyFill="1" applyBorder="1" applyAlignment="1">
      <alignment vertical="center"/>
    </xf>
    <xf numFmtId="176" fontId="2" fillId="40" borderId="31" xfId="1" applyNumberFormat="1" applyFont="1" applyFill="1" applyBorder="1" applyAlignment="1">
      <alignment vertical="center"/>
    </xf>
    <xf numFmtId="176" fontId="2" fillId="39" borderId="27" xfId="1" applyNumberFormat="1" applyFont="1" applyFill="1" applyBorder="1" applyAlignment="1">
      <alignment vertical="center"/>
    </xf>
    <xf numFmtId="176" fontId="2" fillId="40" borderId="29" xfId="1" applyNumberFormat="1" applyFont="1" applyFill="1" applyBorder="1" applyAlignment="1">
      <alignment vertical="center"/>
    </xf>
    <xf numFmtId="176" fontId="2" fillId="39" borderId="29" xfId="1" applyNumberFormat="1" applyFont="1" applyFill="1" applyBorder="1" applyAlignment="1">
      <alignment vertical="center"/>
    </xf>
    <xf numFmtId="176" fontId="2" fillId="40" borderId="32" xfId="1" applyNumberFormat="1" applyFont="1" applyFill="1" applyBorder="1" applyAlignment="1">
      <alignment vertical="center"/>
    </xf>
    <xf numFmtId="0" fontId="1" fillId="0" borderId="0" xfId="339" applyFont="1"/>
    <xf numFmtId="0" fontId="1" fillId="0" borderId="0" xfId="0" applyFont="1"/>
    <xf numFmtId="0" fontId="72" fillId="36" borderId="0" xfId="337" applyFont="1" applyFill="1" applyAlignment="1">
      <alignment vertical="center" wrapText="1"/>
    </xf>
    <xf numFmtId="0" fontId="72" fillId="36" borderId="0" xfId="337" applyFont="1" applyFill="1" applyAlignment="1">
      <alignment horizontal="right" vertical="center" wrapText="1"/>
    </xf>
    <xf numFmtId="0" fontId="73" fillId="36" borderId="0" xfId="337" applyFont="1" applyFill="1" applyAlignment="1">
      <alignment horizontal="right" vertical="center" wrapText="1"/>
    </xf>
    <xf numFmtId="0" fontId="1" fillId="0" borderId="0" xfId="337" applyFont="1" applyAlignment="1">
      <alignment horizontal="right" vertical="center" wrapText="1"/>
    </xf>
    <xf numFmtId="0" fontId="1" fillId="37" borderId="0" xfId="337" applyFont="1" applyFill="1" applyAlignment="1">
      <alignment horizontal="right" vertical="center" wrapText="1"/>
    </xf>
    <xf numFmtId="2" fontId="1" fillId="0" borderId="0" xfId="337" applyNumberFormat="1" applyFont="1" applyAlignment="1">
      <alignment horizontal="right" vertical="center" wrapText="1"/>
    </xf>
    <xf numFmtId="2" fontId="1" fillId="37" borderId="0" xfId="337" applyNumberFormat="1" applyFont="1" applyFill="1" applyAlignment="1">
      <alignment horizontal="right" vertical="center" wrapText="1"/>
    </xf>
    <xf numFmtId="0" fontId="1" fillId="37" borderId="20" xfId="337" applyFont="1" applyFill="1" applyBorder="1" applyAlignment="1">
      <alignment horizontal="right" vertical="center" wrapText="1"/>
    </xf>
    <xf numFmtId="2" fontId="1" fillId="37" borderId="20" xfId="337" applyNumberFormat="1" applyFont="1" applyFill="1" applyBorder="1" applyAlignment="1">
      <alignment horizontal="right" vertical="center" wrapText="1"/>
    </xf>
    <xf numFmtId="0" fontId="72" fillId="36" borderId="0" xfId="337" applyFont="1" applyFill="1" applyAlignment="1">
      <alignment horizontal="left" vertical="center" wrapText="1"/>
    </xf>
    <xf numFmtId="10" fontId="1" fillId="0" borderId="0" xfId="2" applyNumberFormat="1" applyFont="1"/>
    <xf numFmtId="177" fontId="0" fillId="0" borderId="0" xfId="0" applyNumberFormat="1"/>
    <xf numFmtId="0" fontId="2" fillId="40" borderId="47" xfId="0" applyFont="1" applyFill="1" applyBorder="1" applyAlignment="1">
      <alignment horizontal="left" vertical="center" wrapText="1"/>
    </xf>
    <xf numFmtId="0" fontId="2" fillId="40" borderId="38" xfId="0" applyFont="1" applyFill="1" applyBorder="1" applyAlignment="1">
      <alignment horizontal="left" vertical="center" wrapText="1"/>
    </xf>
    <xf numFmtId="0" fontId="2" fillId="39" borderId="47" xfId="0" applyFont="1" applyFill="1" applyBorder="1" applyAlignment="1">
      <alignment horizontal="left" vertical="center" wrapText="1"/>
    </xf>
    <xf numFmtId="0" fontId="2" fillId="39" borderId="38" xfId="0" applyFont="1" applyFill="1" applyBorder="1" applyAlignment="1">
      <alignment horizontal="left" vertical="center" wrapText="1"/>
    </xf>
    <xf numFmtId="0" fontId="2" fillId="40" borderId="48" xfId="0" applyFont="1" applyFill="1" applyBorder="1" applyAlignment="1">
      <alignment horizontal="left" vertical="center" wrapText="1"/>
    </xf>
    <xf numFmtId="0" fontId="2" fillId="40" borderId="49" xfId="0" applyFont="1" applyFill="1" applyBorder="1" applyAlignment="1">
      <alignment horizontal="left" vertical="center" wrapText="1"/>
    </xf>
    <xf numFmtId="0" fontId="72" fillId="38" borderId="41" xfId="0" applyFont="1" applyFill="1" applyBorder="1" applyAlignment="1">
      <alignment horizontal="center" vertical="center" wrapText="1"/>
    </xf>
    <xf numFmtId="0" fontId="72" fillId="38" borderId="42" xfId="0" applyFont="1" applyFill="1" applyBorder="1" applyAlignment="1">
      <alignment horizontal="center" vertical="center" wrapText="1"/>
    </xf>
    <xf numFmtId="0" fontId="72" fillId="38" borderId="43" xfId="0" applyFont="1" applyFill="1" applyBorder="1" applyAlignment="1">
      <alignment horizontal="center" vertical="center" wrapText="1"/>
    </xf>
    <xf numFmtId="0" fontId="72" fillId="38" borderId="44" xfId="0" applyFont="1" applyFill="1" applyBorder="1" applyAlignment="1">
      <alignment horizontal="center" vertical="center" wrapText="1"/>
    </xf>
    <xf numFmtId="0" fontId="72" fillId="38" borderId="47" xfId="0" applyFont="1" applyFill="1" applyBorder="1" applyAlignment="1">
      <alignment horizontal="center" vertical="center" wrapText="1"/>
    </xf>
    <xf numFmtId="0" fontId="72" fillId="38" borderId="38" xfId="0" applyFont="1" applyFill="1" applyBorder="1" applyAlignment="1">
      <alignment horizontal="center" vertical="center" wrapText="1"/>
    </xf>
    <xf numFmtId="0" fontId="72" fillId="36" borderId="0" xfId="337" applyFont="1" applyFill="1" applyAlignment="1">
      <alignment horizontal="left" vertical="center" wrapText="1"/>
    </xf>
    <xf numFmtId="0" fontId="1" fillId="0" borderId="0" xfId="337" applyFont="1" applyAlignment="1">
      <alignment vertical="center" wrapText="1"/>
    </xf>
    <xf numFmtId="0" fontId="1" fillId="0" borderId="20" xfId="337" applyFont="1" applyBorder="1" applyAlignment="1">
      <alignment vertical="center" wrapText="1"/>
    </xf>
    <xf numFmtId="0" fontId="74" fillId="0" borderId="0" xfId="337" applyFont="1" applyAlignment="1">
      <alignment vertical="center" wrapText="1"/>
    </xf>
  </cellXfs>
  <cellStyles count="357">
    <cellStyle name="******************************************" xfId="27" xr:uid="{00000000-0005-0000-0000-000000000000}"/>
    <cellStyle name="20% - Accent1 2" xfId="28" xr:uid="{00000000-0005-0000-0000-000001000000}"/>
    <cellStyle name="20% - Accent2 2" xfId="29" xr:uid="{00000000-0005-0000-0000-000002000000}"/>
    <cellStyle name="20% - Accent3 2" xfId="30" xr:uid="{00000000-0005-0000-0000-000003000000}"/>
    <cellStyle name="20% - Accent4 2" xfId="31" xr:uid="{00000000-0005-0000-0000-000004000000}"/>
    <cellStyle name="20% - Accent5 2" xfId="32" xr:uid="{00000000-0005-0000-0000-000005000000}"/>
    <cellStyle name="20% - Accent6 2" xfId="33" xr:uid="{00000000-0005-0000-0000-000006000000}"/>
    <cellStyle name="40% - Accent1 2" xfId="34" xr:uid="{00000000-0005-0000-0000-000007000000}"/>
    <cellStyle name="40% - Accent2 2" xfId="35" xr:uid="{00000000-0005-0000-0000-000008000000}"/>
    <cellStyle name="40% - Accent2 3" xfId="36" xr:uid="{00000000-0005-0000-0000-000009000000}"/>
    <cellStyle name="40% - Accent3 2" xfId="37" xr:uid="{00000000-0005-0000-0000-00000A000000}"/>
    <cellStyle name="40% - Accent4 2" xfId="38" xr:uid="{00000000-0005-0000-0000-00000B000000}"/>
    <cellStyle name="40% - Accent5 2" xfId="39" xr:uid="{00000000-0005-0000-0000-00000C000000}"/>
    <cellStyle name="40% - Accent6 2" xfId="40" xr:uid="{00000000-0005-0000-0000-00000D000000}"/>
    <cellStyle name="60% - Accent1 2" xfId="41" xr:uid="{00000000-0005-0000-0000-00000E000000}"/>
    <cellStyle name="60% - Accent2 2" xfId="42" xr:uid="{00000000-0005-0000-0000-00000F000000}"/>
    <cellStyle name="60% - Accent3 2" xfId="43" xr:uid="{00000000-0005-0000-0000-000010000000}"/>
    <cellStyle name="60% - Accent4 2" xfId="44" xr:uid="{00000000-0005-0000-0000-000011000000}"/>
    <cellStyle name="60% - Accent5 2" xfId="45" xr:uid="{00000000-0005-0000-0000-000012000000}"/>
    <cellStyle name="60% - Accent6 2" xfId="46" xr:uid="{00000000-0005-0000-0000-000013000000}"/>
    <cellStyle name="Accent1 2" xfId="47" xr:uid="{00000000-0005-0000-0000-000014000000}"/>
    <cellStyle name="Accent2 2" xfId="48" xr:uid="{00000000-0005-0000-0000-000015000000}"/>
    <cellStyle name="Accent3 2" xfId="49" xr:uid="{00000000-0005-0000-0000-000016000000}"/>
    <cellStyle name="Accent4 2" xfId="50" xr:uid="{00000000-0005-0000-0000-000017000000}"/>
    <cellStyle name="Accent5 2" xfId="51" xr:uid="{00000000-0005-0000-0000-000018000000}"/>
    <cellStyle name="Accent6 2" xfId="52" xr:uid="{00000000-0005-0000-0000-000019000000}"/>
    <cellStyle name="Bad 2" xfId="53" xr:uid="{00000000-0005-0000-0000-00001A000000}"/>
    <cellStyle name="Blockout" xfId="54" xr:uid="{00000000-0005-0000-0000-00001B000000}"/>
    <cellStyle name="Body" xfId="55" xr:uid="{00000000-0005-0000-0000-00001C000000}"/>
    <cellStyle name="Brand style" xfId="56" xr:uid="{00000000-0005-0000-0000-00001D000000}"/>
    <cellStyle name="C00A" xfId="57" xr:uid="{00000000-0005-0000-0000-00001E000000}"/>
    <cellStyle name="C00B" xfId="58" xr:uid="{00000000-0005-0000-0000-00001F000000}"/>
    <cellStyle name="C00L" xfId="59" xr:uid="{00000000-0005-0000-0000-000020000000}"/>
    <cellStyle name="C01A" xfId="60" xr:uid="{00000000-0005-0000-0000-000021000000}"/>
    <cellStyle name="C01B" xfId="61" xr:uid="{00000000-0005-0000-0000-000022000000}"/>
    <cellStyle name="C01H" xfId="62" xr:uid="{00000000-0005-0000-0000-000023000000}"/>
    <cellStyle name="C01L" xfId="63" xr:uid="{00000000-0005-0000-0000-000024000000}"/>
    <cellStyle name="C02A" xfId="64" xr:uid="{00000000-0005-0000-0000-000025000000}"/>
    <cellStyle name="C02B" xfId="65" xr:uid="{00000000-0005-0000-0000-000026000000}"/>
    <cellStyle name="C02H" xfId="66" xr:uid="{00000000-0005-0000-0000-000027000000}"/>
    <cellStyle name="C02L" xfId="67" xr:uid="{00000000-0005-0000-0000-000028000000}"/>
    <cellStyle name="C03A" xfId="68" xr:uid="{00000000-0005-0000-0000-000029000000}"/>
    <cellStyle name="C03B" xfId="69" xr:uid="{00000000-0005-0000-0000-00002A000000}"/>
    <cellStyle name="C03H" xfId="70" xr:uid="{00000000-0005-0000-0000-00002B000000}"/>
    <cellStyle name="C03L" xfId="71" xr:uid="{00000000-0005-0000-0000-00002C000000}"/>
    <cellStyle name="C04A" xfId="72" xr:uid="{00000000-0005-0000-0000-00002D000000}"/>
    <cellStyle name="C04B" xfId="73" xr:uid="{00000000-0005-0000-0000-00002E000000}"/>
    <cellStyle name="C04H" xfId="74" xr:uid="{00000000-0005-0000-0000-00002F000000}"/>
    <cellStyle name="C04L" xfId="75" xr:uid="{00000000-0005-0000-0000-000030000000}"/>
    <cellStyle name="C05A" xfId="76" xr:uid="{00000000-0005-0000-0000-000031000000}"/>
    <cellStyle name="C05B" xfId="77" xr:uid="{00000000-0005-0000-0000-000032000000}"/>
    <cellStyle name="C05H" xfId="78" xr:uid="{00000000-0005-0000-0000-000033000000}"/>
    <cellStyle name="C05L" xfId="79" xr:uid="{00000000-0005-0000-0000-000034000000}"/>
    <cellStyle name="C06A" xfId="80" xr:uid="{00000000-0005-0000-0000-000035000000}"/>
    <cellStyle name="C06B" xfId="81" xr:uid="{00000000-0005-0000-0000-000036000000}"/>
    <cellStyle name="C06H" xfId="82" xr:uid="{00000000-0005-0000-0000-000037000000}"/>
    <cellStyle name="C06L" xfId="83" xr:uid="{00000000-0005-0000-0000-000038000000}"/>
    <cellStyle name="C07A" xfId="84" xr:uid="{00000000-0005-0000-0000-000039000000}"/>
    <cellStyle name="C07B" xfId="85" xr:uid="{00000000-0005-0000-0000-00003A000000}"/>
    <cellStyle name="C07H" xfId="86" xr:uid="{00000000-0005-0000-0000-00003B000000}"/>
    <cellStyle name="C07L" xfId="87" xr:uid="{00000000-0005-0000-0000-00003C000000}"/>
    <cellStyle name="Calculation 2" xfId="88" xr:uid="{00000000-0005-0000-0000-00003D000000}"/>
    <cellStyle name="Calculation 2 2" xfId="349" xr:uid="{00000000-0005-0000-0000-00003E000000}"/>
    <cellStyle name="Calculation 2 3" xfId="343" xr:uid="{00000000-0005-0000-0000-00003F000000}"/>
    <cellStyle name="Check Cell 2" xfId="89" xr:uid="{00000000-0005-0000-0000-000040000000}"/>
    <cellStyle name="Comma (2)" xfId="90" xr:uid="{00000000-0005-0000-0000-000041000000}"/>
    <cellStyle name="Comma 10" xfId="91" xr:uid="{00000000-0005-0000-0000-000042000000}"/>
    <cellStyle name="Comma 11" xfId="92" xr:uid="{00000000-0005-0000-0000-000043000000}"/>
    <cellStyle name="Comma 12" xfId="93" xr:uid="{00000000-0005-0000-0000-000044000000}"/>
    <cellStyle name="Comma 13" xfId="94" xr:uid="{00000000-0005-0000-0000-000045000000}"/>
    <cellStyle name="Comma 14" xfId="95" xr:uid="{00000000-0005-0000-0000-000046000000}"/>
    <cellStyle name="Comma 15" xfId="96" xr:uid="{00000000-0005-0000-0000-000047000000}"/>
    <cellStyle name="Comma 16" xfId="97" xr:uid="{00000000-0005-0000-0000-000048000000}"/>
    <cellStyle name="Comma 17" xfId="98" xr:uid="{00000000-0005-0000-0000-000049000000}"/>
    <cellStyle name="Comma 18" xfId="99" xr:uid="{00000000-0005-0000-0000-00004A000000}"/>
    <cellStyle name="Comma 19" xfId="100" xr:uid="{00000000-0005-0000-0000-00004B000000}"/>
    <cellStyle name="Comma 2" xfId="8" xr:uid="{00000000-0005-0000-0000-00004C000000}"/>
    <cellStyle name="Comma 2 2" xfId="16" xr:uid="{00000000-0005-0000-0000-00004D000000}"/>
    <cellStyle name="Comma 2 2 2" xfId="101" xr:uid="{00000000-0005-0000-0000-00004E000000}"/>
    <cellStyle name="Comma 2 3" xfId="102" xr:uid="{00000000-0005-0000-0000-00004F000000}"/>
    <cellStyle name="Comma 2_Book3" xfId="103" xr:uid="{00000000-0005-0000-0000-000050000000}"/>
    <cellStyle name="Comma 20" xfId="104" xr:uid="{00000000-0005-0000-0000-000051000000}"/>
    <cellStyle name="Comma 21" xfId="105" xr:uid="{00000000-0005-0000-0000-000052000000}"/>
    <cellStyle name="Comma 22" xfId="106" xr:uid="{00000000-0005-0000-0000-000053000000}"/>
    <cellStyle name="Comma 23" xfId="107" xr:uid="{00000000-0005-0000-0000-000054000000}"/>
    <cellStyle name="Comma 24" xfId="4" xr:uid="{00000000-0005-0000-0000-000055000000}"/>
    <cellStyle name="Comma 25" xfId="334" xr:uid="{00000000-0005-0000-0000-000056000000}"/>
    <cellStyle name="Comma 26" xfId="352" xr:uid="{00000000-0005-0000-0000-000057000000}"/>
    <cellStyle name="Comma 27" xfId="340" xr:uid="{00000000-0005-0000-0000-000058000000}"/>
    <cellStyle name="Comma 3" xfId="21" xr:uid="{00000000-0005-0000-0000-000059000000}"/>
    <cellStyle name="Comma 3 2" xfId="108" xr:uid="{00000000-0005-0000-0000-00005A000000}"/>
    <cellStyle name="Comma 3 3" xfId="109" xr:uid="{00000000-0005-0000-0000-00005B000000}"/>
    <cellStyle name="Comma 4" xfId="24" xr:uid="{00000000-0005-0000-0000-00005C000000}"/>
    <cellStyle name="Comma 4 2" xfId="110" xr:uid="{00000000-0005-0000-0000-00005D000000}"/>
    <cellStyle name="Comma 4 3" xfId="111" xr:uid="{00000000-0005-0000-0000-00005E000000}"/>
    <cellStyle name="Comma 5" xfId="112" xr:uid="{00000000-0005-0000-0000-00005F000000}"/>
    <cellStyle name="Comma 5 2" xfId="113" xr:uid="{00000000-0005-0000-0000-000060000000}"/>
    <cellStyle name="Comma 5 3" xfId="114" xr:uid="{00000000-0005-0000-0000-000061000000}"/>
    <cellStyle name="Comma 6" xfId="115" xr:uid="{00000000-0005-0000-0000-000062000000}"/>
    <cellStyle name="Comma 6 2" xfId="116" xr:uid="{00000000-0005-0000-0000-000063000000}"/>
    <cellStyle name="Comma 6 3" xfId="117" xr:uid="{00000000-0005-0000-0000-000064000000}"/>
    <cellStyle name="Comma 7" xfId="118" xr:uid="{00000000-0005-0000-0000-000065000000}"/>
    <cellStyle name="Comma 8" xfId="119" xr:uid="{00000000-0005-0000-0000-000066000000}"/>
    <cellStyle name="Comma 9" xfId="120" xr:uid="{00000000-0005-0000-0000-000067000000}"/>
    <cellStyle name="Currency" xfId="1" builtinId="4"/>
    <cellStyle name="Currency 2" xfId="11" xr:uid="{00000000-0005-0000-0000-000069000000}"/>
    <cellStyle name="Currency 2 2" xfId="121" xr:uid="{00000000-0005-0000-0000-00006A000000}"/>
    <cellStyle name="Currency 2 3" xfId="122" xr:uid="{00000000-0005-0000-0000-00006B000000}"/>
    <cellStyle name="Currency 3" xfId="20" xr:uid="{00000000-0005-0000-0000-00006C000000}"/>
    <cellStyle name="Currency 4" xfId="123" xr:uid="{00000000-0005-0000-0000-00006D000000}"/>
    <cellStyle name="Currency 5" xfId="124" xr:uid="{00000000-0005-0000-0000-00006E000000}"/>
    <cellStyle name="Currency 6" xfId="25" xr:uid="{00000000-0005-0000-0000-00006F000000}"/>
    <cellStyle name="Currency 7" xfId="5" xr:uid="{00000000-0005-0000-0000-000070000000}"/>
    <cellStyle name="CurreŮcy_graph template1.xls Chart 2" xfId="125" xr:uid="{00000000-0005-0000-0000-000071000000}"/>
    <cellStyle name="Explanatory Text 2" xfId="126" xr:uid="{00000000-0005-0000-0000-000072000000}"/>
    <cellStyle name="Good 2" xfId="127" xr:uid="{00000000-0005-0000-0000-000073000000}"/>
    <cellStyle name="GreenBackYellowTxt" xfId="128" xr:uid="{00000000-0005-0000-0000-000074000000}"/>
    <cellStyle name="Grey" xfId="129" xr:uid="{00000000-0005-0000-0000-000075000000}"/>
    <cellStyle name="hard no" xfId="130" xr:uid="{00000000-0005-0000-0000-000076000000}"/>
    <cellStyle name="hard no 2" xfId="131" xr:uid="{00000000-0005-0000-0000-000077000000}"/>
    <cellStyle name="Header Total_Cash Flow Forecast, 12 Months" xfId="132" xr:uid="{00000000-0005-0000-0000-000078000000}"/>
    <cellStyle name="Header1" xfId="133" xr:uid="{00000000-0005-0000-0000-000079000000}"/>
    <cellStyle name="Header2" xfId="134" xr:uid="{00000000-0005-0000-0000-00007A000000}"/>
    <cellStyle name="Header2 2" xfId="342" xr:uid="{00000000-0005-0000-0000-00007B000000}"/>
    <cellStyle name="Heading 1 2" xfId="135" xr:uid="{00000000-0005-0000-0000-00007C000000}"/>
    <cellStyle name="Heading 2 2" xfId="136" xr:uid="{00000000-0005-0000-0000-00007D000000}"/>
    <cellStyle name="Heading 3 2" xfId="137" xr:uid="{00000000-0005-0000-0000-00007E000000}"/>
    <cellStyle name="Heading 4 2" xfId="138" xr:uid="{00000000-0005-0000-0000-00007F000000}"/>
    <cellStyle name="Hyperlink 2" xfId="139" xr:uid="{00000000-0005-0000-0000-000080000000}"/>
    <cellStyle name="Hyperlink 3" xfId="140" xr:uid="{00000000-0005-0000-0000-000081000000}"/>
    <cellStyle name="Import" xfId="141" xr:uid="{00000000-0005-0000-0000-000082000000}"/>
    <cellStyle name="Import 2" xfId="142" xr:uid="{00000000-0005-0000-0000-000083000000}"/>
    <cellStyle name="Import 3" xfId="143" xr:uid="{00000000-0005-0000-0000-000084000000}"/>
    <cellStyle name="Import%" xfId="144" xr:uid="{00000000-0005-0000-0000-000085000000}"/>
    <cellStyle name="Import% 2" xfId="145" xr:uid="{00000000-0005-0000-0000-000086000000}"/>
    <cellStyle name="Import% 3" xfId="146" xr:uid="{00000000-0005-0000-0000-000087000000}"/>
    <cellStyle name="Input (2)" xfId="147" xr:uid="{00000000-0005-0000-0000-000088000000}"/>
    <cellStyle name="Input [yellow]" xfId="148" xr:uid="{00000000-0005-0000-0000-000089000000}"/>
    <cellStyle name="Input 2" xfId="149" xr:uid="{00000000-0005-0000-0000-00008A000000}"/>
    <cellStyle name="Input 2 2" xfId="346" xr:uid="{00000000-0005-0000-0000-00008B000000}"/>
    <cellStyle name="Input 2 3" xfId="347" xr:uid="{00000000-0005-0000-0000-00008C000000}"/>
    <cellStyle name="Input 3" xfId="150" xr:uid="{00000000-0005-0000-0000-00008D000000}"/>
    <cellStyle name="Input 3 2" xfId="345" xr:uid="{00000000-0005-0000-0000-00008E000000}"/>
    <cellStyle name="Input 3 3" xfId="348" xr:uid="{00000000-0005-0000-0000-00008F000000}"/>
    <cellStyle name="Input 4" xfId="151" xr:uid="{00000000-0005-0000-0000-000090000000}"/>
    <cellStyle name="Input 4 2" xfId="344" xr:uid="{00000000-0005-0000-0000-000091000000}"/>
    <cellStyle name="Input 4 3" xfId="350" xr:uid="{00000000-0005-0000-0000-000092000000}"/>
    <cellStyle name="Input1" xfId="152" xr:uid="{00000000-0005-0000-0000-000093000000}"/>
    <cellStyle name="Input1 2" xfId="153" xr:uid="{00000000-0005-0000-0000-000094000000}"/>
    <cellStyle name="Input1 2 2" xfId="154" xr:uid="{00000000-0005-0000-0000-000095000000}"/>
    <cellStyle name="Input1 2 3" xfId="155" xr:uid="{00000000-0005-0000-0000-000096000000}"/>
    <cellStyle name="Input1 3" xfId="156" xr:uid="{00000000-0005-0000-0000-000097000000}"/>
    <cellStyle name="Input1 4" xfId="157" xr:uid="{00000000-0005-0000-0000-000098000000}"/>
    <cellStyle name="Input1 5" xfId="158" xr:uid="{00000000-0005-0000-0000-000099000000}"/>
    <cellStyle name="Input1%" xfId="159" xr:uid="{00000000-0005-0000-0000-00009A000000}"/>
    <cellStyle name="Input1% 2" xfId="160" xr:uid="{00000000-0005-0000-0000-00009B000000}"/>
    <cellStyle name="Input1% 2 2" xfId="161" xr:uid="{00000000-0005-0000-0000-00009C000000}"/>
    <cellStyle name="Input1% 2 3" xfId="162" xr:uid="{00000000-0005-0000-0000-00009D000000}"/>
    <cellStyle name="Input1% 3" xfId="163" xr:uid="{00000000-0005-0000-0000-00009E000000}"/>
    <cellStyle name="Input1% 4" xfId="164" xr:uid="{00000000-0005-0000-0000-00009F000000}"/>
    <cellStyle name="Input1% 5" xfId="165" xr:uid="{00000000-0005-0000-0000-0000A0000000}"/>
    <cellStyle name="Input1_18-Specific Analysis" xfId="166" xr:uid="{00000000-0005-0000-0000-0000A1000000}"/>
    <cellStyle name="Input1default%" xfId="167" xr:uid="{00000000-0005-0000-0000-0000A2000000}"/>
    <cellStyle name="Input2" xfId="168" xr:uid="{00000000-0005-0000-0000-0000A3000000}"/>
    <cellStyle name="Input2 2" xfId="169" xr:uid="{00000000-0005-0000-0000-0000A4000000}"/>
    <cellStyle name="Input2 3" xfId="170" xr:uid="{00000000-0005-0000-0000-0000A5000000}"/>
    <cellStyle name="Input2%" xfId="171" xr:uid="{00000000-0005-0000-0000-0000A6000000}"/>
    <cellStyle name="Input2_Country Energy 2002 Retail Review info request v3.0" xfId="172" xr:uid="{00000000-0005-0000-0000-0000A7000000}"/>
    <cellStyle name="Input3" xfId="173" xr:uid="{00000000-0005-0000-0000-0000A8000000}"/>
    <cellStyle name="Input3 2" xfId="174" xr:uid="{00000000-0005-0000-0000-0000A9000000}"/>
    <cellStyle name="Input3 3" xfId="175" xr:uid="{00000000-0005-0000-0000-0000AA000000}"/>
    <cellStyle name="Input3%" xfId="176" xr:uid="{00000000-0005-0000-0000-0000AB000000}"/>
    <cellStyle name="Input3_Country Energy 2002 Retail Review info request v3.0" xfId="177" xr:uid="{00000000-0005-0000-0000-0000AC000000}"/>
    <cellStyle name="Linked Cell 2" xfId="178" xr:uid="{00000000-0005-0000-0000-0000AD000000}"/>
    <cellStyle name="Neutral 2" xfId="179" xr:uid="{00000000-0005-0000-0000-0000AE000000}"/>
    <cellStyle name="no dec" xfId="180" xr:uid="{00000000-0005-0000-0000-0000AF000000}"/>
    <cellStyle name="No input" xfId="181" xr:uid="{00000000-0005-0000-0000-0000B0000000}"/>
    <cellStyle name="Normal" xfId="0" builtinId="0"/>
    <cellStyle name="Normal - Style1" xfId="182" xr:uid="{00000000-0005-0000-0000-0000B2000000}"/>
    <cellStyle name="Normal - Style1 2" xfId="183" xr:uid="{00000000-0005-0000-0000-0000B3000000}"/>
    <cellStyle name="Normal 10" xfId="184" xr:uid="{00000000-0005-0000-0000-0000B4000000}"/>
    <cellStyle name="Normal 10 2" xfId="185" xr:uid="{00000000-0005-0000-0000-0000B5000000}"/>
    <cellStyle name="Normal 11" xfId="186" xr:uid="{00000000-0005-0000-0000-0000B6000000}"/>
    <cellStyle name="Normal 11 2" xfId="187" xr:uid="{00000000-0005-0000-0000-0000B7000000}"/>
    <cellStyle name="Normal 12" xfId="188" xr:uid="{00000000-0005-0000-0000-0000B8000000}"/>
    <cellStyle name="Normal 12 2" xfId="189" xr:uid="{00000000-0005-0000-0000-0000B9000000}"/>
    <cellStyle name="Normal 13" xfId="190" xr:uid="{00000000-0005-0000-0000-0000BA000000}"/>
    <cellStyle name="Normal 13 2" xfId="191" xr:uid="{00000000-0005-0000-0000-0000BB000000}"/>
    <cellStyle name="Normal 14" xfId="192" xr:uid="{00000000-0005-0000-0000-0000BC000000}"/>
    <cellStyle name="Normal 14 2" xfId="193" xr:uid="{00000000-0005-0000-0000-0000BD000000}"/>
    <cellStyle name="Normal 15" xfId="194" xr:uid="{00000000-0005-0000-0000-0000BE000000}"/>
    <cellStyle name="Normal 16" xfId="195" xr:uid="{00000000-0005-0000-0000-0000BF000000}"/>
    <cellStyle name="Normal 17" xfId="196" xr:uid="{00000000-0005-0000-0000-0000C0000000}"/>
    <cellStyle name="Normal 18" xfId="197" xr:uid="{00000000-0005-0000-0000-0000C1000000}"/>
    <cellStyle name="Normal 19" xfId="198" xr:uid="{00000000-0005-0000-0000-0000C2000000}"/>
    <cellStyle name="Normal 2" xfId="7" xr:uid="{00000000-0005-0000-0000-0000C3000000}"/>
    <cellStyle name="Normal 2 2" xfId="14" xr:uid="{00000000-0005-0000-0000-0000C4000000}"/>
    <cellStyle name="Normal 2 2 2" xfId="199" xr:uid="{00000000-0005-0000-0000-0000C5000000}"/>
    <cellStyle name="Normal 2 3" xfId="22" xr:uid="{00000000-0005-0000-0000-0000C6000000}"/>
    <cellStyle name="Normal 2 4" xfId="200" xr:uid="{00000000-0005-0000-0000-0000C7000000}"/>
    <cellStyle name="Normal 2 5" xfId="201" xr:uid="{00000000-0005-0000-0000-0000C8000000}"/>
    <cellStyle name="Normal 20" xfId="202" xr:uid="{00000000-0005-0000-0000-0000C9000000}"/>
    <cellStyle name="Normal 21" xfId="203" xr:uid="{00000000-0005-0000-0000-0000CA000000}"/>
    <cellStyle name="Normal 22" xfId="204" xr:uid="{00000000-0005-0000-0000-0000CB000000}"/>
    <cellStyle name="Normal 23" xfId="205" xr:uid="{00000000-0005-0000-0000-0000CC000000}"/>
    <cellStyle name="Normal 24" xfId="206" xr:uid="{00000000-0005-0000-0000-0000CD000000}"/>
    <cellStyle name="Normal 25" xfId="207" xr:uid="{00000000-0005-0000-0000-0000CE000000}"/>
    <cellStyle name="Normal 26" xfId="208" xr:uid="{00000000-0005-0000-0000-0000CF000000}"/>
    <cellStyle name="Normal 27" xfId="209" xr:uid="{00000000-0005-0000-0000-0000D0000000}"/>
    <cellStyle name="Normal 28" xfId="210" xr:uid="{00000000-0005-0000-0000-0000D1000000}"/>
    <cellStyle name="Normal 29" xfId="211" xr:uid="{00000000-0005-0000-0000-0000D2000000}"/>
    <cellStyle name="Normal 29 2" xfId="212" xr:uid="{00000000-0005-0000-0000-0000D3000000}"/>
    <cellStyle name="Normal 3" xfId="12" xr:uid="{00000000-0005-0000-0000-0000D4000000}"/>
    <cellStyle name="Normal 3 2" xfId="17" xr:uid="{00000000-0005-0000-0000-0000D5000000}"/>
    <cellStyle name="Normal 3 3" xfId="213" xr:uid="{00000000-0005-0000-0000-0000D6000000}"/>
    <cellStyle name="Normal 3 4" xfId="214" xr:uid="{00000000-0005-0000-0000-0000D7000000}"/>
    <cellStyle name="Normal 30" xfId="215" xr:uid="{00000000-0005-0000-0000-0000D8000000}"/>
    <cellStyle name="Normal 31" xfId="216" xr:uid="{00000000-0005-0000-0000-0000D9000000}"/>
    <cellStyle name="Normal 32" xfId="217" xr:uid="{00000000-0005-0000-0000-0000DA000000}"/>
    <cellStyle name="Normal 33" xfId="218" xr:uid="{00000000-0005-0000-0000-0000DB000000}"/>
    <cellStyle name="Normal 34" xfId="219" xr:uid="{00000000-0005-0000-0000-0000DC000000}"/>
    <cellStyle name="Normal 35" xfId="220" xr:uid="{00000000-0005-0000-0000-0000DD000000}"/>
    <cellStyle name="Normal 36" xfId="221" xr:uid="{00000000-0005-0000-0000-0000DE000000}"/>
    <cellStyle name="Normal 37" xfId="222" xr:uid="{00000000-0005-0000-0000-0000DF000000}"/>
    <cellStyle name="Normal 38" xfId="223" xr:uid="{00000000-0005-0000-0000-0000E0000000}"/>
    <cellStyle name="Normal 39" xfId="224" xr:uid="{00000000-0005-0000-0000-0000E1000000}"/>
    <cellStyle name="Normal 4" xfId="13" xr:uid="{00000000-0005-0000-0000-0000E2000000}"/>
    <cellStyle name="Normal 4 2" xfId="225" xr:uid="{00000000-0005-0000-0000-0000E3000000}"/>
    <cellStyle name="Normal 4 2 2" xfId="226" xr:uid="{00000000-0005-0000-0000-0000E4000000}"/>
    <cellStyle name="Normal 4 3" xfId="227" xr:uid="{00000000-0005-0000-0000-0000E5000000}"/>
    <cellStyle name="Normal 40" xfId="228" xr:uid="{00000000-0005-0000-0000-0000E6000000}"/>
    <cellStyle name="Normal 41" xfId="229" xr:uid="{00000000-0005-0000-0000-0000E7000000}"/>
    <cellStyle name="Normal 42" xfId="230" xr:uid="{00000000-0005-0000-0000-0000E8000000}"/>
    <cellStyle name="Normal 43" xfId="231" xr:uid="{00000000-0005-0000-0000-0000E9000000}"/>
    <cellStyle name="Normal 44" xfId="232" xr:uid="{00000000-0005-0000-0000-0000EA000000}"/>
    <cellStyle name="Normal 45" xfId="233" xr:uid="{00000000-0005-0000-0000-0000EB000000}"/>
    <cellStyle name="Normal 46" xfId="234" xr:uid="{00000000-0005-0000-0000-0000EC000000}"/>
    <cellStyle name="Normal 46 2" xfId="235" xr:uid="{00000000-0005-0000-0000-0000ED000000}"/>
    <cellStyle name="Normal 47" xfId="236" xr:uid="{00000000-0005-0000-0000-0000EE000000}"/>
    <cellStyle name="Normal 48" xfId="3" xr:uid="{00000000-0005-0000-0000-0000EF000000}"/>
    <cellStyle name="Normal 49" xfId="333" xr:uid="{00000000-0005-0000-0000-0000F0000000}"/>
    <cellStyle name="Normal 5" xfId="26" xr:uid="{00000000-0005-0000-0000-0000F1000000}"/>
    <cellStyle name="Normal 5 2" xfId="237" xr:uid="{00000000-0005-0000-0000-0000F2000000}"/>
    <cellStyle name="Normal 5 3" xfId="238" xr:uid="{00000000-0005-0000-0000-0000F3000000}"/>
    <cellStyle name="Normal 50" xfId="337" xr:uid="{00000000-0005-0000-0000-0000F4000000}"/>
    <cellStyle name="Normal 51" xfId="339" xr:uid="{00000000-0005-0000-0000-0000F5000000}"/>
    <cellStyle name="Normal 6" xfId="239" xr:uid="{00000000-0005-0000-0000-0000F6000000}"/>
    <cellStyle name="Normal 6 2" xfId="240" xr:uid="{00000000-0005-0000-0000-0000F7000000}"/>
    <cellStyle name="Normal 6 3" xfId="241" xr:uid="{00000000-0005-0000-0000-0000F8000000}"/>
    <cellStyle name="Normal 6 4" xfId="242" xr:uid="{00000000-0005-0000-0000-0000F9000000}"/>
    <cellStyle name="Normal 7" xfId="243" xr:uid="{00000000-0005-0000-0000-0000FA000000}"/>
    <cellStyle name="Normal 7 2" xfId="244" xr:uid="{00000000-0005-0000-0000-0000FB000000}"/>
    <cellStyle name="Normal 8" xfId="245" xr:uid="{00000000-0005-0000-0000-0000FC000000}"/>
    <cellStyle name="Normal 8 2" xfId="246" xr:uid="{00000000-0005-0000-0000-0000FD000000}"/>
    <cellStyle name="Normal 9" xfId="247" xr:uid="{00000000-0005-0000-0000-0000FE000000}"/>
    <cellStyle name="Normal 9 2" xfId="248" xr:uid="{00000000-0005-0000-0000-0000FF000000}"/>
    <cellStyle name="Normale_blended" xfId="249" xr:uid="{00000000-0005-0000-0000-000000010000}"/>
    <cellStyle name="Note 2" xfId="250" xr:uid="{00000000-0005-0000-0000-000001010000}"/>
    <cellStyle name="Note 3" xfId="251" xr:uid="{00000000-0005-0000-0000-000002010000}"/>
    <cellStyle name="Note 3 2" xfId="336" xr:uid="{00000000-0005-0000-0000-000003010000}"/>
    <cellStyle name="Note 3 3" xfId="354" xr:uid="{00000000-0005-0000-0000-000004010000}"/>
    <cellStyle name="Output 2" xfId="252" xr:uid="{00000000-0005-0000-0000-000005010000}"/>
    <cellStyle name="Output 2 2" xfId="338" xr:uid="{00000000-0005-0000-0000-000006010000}"/>
    <cellStyle name="Output 2 3" xfId="355" xr:uid="{00000000-0005-0000-0000-000007010000}"/>
    <cellStyle name="Percent" xfId="2" builtinId="5"/>
    <cellStyle name="Percent [2]" xfId="253" xr:uid="{00000000-0005-0000-0000-000009010000}"/>
    <cellStyle name="Percent [2] 2" xfId="254" xr:uid="{00000000-0005-0000-0000-00000A010000}"/>
    <cellStyle name="Percent [2] 2 2" xfId="255" xr:uid="{00000000-0005-0000-0000-00000B010000}"/>
    <cellStyle name="Percent [2] 2 3" xfId="256" xr:uid="{00000000-0005-0000-0000-00000C010000}"/>
    <cellStyle name="Percent [2] 3" xfId="257" xr:uid="{00000000-0005-0000-0000-00000D010000}"/>
    <cellStyle name="Percent 10" xfId="258" xr:uid="{00000000-0005-0000-0000-00000E010000}"/>
    <cellStyle name="Percent 11" xfId="259" xr:uid="{00000000-0005-0000-0000-00000F010000}"/>
    <cellStyle name="Percent 12" xfId="260" xr:uid="{00000000-0005-0000-0000-000010010000}"/>
    <cellStyle name="Percent 13" xfId="261" xr:uid="{00000000-0005-0000-0000-000011010000}"/>
    <cellStyle name="Percent 14" xfId="262" xr:uid="{00000000-0005-0000-0000-000012010000}"/>
    <cellStyle name="Percent 15" xfId="263" xr:uid="{00000000-0005-0000-0000-000013010000}"/>
    <cellStyle name="Percent 16" xfId="264" xr:uid="{00000000-0005-0000-0000-000014010000}"/>
    <cellStyle name="Percent 17" xfId="265" xr:uid="{00000000-0005-0000-0000-000015010000}"/>
    <cellStyle name="Percent 18" xfId="266" xr:uid="{00000000-0005-0000-0000-000016010000}"/>
    <cellStyle name="Percent 19" xfId="267" xr:uid="{00000000-0005-0000-0000-000017010000}"/>
    <cellStyle name="Percent 2" xfId="9" xr:uid="{00000000-0005-0000-0000-000018010000}"/>
    <cellStyle name="Percent 2 2" xfId="15" xr:uid="{00000000-0005-0000-0000-000019010000}"/>
    <cellStyle name="Percent 2 3" xfId="268" xr:uid="{00000000-0005-0000-0000-00001A010000}"/>
    <cellStyle name="Percent 2 3 2" xfId="269" xr:uid="{00000000-0005-0000-0000-00001B010000}"/>
    <cellStyle name="Percent 2 3 3" xfId="270" xr:uid="{00000000-0005-0000-0000-00001C010000}"/>
    <cellStyle name="Percent 2 4" xfId="271" xr:uid="{00000000-0005-0000-0000-00001D010000}"/>
    <cellStyle name="Percent 2 5" xfId="272" xr:uid="{00000000-0005-0000-0000-00001E010000}"/>
    <cellStyle name="Percent 2 6" xfId="273" xr:uid="{00000000-0005-0000-0000-00001F010000}"/>
    <cellStyle name="Percent 2 7" xfId="274" xr:uid="{00000000-0005-0000-0000-000020010000}"/>
    <cellStyle name="Percent 20" xfId="275" xr:uid="{00000000-0005-0000-0000-000021010000}"/>
    <cellStyle name="Percent 21" xfId="276" xr:uid="{00000000-0005-0000-0000-000022010000}"/>
    <cellStyle name="Percent 22" xfId="277" xr:uid="{00000000-0005-0000-0000-000023010000}"/>
    <cellStyle name="Percent 23" xfId="278" xr:uid="{00000000-0005-0000-0000-000024010000}"/>
    <cellStyle name="Percent 24" xfId="6" xr:uid="{00000000-0005-0000-0000-000025010000}"/>
    <cellStyle name="Percent 25" xfId="335" xr:uid="{00000000-0005-0000-0000-000026010000}"/>
    <cellStyle name="Percent 26" xfId="351" xr:uid="{00000000-0005-0000-0000-000027010000}"/>
    <cellStyle name="Percent 27" xfId="341" xr:uid="{00000000-0005-0000-0000-000028010000}"/>
    <cellStyle name="Percent 3" xfId="18" xr:uid="{00000000-0005-0000-0000-000029010000}"/>
    <cellStyle name="Percent 3 2" xfId="279" xr:uid="{00000000-0005-0000-0000-00002A010000}"/>
    <cellStyle name="Percent 4" xfId="19" xr:uid="{00000000-0005-0000-0000-00002B010000}"/>
    <cellStyle name="Percent 4 2" xfId="280" xr:uid="{00000000-0005-0000-0000-00002C010000}"/>
    <cellStyle name="Percent 5" xfId="23" xr:uid="{00000000-0005-0000-0000-00002D010000}"/>
    <cellStyle name="Percent 5 2" xfId="281" xr:uid="{00000000-0005-0000-0000-00002E010000}"/>
    <cellStyle name="Percent 6" xfId="282" xr:uid="{00000000-0005-0000-0000-00002F010000}"/>
    <cellStyle name="Percent 7" xfId="283" xr:uid="{00000000-0005-0000-0000-000030010000}"/>
    <cellStyle name="Percent 8" xfId="284" xr:uid="{00000000-0005-0000-0000-000031010000}"/>
    <cellStyle name="Percent 9" xfId="285" xr:uid="{00000000-0005-0000-0000-000032010000}"/>
    <cellStyle name="PSChar" xfId="286" xr:uid="{00000000-0005-0000-0000-000033010000}"/>
    <cellStyle name="PSDate" xfId="287" xr:uid="{00000000-0005-0000-0000-000034010000}"/>
    <cellStyle name="PSDec" xfId="288" xr:uid="{00000000-0005-0000-0000-000035010000}"/>
    <cellStyle name="PSHeading" xfId="289" xr:uid="{00000000-0005-0000-0000-000036010000}"/>
    <cellStyle name="PSInt" xfId="290" xr:uid="{00000000-0005-0000-0000-000037010000}"/>
    <cellStyle name="PSSpacer" xfId="291" xr:uid="{00000000-0005-0000-0000-000038010000}"/>
    <cellStyle name="R00A" xfId="292" xr:uid="{00000000-0005-0000-0000-000039010000}"/>
    <cellStyle name="R00B" xfId="293" xr:uid="{00000000-0005-0000-0000-00003A010000}"/>
    <cellStyle name="R00L" xfId="294" xr:uid="{00000000-0005-0000-0000-00003B010000}"/>
    <cellStyle name="R01A" xfId="295" xr:uid="{00000000-0005-0000-0000-00003C010000}"/>
    <cellStyle name="R01B" xfId="296" xr:uid="{00000000-0005-0000-0000-00003D010000}"/>
    <cellStyle name="R01H" xfId="297" xr:uid="{00000000-0005-0000-0000-00003E010000}"/>
    <cellStyle name="R01L" xfId="298" xr:uid="{00000000-0005-0000-0000-00003F010000}"/>
    <cellStyle name="R02A" xfId="299" xr:uid="{00000000-0005-0000-0000-000040010000}"/>
    <cellStyle name="R02B" xfId="300" xr:uid="{00000000-0005-0000-0000-000041010000}"/>
    <cellStyle name="R02H" xfId="301" xr:uid="{00000000-0005-0000-0000-000042010000}"/>
    <cellStyle name="R02L" xfId="302" xr:uid="{00000000-0005-0000-0000-000043010000}"/>
    <cellStyle name="R03A" xfId="303" xr:uid="{00000000-0005-0000-0000-000044010000}"/>
    <cellStyle name="R03B" xfId="304" xr:uid="{00000000-0005-0000-0000-000045010000}"/>
    <cellStyle name="R03H" xfId="305" xr:uid="{00000000-0005-0000-0000-000046010000}"/>
    <cellStyle name="R03L" xfId="306" xr:uid="{00000000-0005-0000-0000-000047010000}"/>
    <cellStyle name="R04A" xfId="307" xr:uid="{00000000-0005-0000-0000-000048010000}"/>
    <cellStyle name="R04B" xfId="308" xr:uid="{00000000-0005-0000-0000-000049010000}"/>
    <cellStyle name="R04H" xfId="309" xr:uid="{00000000-0005-0000-0000-00004A010000}"/>
    <cellStyle name="R04L" xfId="310" xr:uid="{00000000-0005-0000-0000-00004B010000}"/>
    <cellStyle name="R05A" xfId="311" xr:uid="{00000000-0005-0000-0000-00004C010000}"/>
    <cellStyle name="R05B" xfId="312" xr:uid="{00000000-0005-0000-0000-00004D010000}"/>
    <cellStyle name="R05H" xfId="313" xr:uid="{00000000-0005-0000-0000-00004E010000}"/>
    <cellStyle name="R05L" xfId="314" xr:uid="{00000000-0005-0000-0000-00004F010000}"/>
    <cellStyle name="R06A" xfId="315" xr:uid="{00000000-0005-0000-0000-000050010000}"/>
    <cellStyle name="R06B" xfId="316" xr:uid="{00000000-0005-0000-0000-000051010000}"/>
    <cellStyle name="R06H" xfId="317" xr:uid="{00000000-0005-0000-0000-000052010000}"/>
    <cellStyle name="R06L" xfId="318" xr:uid="{00000000-0005-0000-0000-000053010000}"/>
    <cellStyle name="R07A" xfId="319" xr:uid="{00000000-0005-0000-0000-000054010000}"/>
    <cellStyle name="R07B" xfId="320" xr:uid="{00000000-0005-0000-0000-000055010000}"/>
    <cellStyle name="R07H" xfId="321" xr:uid="{00000000-0005-0000-0000-000056010000}"/>
    <cellStyle name="R07L" xfId="322" xr:uid="{00000000-0005-0000-0000-000057010000}"/>
    <cellStyle name="Style 1" xfId="323" xr:uid="{00000000-0005-0000-0000-000058010000}"/>
    <cellStyle name="Style 1 2" xfId="324" xr:uid="{00000000-0005-0000-0000-000059010000}"/>
    <cellStyle name="Times New Roman" xfId="325" xr:uid="{00000000-0005-0000-0000-00005A010000}"/>
    <cellStyle name="Title 2" xfId="326" xr:uid="{00000000-0005-0000-0000-00005B010000}"/>
    <cellStyle name="Total 2" xfId="327" xr:uid="{00000000-0005-0000-0000-00005C010000}"/>
    <cellStyle name="Total 2 2" xfId="353" xr:uid="{00000000-0005-0000-0000-00005D010000}"/>
    <cellStyle name="Total 2 3" xfId="356" xr:uid="{00000000-0005-0000-0000-00005E010000}"/>
    <cellStyle name="Valuta (0)_spies97" xfId="328" xr:uid="{00000000-0005-0000-0000-00005F010000}"/>
    <cellStyle name="Warning Text 2" xfId="329" xr:uid="{00000000-0005-0000-0000-000060010000}"/>
    <cellStyle name="White rows" xfId="10" xr:uid="{00000000-0005-0000-0000-000061010000}"/>
    <cellStyle name="White rows 2" xfId="330" xr:uid="{00000000-0005-0000-0000-000062010000}"/>
    <cellStyle name="YELLOW" xfId="331" xr:uid="{00000000-0005-0000-0000-000063010000}"/>
    <cellStyle name="YellowBackGreenTxt" xfId="332" xr:uid="{00000000-0005-0000-0000-000064010000}"/>
  </cellStyles>
  <dxfs count="0"/>
  <tableStyles count="0" defaultTableStyle="TableStyleMedium2" defaultPivotStyle="PivotStyleLight16"/>
  <colors>
    <mruColors>
      <color rgb="FFCCCBCD"/>
      <color rgb="FFE5E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1907381</xdr:colOff>
      <xdr:row>0</xdr:row>
      <xdr:rowOff>45244</xdr:rowOff>
    </xdr:from>
    <xdr:to>
      <xdr:col>12</xdr:col>
      <xdr:colOff>9524</xdr:colOff>
      <xdr:row>4</xdr:row>
      <xdr:rowOff>156052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431" y="45244"/>
          <a:ext cx="1178718" cy="75850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1907381</xdr:colOff>
      <xdr:row>0</xdr:row>
      <xdr:rowOff>45244</xdr:rowOff>
    </xdr:from>
    <xdr:to>
      <xdr:col>12</xdr:col>
      <xdr:colOff>9524</xdr:colOff>
      <xdr:row>4</xdr:row>
      <xdr:rowOff>156052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431" y="45244"/>
          <a:ext cx="1178718" cy="75850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2014%20Determination/1-Substantive%20Reg%20Proposal%20(SRP)/5%20-%20Final%20decision/AER%20Final%20decision%20Essential%20Energy%20distribution%20determination%20-%20Essential%20Energy%20%202015%20-%20Metering%20pricing%20mode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y1-Fin/Reg_Affairs/CPI/CPI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moothed Charges"/>
      <sheetName val="AER Unsmoothed Charges "/>
      <sheetName val="AER Upfront charge"/>
      <sheetName val="Pricing Summary"/>
      <sheetName val="Price Build Up"/>
      <sheetName val="Recoverable Costs Summary"/>
      <sheetName val="RFM"/>
      <sheetName val="Metering AMP"/>
      <sheetName val="Meter Reads"/>
      <sheetName val="New Meter Pricing"/>
      <sheetName val="Exit fee"/>
      <sheetName val="Inputs"/>
    </sheetNames>
    <sheetDataSet>
      <sheetData sheetId="0">
        <row r="80">
          <cell r="E80">
            <v>0</v>
          </cell>
        </row>
        <row r="82">
          <cell r="E82">
            <v>0</v>
          </cell>
        </row>
        <row r="84">
          <cell r="E8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of each index 1989-90 =100"/>
      <sheetName val="Base of each index 2011-12 =100"/>
      <sheetName val="Water modelling"/>
      <sheetName val="Water"/>
      <sheetName val="Electricity"/>
      <sheetName val="Method"/>
      <sheetName val="Inflators Electricity"/>
      <sheetName val="Inflators Water"/>
      <sheetName val="Inflators Water modelling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M5">
            <v>2.4500000000000001E-2</v>
          </cell>
          <cell r="N5">
            <v>2.4879227053139941E-2</v>
          </cell>
          <cell r="O5">
            <v>1.5083667216592156E-2</v>
          </cell>
          <cell r="P5">
            <v>1.2769909449732886E-2</v>
          </cell>
          <cell r="Q5">
            <v>1.95E-2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N22"/>
  <sheetViews>
    <sheetView showGridLines="0" tabSelected="1" zoomScaleNormal="100" workbookViewId="0">
      <selection activeCell="B16" sqref="B16:C16"/>
    </sheetView>
  </sheetViews>
  <sheetFormatPr defaultColWidth="9.109375" defaultRowHeight="13.2" x14ac:dyDescent="0.25"/>
  <cols>
    <col min="1" max="1" width="2.88671875" style="10" customWidth="1"/>
    <col min="2" max="2" width="23.5546875" style="10" customWidth="1"/>
    <col min="3" max="3" width="13.33203125" style="10" bestFit="1" customWidth="1"/>
    <col min="4" max="4" width="11" style="10" customWidth="1"/>
    <col min="5" max="5" width="32" style="11" customWidth="1"/>
    <col min="6" max="7" width="11" style="10" customWidth="1"/>
    <col min="8" max="8" width="33.5546875" style="11" bestFit="1" customWidth="1"/>
    <col min="9" max="10" width="11" style="10" customWidth="1"/>
    <col min="11" max="11" width="35.109375" style="11" bestFit="1" customWidth="1"/>
    <col min="12" max="12" width="11" style="10" customWidth="1"/>
    <col min="13" max="16384" width="9.109375" style="10"/>
  </cols>
  <sheetData>
    <row r="1" spans="1:14" x14ac:dyDescent="0.25">
      <c r="B1" s="14" t="s">
        <v>105</v>
      </c>
    </row>
    <row r="3" spans="1:14" x14ac:dyDescent="0.25">
      <c r="B3" s="5" t="s">
        <v>64</v>
      </c>
      <c r="C3" s="12"/>
      <c r="D3" s="12"/>
      <c r="E3" s="13"/>
      <c r="F3" s="12"/>
      <c r="G3" s="12"/>
      <c r="H3" s="13"/>
      <c r="I3" s="12"/>
      <c r="J3" s="12"/>
      <c r="K3" s="13"/>
      <c r="L3" s="12"/>
      <c r="M3" s="12"/>
      <c r="N3" s="12"/>
    </row>
    <row r="4" spans="1:14" x14ac:dyDescent="0.25">
      <c r="B4" s="5" t="s">
        <v>106</v>
      </c>
      <c r="C4" s="12"/>
      <c r="D4" s="12"/>
      <c r="E4" s="13"/>
      <c r="F4" s="12"/>
      <c r="G4" s="12"/>
      <c r="H4" s="13"/>
      <c r="I4" s="12"/>
      <c r="J4" s="12"/>
      <c r="K4" s="13"/>
      <c r="L4" s="12"/>
      <c r="M4" s="12"/>
      <c r="N4" s="12"/>
    </row>
    <row r="5" spans="1:14" ht="13.8" thickBot="1" x14ac:dyDescent="0.3">
      <c r="A5" s="14"/>
      <c r="B5" s="12"/>
      <c r="C5" s="12"/>
      <c r="D5" s="12"/>
      <c r="E5" s="13"/>
      <c r="F5" s="12"/>
      <c r="G5" s="12"/>
      <c r="H5" s="13"/>
      <c r="I5" s="12"/>
      <c r="J5" s="12"/>
      <c r="K5" s="13"/>
      <c r="L5" s="12"/>
      <c r="M5" s="12"/>
      <c r="N5" s="12"/>
    </row>
    <row r="6" spans="1:14" ht="25.5" customHeight="1" thickBot="1" x14ac:dyDescent="0.3">
      <c r="B6" s="22"/>
      <c r="C6" s="15"/>
      <c r="D6" s="83" t="s">
        <v>23</v>
      </c>
      <c r="E6" s="83"/>
      <c r="F6" s="84"/>
      <c r="G6" s="85" t="s">
        <v>24</v>
      </c>
      <c r="H6" s="83"/>
      <c r="I6" s="84"/>
      <c r="J6" s="85" t="s">
        <v>25</v>
      </c>
      <c r="K6" s="83"/>
      <c r="L6" s="86"/>
    </row>
    <row r="7" spans="1:14" ht="40.799999999999997" thickTop="1" thickBot="1" x14ac:dyDescent="0.3">
      <c r="B7" s="23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28</v>
      </c>
      <c r="H7" s="7" t="s">
        <v>29</v>
      </c>
      <c r="I7" s="7" t="s">
        <v>30</v>
      </c>
      <c r="J7" s="7" t="s">
        <v>28</v>
      </c>
      <c r="K7" s="7" t="s">
        <v>29</v>
      </c>
      <c r="L7" s="9" t="s">
        <v>30</v>
      </c>
    </row>
    <row r="8" spans="1:14" ht="33" customHeight="1" thickTop="1" x14ac:dyDescent="0.25">
      <c r="B8" s="28" t="s">
        <v>0</v>
      </c>
      <c r="C8" s="29" t="s">
        <v>31</v>
      </c>
      <c r="D8" s="30" t="s">
        <v>32</v>
      </c>
      <c r="E8" s="31" t="s">
        <v>33</v>
      </c>
      <c r="F8" s="43">
        <f>'Metering Fee $1819'!H7</f>
        <v>24.414216486429741</v>
      </c>
      <c r="G8" s="30" t="s">
        <v>34</v>
      </c>
      <c r="H8" s="31" t="s">
        <v>35</v>
      </c>
      <c r="I8" s="43">
        <f>'Metering Fee $1819'!H8</f>
        <v>10.124301149321065</v>
      </c>
      <c r="J8" s="30" t="s">
        <v>36</v>
      </c>
      <c r="K8" s="31" t="s">
        <v>37</v>
      </c>
      <c r="L8" s="47">
        <f>'Metering Fee $1819'!H21</f>
        <v>16.214188557713975</v>
      </c>
    </row>
    <row r="9" spans="1:14" ht="33" customHeight="1" x14ac:dyDescent="0.25">
      <c r="B9" s="32" t="s">
        <v>1</v>
      </c>
      <c r="C9" s="33" t="s">
        <v>38</v>
      </c>
      <c r="D9" s="34" t="s">
        <v>39</v>
      </c>
      <c r="E9" s="35" t="s">
        <v>40</v>
      </c>
      <c r="F9" s="44">
        <f>'Metering Fee $1819'!H9</f>
        <v>33.532647543161673</v>
      </c>
      <c r="G9" s="34" t="s">
        <v>41</v>
      </c>
      <c r="H9" s="35" t="s">
        <v>42</v>
      </c>
      <c r="I9" s="44">
        <f>'Metering Fee $1819'!H10</f>
        <v>10.124301149321065</v>
      </c>
      <c r="J9" s="34" t="s">
        <v>43</v>
      </c>
      <c r="K9" s="35" t="s">
        <v>44</v>
      </c>
      <c r="L9" s="48">
        <f>'Metering Fee $1819'!H23</f>
        <v>21.615273620094761</v>
      </c>
    </row>
    <row r="10" spans="1:14" ht="33" customHeight="1" x14ac:dyDescent="0.25">
      <c r="B10" s="36" t="s">
        <v>45</v>
      </c>
      <c r="C10" s="37" t="s">
        <v>46</v>
      </c>
      <c r="D10" s="38" t="s">
        <v>32</v>
      </c>
      <c r="E10" s="39" t="s">
        <v>33</v>
      </c>
      <c r="F10" s="45">
        <f>'Metering Fee $1819'!H11</f>
        <v>24.414216486429741</v>
      </c>
      <c r="G10" s="38" t="s">
        <v>34</v>
      </c>
      <c r="H10" s="39" t="s">
        <v>35</v>
      </c>
      <c r="I10" s="45">
        <f>'Metering Fee $1819'!H12</f>
        <v>10.124301149321065</v>
      </c>
      <c r="J10" s="38" t="s">
        <v>36</v>
      </c>
      <c r="K10" s="39" t="s">
        <v>37</v>
      </c>
      <c r="L10" s="49">
        <f>'Metering Fee $1819'!H21</f>
        <v>16.214188557713975</v>
      </c>
    </row>
    <row r="11" spans="1:14" ht="33" customHeight="1" x14ac:dyDescent="0.25">
      <c r="B11" s="32" t="s">
        <v>47</v>
      </c>
      <c r="C11" s="26" t="s">
        <v>48</v>
      </c>
      <c r="D11" s="34" t="s">
        <v>39</v>
      </c>
      <c r="E11" s="35" t="s">
        <v>40</v>
      </c>
      <c r="F11" s="44">
        <f>'Metering Fee $1819'!H13</f>
        <v>33.532647543161673</v>
      </c>
      <c r="G11" s="34" t="s">
        <v>41</v>
      </c>
      <c r="H11" s="35" t="s">
        <v>42</v>
      </c>
      <c r="I11" s="44">
        <f>'Metering Fee $1819'!H14</f>
        <v>10.124301149321065</v>
      </c>
      <c r="J11" s="34" t="s">
        <v>43</v>
      </c>
      <c r="K11" s="35" t="s">
        <v>44</v>
      </c>
      <c r="L11" s="48">
        <f>'Metering Fee $1819'!H23</f>
        <v>21.615273620094761</v>
      </c>
    </row>
    <row r="12" spans="1:14" ht="33" customHeight="1" x14ac:dyDescent="0.25">
      <c r="B12" s="36" t="s">
        <v>2</v>
      </c>
      <c r="C12" s="25" t="s">
        <v>49</v>
      </c>
      <c r="D12" s="38" t="s">
        <v>50</v>
      </c>
      <c r="E12" s="39" t="s">
        <v>51</v>
      </c>
      <c r="F12" s="45">
        <f>'Metering Fee $1819'!H15</f>
        <v>7.3690917652725689</v>
      </c>
      <c r="G12" s="38" t="s">
        <v>52</v>
      </c>
      <c r="H12" s="39" t="s">
        <v>53</v>
      </c>
      <c r="I12" s="45">
        <f>'Metering Fee $1819'!H16</f>
        <v>4.6138823812240712</v>
      </c>
      <c r="J12" s="38" t="s">
        <v>54</v>
      </c>
      <c r="K12" s="39" t="s">
        <v>55</v>
      </c>
      <c r="L12" s="49">
        <f>'Metering Fee $1819'!H25</f>
        <v>5.1714842803767445</v>
      </c>
    </row>
    <row r="13" spans="1:14" ht="79.5" customHeight="1" thickBot="1" x14ac:dyDescent="0.3">
      <c r="B13" s="40" t="s">
        <v>56</v>
      </c>
      <c r="C13" s="27" t="s">
        <v>57</v>
      </c>
      <c r="D13" s="41" t="s">
        <v>58</v>
      </c>
      <c r="E13" s="42" t="s">
        <v>59</v>
      </c>
      <c r="F13" s="46">
        <f>'Metering Fee $1819'!H17</f>
        <v>32.996912385152243</v>
      </c>
      <c r="G13" s="41" t="s">
        <v>60</v>
      </c>
      <c r="H13" s="42" t="s">
        <v>61</v>
      </c>
      <c r="I13" s="46">
        <f>'Metering Fee $1819'!H18</f>
        <v>9.2386981330197635</v>
      </c>
      <c r="J13" s="41" t="s">
        <v>62</v>
      </c>
      <c r="K13" s="42" t="s">
        <v>63</v>
      </c>
      <c r="L13" s="50">
        <f>'Metering Fee $1819'!H27</f>
        <v>21.134205314943433</v>
      </c>
    </row>
    <row r="14" spans="1:14" ht="13.8" thickBot="1" x14ac:dyDescent="0.3"/>
    <row r="15" spans="1:14" ht="24" customHeight="1" x14ac:dyDescent="0.25">
      <c r="B15" s="16" t="s">
        <v>107</v>
      </c>
      <c r="C15" s="15"/>
      <c r="D15" s="17"/>
    </row>
    <row r="16" spans="1:14" ht="26.4" x14ac:dyDescent="0.25">
      <c r="B16" s="87" t="s">
        <v>72</v>
      </c>
      <c r="C16" s="88"/>
      <c r="D16" s="24" t="s">
        <v>73</v>
      </c>
    </row>
    <row r="17" spans="2:12" ht="30" customHeight="1" x14ac:dyDescent="0.25">
      <c r="B17" s="79" t="s">
        <v>74</v>
      </c>
      <c r="C17" s="80"/>
      <c r="D17" s="51">
        <f>'Metering Fee $1819'!H37</f>
        <v>37.729631035656979</v>
      </c>
      <c r="E17" s="4"/>
      <c r="F17" s="4"/>
      <c r="G17" s="4"/>
      <c r="H17" s="4"/>
      <c r="I17" s="4"/>
      <c r="J17" s="4"/>
      <c r="K17" s="4"/>
      <c r="L17" s="4"/>
    </row>
    <row r="18" spans="2:12" ht="30" customHeight="1" x14ac:dyDescent="0.25">
      <c r="B18" s="77" t="s">
        <v>75</v>
      </c>
      <c r="C18" s="78"/>
      <c r="D18" s="52">
        <f>'Metering Fee $1819'!H38</f>
        <v>142.53416169025971</v>
      </c>
      <c r="E18" s="12"/>
      <c r="F18" s="12"/>
      <c r="G18" s="12"/>
      <c r="H18" s="12"/>
      <c r="I18" s="12"/>
      <c r="J18" s="12"/>
      <c r="K18" s="12"/>
      <c r="L18" s="12"/>
    </row>
    <row r="19" spans="2:12" ht="30" customHeight="1" x14ac:dyDescent="0.25">
      <c r="B19" s="79" t="s">
        <v>76</v>
      </c>
      <c r="C19" s="80"/>
      <c r="D19" s="51">
        <f>'Metering Fee $1819'!H39</f>
        <v>105.00575535345959</v>
      </c>
    </row>
    <row r="20" spans="2:12" ht="30" customHeight="1" x14ac:dyDescent="0.25">
      <c r="B20" s="77" t="s">
        <v>77</v>
      </c>
      <c r="C20" s="78"/>
      <c r="D20" s="52">
        <f>'Metering Fee $1819'!H40</f>
        <v>246.95301167205352</v>
      </c>
    </row>
    <row r="21" spans="2:12" ht="30" customHeight="1" x14ac:dyDescent="0.25">
      <c r="B21" s="79" t="s">
        <v>78</v>
      </c>
      <c r="C21" s="80"/>
      <c r="D21" s="51">
        <f>'Metering Fee $1819'!H41</f>
        <v>345.79626062302253</v>
      </c>
    </row>
    <row r="22" spans="2:12" ht="30" customHeight="1" thickBot="1" x14ac:dyDescent="0.3">
      <c r="B22" s="81" t="s">
        <v>79</v>
      </c>
      <c r="C22" s="82"/>
      <c r="D22" s="53">
        <f>'Metering Fee $1819'!H42</f>
        <v>492.34653192796657</v>
      </c>
    </row>
  </sheetData>
  <mergeCells count="10">
    <mergeCell ref="G6:I6"/>
    <mergeCell ref="J6:L6"/>
    <mergeCell ref="B16:C16"/>
    <mergeCell ref="B17:C17"/>
    <mergeCell ref="B19:C19"/>
    <mergeCell ref="B20:C20"/>
    <mergeCell ref="B21:C21"/>
    <mergeCell ref="B22:C22"/>
    <mergeCell ref="D6:F6"/>
    <mergeCell ref="B18:C18"/>
  </mergeCells>
  <pageMargins left="0.7" right="0.7" top="0.75" bottom="0.75" header="0.3" footer="0.3"/>
  <pageSetup paperSize="8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showGridLines="0" zoomScaleNormal="100" workbookViewId="0">
      <selection activeCell="B2" sqref="B2"/>
    </sheetView>
  </sheetViews>
  <sheetFormatPr defaultColWidth="9.109375" defaultRowHeight="13.2" x14ac:dyDescent="0.25"/>
  <cols>
    <col min="1" max="1" width="2.88671875" style="10" customWidth="1"/>
    <col min="2" max="2" width="23.5546875" style="10" customWidth="1"/>
    <col min="3" max="3" width="13.33203125" style="10" bestFit="1" customWidth="1"/>
    <col min="4" max="4" width="11" style="10" customWidth="1"/>
    <col min="5" max="5" width="32" style="11" customWidth="1"/>
    <col min="6" max="7" width="11" style="10" customWidth="1"/>
    <col min="8" max="8" width="33.5546875" style="11" bestFit="1" customWidth="1"/>
    <col min="9" max="10" width="11" style="10" customWidth="1"/>
    <col min="11" max="11" width="35.109375" style="11" bestFit="1" customWidth="1"/>
    <col min="12" max="12" width="11" style="10" customWidth="1"/>
    <col min="13" max="16384" width="9.109375" style="10"/>
  </cols>
  <sheetData>
    <row r="1" spans="1:14" x14ac:dyDescent="0.25">
      <c r="B1" s="14" t="s">
        <v>105</v>
      </c>
    </row>
    <row r="2" spans="1:14" x14ac:dyDescent="0.25">
      <c r="C2" s="10" t="s">
        <v>89</v>
      </c>
      <c r="D2" s="54">
        <v>365</v>
      </c>
    </row>
    <row r="3" spans="1:14" x14ac:dyDescent="0.25">
      <c r="B3" s="5" t="s">
        <v>64</v>
      </c>
      <c r="C3" s="12"/>
      <c r="D3" s="12"/>
      <c r="E3" s="13"/>
      <c r="F3" s="12"/>
      <c r="G3" s="12"/>
      <c r="H3" s="13"/>
      <c r="I3" s="12"/>
      <c r="J3" s="12"/>
      <c r="K3" s="13"/>
      <c r="L3" s="12"/>
      <c r="M3" s="12"/>
      <c r="N3" s="12"/>
    </row>
    <row r="4" spans="1:14" x14ac:dyDescent="0.25">
      <c r="B4" s="5" t="s">
        <v>106</v>
      </c>
      <c r="C4" s="12"/>
      <c r="D4" s="12"/>
      <c r="E4" s="13"/>
      <c r="F4" s="12"/>
      <c r="G4" s="12"/>
      <c r="H4" s="13"/>
      <c r="I4" s="12"/>
      <c r="J4" s="12"/>
      <c r="K4" s="13"/>
      <c r="L4" s="12"/>
      <c r="M4" s="12"/>
      <c r="N4" s="12"/>
    </row>
    <row r="5" spans="1:14" ht="13.8" thickBot="1" x14ac:dyDescent="0.3">
      <c r="A5" s="14"/>
      <c r="B5" s="12"/>
      <c r="C5" s="12"/>
      <c r="D5" s="12"/>
      <c r="E5" s="13"/>
      <c r="F5" s="12"/>
      <c r="G5" s="12"/>
      <c r="H5" s="13"/>
      <c r="I5" s="12"/>
      <c r="J5" s="12"/>
      <c r="K5" s="13"/>
      <c r="L5" s="12"/>
      <c r="M5" s="12"/>
      <c r="N5" s="12"/>
    </row>
    <row r="6" spans="1:14" ht="25.5" customHeight="1" thickBot="1" x14ac:dyDescent="0.3">
      <c r="B6" s="22"/>
      <c r="C6" s="15"/>
      <c r="D6" s="83" t="s">
        <v>23</v>
      </c>
      <c r="E6" s="83"/>
      <c r="F6" s="84"/>
      <c r="G6" s="85" t="s">
        <v>24</v>
      </c>
      <c r="H6" s="83"/>
      <c r="I6" s="84"/>
      <c r="J6" s="85" t="s">
        <v>25</v>
      </c>
      <c r="K6" s="83"/>
      <c r="L6" s="86"/>
    </row>
    <row r="7" spans="1:14" ht="40.799999999999997" thickTop="1" thickBot="1" x14ac:dyDescent="0.3">
      <c r="B7" s="23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28</v>
      </c>
      <c r="H7" s="7" t="s">
        <v>29</v>
      </c>
      <c r="I7" s="7" t="s">
        <v>30</v>
      </c>
      <c r="J7" s="7" t="s">
        <v>28</v>
      </c>
      <c r="K7" s="7" t="s">
        <v>29</v>
      </c>
      <c r="L7" s="9" t="s">
        <v>30</v>
      </c>
    </row>
    <row r="8" spans="1:14" ht="33" customHeight="1" thickTop="1" x14ac:dyDescent="0.25">
      <c r="B8" s="28" t="s">
        <v>0</v>
      </c>
      <c r="C8" s="29" t="s">
        <v>31</v>
      </c>
      <c r="D8" s="30" t="s">
        <v>32</v>
      </c>
      <c r="E8" s="31" t="s">
        <v>33</v>
      </c>
      <c r="F8" s="55">
        <f>ROUND('MSC Price List'!F8/'MSC Price List_$Day'!$D$2,5)</f>
        <v>6.6890000000000005E-2</v>
      </c>
      <c r="G8" s="30" t="s">
        <v>34</v>
      </c>
      <c r="H8" s="31" t="s">
        <v>35</v>
      </c>
      <c r="I8" s="55">
        <f>ROUND('MSC Price List'!I8/'MSC Price List_$Day'!$D$2,5)</f>
        <v>2.7740000000000001E-2</v>
      </c>
      <c r="J8" s="30" t="s">
        <v>36</v>
      </c>
      <c r="K8" s="31" t="s">
        <v>37</v>
      </c>
      <c r="L8" s="59">
        <f>ROUND('MSC Price List'!L8/'MSC Price List_$Day'!$D$2,5)</f>
        <v>4.4420000000000001E-2</v>
      </c>
    </row>
    <row r="9" spans="1:14" ht="33" customHeight="1" x14ac:dyDescent="0.25">
      <c r="B9" s="32" t="s">
        <v>1</v>
      </c>
      <c r="C9" s="33" t="s">
        <v>38</v>
      </c>
      <c r="D9" s="34" t="s">
        <v>39</v>
      </c>
      <c r="E9" s="35" t="s">
        <v>40</v>
      </c>
      <c r="F9" s="56">
        <f>ROUND('MSC Price List'!F9/'MSC Price List_$Day'!$D$2,5)</f>
        <v>9.1869999999999993E-2</v>
      </c>
      <c r="G9" s="34" t="s">
        <v>41</v>
      </c>
      <c r="H9" s="35" t="s">
        <v>42</v>
      </c>
      <c r="I9" s="56">
        <f>ROUND('MSC Price List'!I9/'MSC Price List_$Day'!$D$2,5)</f>
        <v>2.7740000000000001E-2</v>
      </c>
      <c r="J9" s="34" t="s">
        <v>43</v>
      </c>
      <c r="K9" s="35" t="s">
        <v>44</v>
      </c>
      <c r="L9" s="60">
        <f>ROUND('MSC Price List'!L9/'MSC Price List_$Day'!$D$2,5)</f>
        <v>5.9220000000000002E-2</v>
      </c>
    </row>
    <row r="10" spans="1:14" ht="33" customHeight="1" x14ac:dyDescent="0.25">
      <c r="B10" s="36" t="s">
        <v>45</v>
      </c>
      <c r="C10" s="37" t="s">
        <v>46</v>
      </c>
      <c r="D10" s="38" t="s">
        <v>32</v>
      </c>
      <c r="E10" s="39" t="s">
        <v>33</v>
      </c>
      <c r="F10" s="57">
        <f>ROUND('MSC Price List'!F10/'MSC Price List_$Day'!$D$2,5)</f>
        <v>6.6890000000000005E-2</v>
      </c>
      <c r="G10" s="38" t="s">
        <v>34</v>
      </c>
      <c r="H10" s="39" t="s">
        <v>35</v>
      </c>
      <c r="I10" s="57">
        <f>ROUND('MSC Price List'!I10/'MSC Price List_$Day'!$D$2,5)</f>
        <v>2.7740000000000001E-2</v>
      </c>
      <c r="J10" s="38" t="s">
        <v>36</v>
      </c>
      <c r="K10" s="39" t="s">
        <v>37</v>
      </c>
      <c r="L10" s="61">
        <f>ROUND('MSC Price List'!L10/'MSC Price List_$Day'!$D$2,5)</f>
        <v>4.4420000000000001E-2</v>
      </c>
    </row>
    <row r="11" spans="1:14" ht="33" customHeight="1" x14ac:dyDescent="0.25">
      <c r="B11" s="32" t="s">
        <v>47</v>
      </c>
      <c r="C11" s="26" t="s">
        <v>48</v>
      </c>
      <c r="D11" s="34" t="s">
        <v>39</v>
      </c>
      <c r="E11" s="35" t="s">
        <v>40</v>
      </c>
      <c r="F11" s="56">
        <f>ROUND('MSC Price List'!F11/'MSC Price List_$Day'!$D$2,5)</f>
        <v>9.1869999999999993E-2</v>
      </c>
      <c r="G11" s="34" t="s">
        <v>41</v>
      </c>
      <c r="H11" s="35" t="s">
        <v>42</v>
      </c>
      <c r="I11" s="56">
        <f>ROUND('MSC Price List'!I11/'MSC Price List_$Day'!$D$2,5)</f>
        <v>2.7740000000000001E-2</v>
      </c>
      <c r="J11" s="34" t="s">
        <v>43</v>
      </c>
      <c r="K11" s="35" t="s">
        <v>44</v>
      </c>
      <c r="L11" s="60">
        <f>ROUND('MSC Price List'!L11/'MSC Price List_$Day'!$D$2,5)</f>
        <v>5.9220000000000002E-2</v>
      </c>
    </row>
    <row r="12" spans="1:14" ht="33" customHeight="1" x14ac:dyDescent="0.25">
      <c r="B12" s="36" t="s">
        <v>2</v>
      </c>
      <c r="C12" s="25" t="s">
        <v>49</v>
      </c>
      <c r="D12" s="38" t="s">
        <v>50</v>
      </c>
      <c r="E12" s="39" t="s">
        <v>51</v>
      </c>
      <c r="F12" s="57">
        <f>ROUND('MSC Price List'!F12/'MSC Price List_$Day'!$D$2,5)</f>
        <v>2.019E-2</v>
      </c>
      <c r="G12" s="38" t="s">
        <v>52</v>
      </c>
      <c r="H12" s="39" t="s">
        <v>53</v>
      </c>
      <c r="I12" s="57">
        <f>ROUND('MSC Price List'!I12/'MSC Price List_$Day'!$D$2,5)</f>
        <v>1.264E-2</v>
      </c>
      <c r="J12" s="38" t="s">
        <v>54</v>
      </c>
      <c r="K12" s="39" t="s">
        <v>55</v>
      </c>
      <c r="L12" s="61">
        <f>ROUND('MSC Price List'!L12/'MSC Price List_$Day'!$D$2,5)</f>
        <v>1.417E-2</v>
      </c>
    </row>
    <row r="13" spans="1:14" ht="79.5" customHeight="1" thickBot="1" x14ac:dyDescent="0.3">
      <c r="B13" s="40" t="s">
        <v>56</v>
      </c>
      <c r="C13" s="27" t="s">
        <v>57</v>
      </c>
      <c r="D13" s="41" t="s">
        <v>58</v>
      </c>
      <c r="E13" s="42" t="s">
        <v>59</v>
      </c>
      <c r="F13" s="58">
        <f>ROUND('MSC Price List'!F13/'MSC Price List_$Day'!$D$2,5)</f>
        <v>9.0399999999999994E-2</v>
      </c>
      <c r="G13" s="41" t="s">
        <v>60</v>
      </c>
      <c r="H13" s="42" t="s">
        <v>61</v>
      </c>
      <c r="I13" s="58">
        <f>ROUND('MSC Price List'!I13/'MSC Price List_$Day'!$D$2,5)</f>
        <v>2.5309999999999999E-2</v>
      </c>
      <c r="J13" s="41" t="s">
        <v>62</v>
      </c>
      <c r="K13" s="42" t="s">
        <v>63</v>
      </c>
      <c r="L13" s="62">
        <f>ROUND('MSC Price List'!L13/'MSC Price List_$Day'!$D$2,5)</f>
        <v>5.79E-2</v>
      </c>
    </row>
    <row r="14" spans="1:14" ht="13.8" thickBot="1" x14ac:dyDescent="0.3"/>
    <row r="15" spans="1:14" ht="24" customHeight="1" x14ac:dyDescent="0.25">
      <c r="B15" s="16" t="s">
        <v>93</v>
      </c>
      <c r="C15" s="15"/>
      <c r="D15" s="17"/>
    </row>
    <row r="16" spans="1:14" ht="26.4" x14ac:dyDescent="0.25">
      <c r="B16" s="87" t="s">
        <v>72</v>
      </c>
      <c r="C16" s="88"/>
      <c r="D16" s="24" t="s">
        <v>73</v>
      </c>
    </row>
    <row r="17" spans="2:12" ht="30" customHeight="1" x14ac:dyDescent="0.25">
      <c r="B17" s="79" t="s">
        <v>74</v>
      </c>
      <c r="C17" s="80"/>
      <c r="D17" s="51">
        <f>'Metering Fee $1819'!G37</f>
        <v>37.007975513150541</v>
      </c>
      <c r="E17" s="4"/>
      <c r="F17" s="4"/>
      <c r="G17" s="4"/>
      <c r="H17" s="4"/>
      <c r="I17" s="4"/>
      <c r="J17" s="4"/>
      <c r="K17" s="4"/>
      <c r="L17" s="4"/>
    </row>
    <row r="18" spans="2:12" ht="30" customHeight="1" x14ac:dyDescent="0.25">
      <c r="B18" s="77" t="s">
        <v>75</v>
      </c>
      <c r="C18" s="78"/>
      <c r="D18" s="52">
        <f>'Metering Fee $1819'!G38</f>
        <v>139.80790749412427</v>
      </c>
      <c r="E18" s="12"/>
      <c r="F18" s="12"/>
      <c r="G18" s="12"/>
      <c r="H18" s="12"/>
      <c r="I18" s="12"/>
      <c r="J18" s="12"/>
      <c r="K18" s="12"/>
      <c r="L18" s="12"/>
    </row>
    <row r="19" spans="2:12" ht="30" customHeight="1" x14ac:dyDescent="0.25">
      <c r="B19" s="79" t="s">
        <v>76</v>
      </c>
      <c r="C19" s="80"/>
      <c r="D19" s="51">
        <f>'Metering Fee $1819'!G39</f>
        <v>102.99730785037723</v>
      </c>
    </row>
    <row r="20" spans="2:12" ht="30" customHeight="1" x14ac:dyDescent="0.25">
      <c r="B20" s="77" t="s">
        <v>77</v>
      </c>
      <c r="C20" s="78"/>
      <c r="D20" s="52">
        <f>'Metering Fee $1819'!G40</f>
        <v>242.22953572540806</v>
      </c>
    </row>
    <row r="21" spans="2:12" ht="30" customHeight="1" x14ac:dyDescent="0.25">
      <c r="B21" s="79" t="s">
        <v>78</v>
      </c>
      <c r="C21" s="80"/>
      <c r="D21" s="51">
        <f>'Metering Fee $1819'!G41</f>
        <v>339.18220757530406</v>
      </c>
    </row>
    <row r="22" spans="2:12" ht="30" customHeight="1" thickBot="1" x14ac:dyDescent="0.3">
      <c r="B22" s="81" t="s">
        <v>79</v>
      </c>
      <c r="C22" s="82"/>
      <c r="D22" s="53">
        <f>'Metering Fee $1819'!G42</f>
        <v>482.92940846293919</v>
      </c>
    </row>
  </sheetData>
  <mergeCells count="10">
    <mergeCell ref="G6:I6"/>
    <mergeCell ref="J6:L6"/>
    <mergeCell ref="B16:C16"/>
    <mergeCell ref="B17:C17"/>
    <mergeCell ref="B18:C18"/>
    <mergeCell ref="B19:C19"/>
    <mergeCell ref="B20:C20"/>
    <mergeCell ref="B21:C21"/>
    <mergeCell ref="B22:C22"/>
    <mergeCell ref="D6:F6"/>
  </mergeCells>
  <pageMargins left="0.7" right="0.7" top="0.75" bottom="0.75" header="0.3" footer="0.3"/>
  <pageSetup paperSize="8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5"/>
  <sheetViews>
    <sheetView topLeftCell="A7" workbookViewId="0">
      <selection activeCell="H7" sqref="H7"/>
    </sheetView>
  </sheetViews>
  <sheetFormatPr defaultRowHeight="13.2" x14ac:dyDescent="0.25"/>
  <cols>
    <col min="1" max="1" width="22" style="64" customWidth="1"/>
    <col min="2" max="2" width="13.6640625" style="64" customWidth="1"/>
    <col min="3" max="5" width="11.88671875" style="64" customWidth="1"/>
    <col min="6" max="7" width="10.88671875" style="64" customWidth="1"/>
    <col min="8" max="8" width="11.5546875" style="64" customWidth="1"/>
    <col min="9" max="16384" width="8.88671875" style="64"/>
  </cols>
  <sheetData>
    <row r="2" spans="1:8" ht="39.6" x14ac:dyDescent="0.25">
      <c r="A2" s="65"/>
      <c r="B2" s="66"/>
      <c r="C2" s="66" t="s">
        <v>19</v>
      </c>
      <c r="D2" s="66" t="s">
        <v>100</v>
      </c>
      <c r="E2" s="66" t="s">
        <v>98</v>
      </c>
      <c r="F2" s="66" t="s">
        <v>98</v>
      </c>
      <c r="G2" s="66" t="s">
        <v>98</v>
      </c>
      <c r="H2" s="66" t="s">
        <v>98</v>
      </c>
    </row>
    <row r="3" spans="1:8" x14ac:dyDescent="0.25">
      <c r="A3" s="65"/>
      <c r="B3" s="66"/>
      <c r="C3" s="66" t="s">
        <v>20</v>
      </c>
      <c r="D3" s="66" t="s">
        <v>21</v>
      </c>
      <c r="E3" s="66" t="s">
        <v>22</v>
      </c>
      <c r="F3" s="66" t="s">
        <v>88</v>
      </c>
      <c r="G3" s="66" t="s">
        <v>92</v>
      </c>
      <c r="H3" s="66" t="s">
        <v>103</v>
      </c>
    </row>
    <row r="4" spans="1:8" x14ac:dyDescent="0.25">
      <c r="A4" s="65" t="s">
        <v>4</v>
      </c>
      <c r="B4" s="66" t="s">
        <v>5</v>
      </c>
      <c r="C4" s="67" t="s">
        <v>95</v>
      </c>
      <c r="D4" s="66"/>
      <c r="E4" s="66"/>
      <c r="F4" s="66"/>
      <c r="G4" s="66"/>
      <c r="H4" s="66"/>
    </row>
    <row r="5" spans="1:8" x14ac:dyDescent="0.25">
      <c r="A5" s="92" t="s">
        <v>6</v>
      </c>
      <c r="B5" s="68"/>
      <c r="C5" s="68"/>
      <c r="D5" s="68"/>
      <c r="E5" s="68"/>
      <c r="F5" s="68"/>
      <c r="G5" s="68"/>
      <c r="H5" s="68"/>
    </row>
    <row r="6" spans="1:8" x14ac:dyDescent="0.25">
      <c r="A6" s="92"/>
      <c r="B6" s="69"/>
      <c r="C6" s="69"/>
      <c r="D6" s="69"/>
      <c r="E6" s="69"/>
      <c r="F6" s="69"/>
      <c r="G6" s="69"/>
      <c r="H6" s="69"/>
    </row>
    <row r="7" spans="1:8" x14ac:dyDescent="0.25">
      <c r="A7" s="90" t="s">
        <v>7</v>
      </c>
      <c r="B7" s="68" t="s">
        <v>8</v>
      </c>
      <c r="C7" s="68">
        <v>22.33</v>
      </c>
      <c r="D7" s="70">
        <f>C7/'Escalation Factors'!$E$5</f>
        <v>21.303868496304837</v>
      </c>
      <c r="E7" s="70">
        <f>D7*(1+'Escalation Factors'!E$13)</f>
        <v>22.36882263853914</v>
      </c>
      <c r="F7" s="70">
        <f>E7*(1+'Escalation Factors'!F$13)</f>
        <v>23.015031195853183</v>
      </c>
      <c r="G7" s="70">
        <f>F7*(1+'Escalation Factors'!G$13)</f>
        <v>23.625932522625821</v>
      </c>
      <c r="H7" s="70">
        <f>G7*(1+'Escalation Factors'!H$13)</f>
        <v>24.414216486429741</v>
      </c>
    </row>
    <row r="8" spans="1:8" x14ac:dyDescent="0.25">
      <c r="A8" s="90"/>
      <c r="B8" s="69" t="s">
        <v>9</v>
      </c>
      <c r="C8" s="69">
        <v>9.26</v>
      </c>
      <c r="D8" s="71">
        <f>C8/'Escalation Factors'!$E$5</f>
        <v>8.8344747996320105</v>
      </c>
      <c r="E8" s="71">
        <f>D8*(1+'Escalation Factors'!E$13)</f>
        <v>9.2760993118169477</v>
      </c>
      <c r="F8" s="71">
        <f>E8*(1+'Escalation Factors'!F$13)</f>
        <v>9.5440747368383558</v>
      </c>
      <c r="G8" s="71">
        <f>F8*(1+'Escalation Factors'!G$13)</f>
        <v>9.7974086502245896</v>
      </c>
      <c r="H8" s="71">
        <f>G8*(1+'Escalation Factors'!H$13)</f>
        <v>10.124301149321065</v>
      </c>
    </row>
    <row r="9" spans="1:8" x14ac:dyDescent="0.25">
      <c r="A9" s="90" t="s">
        <v>1</v>
      </c>
      <c r="B9" s="68" t="s">
        <v>8</v>
      </c>
      <c r="C9" s="68">
        <v>30.67</v>
      </c>
      <c r="D9" s="70">
        <f>C9/'Escalation Factors'!$E$5</f>
        <v>29.260620097701274</v>
      </c>
      <c r="E9" s="70">
        <f>D9*(1+'Escalation Factors'!E$13)</f>
        <v>30.723322450693932</v>
      </c>
      <c r="F9" s="70">
        <f>E9*(1+'Escalation Factors'!F$13)</f>
        <v>31.610882524711919</v>
      </c>
      <c r="G9" s="70">
        <f>F9*(1+'Escalation Factors'!G$13)</f>
        <v>32.44994852077626</v>
      </c>
      <c r="H9" s="70">
        <f>G9*(1+'Escalation Factors'!H$13)</f>
        <v>33.532647543161673</v>
      </c>
    </row>
    <row r="10" spans="1:8" x14ac:dyDescent="0.25">
      <c r="A10" s="90"/>
      <c r="B10" s="69" t="s">
        <v>9</v>
      </c>
      <c r="C10" s="69">
        <v>9.26</v>
      </c>
      <c r="D10" s="71">
        <f>C10/'Escalation Factors'!$E$5</f>
        <v>8.8344747996320105</v>
      </c>
      <c r="E10" s="71">
        <f>D10*(1+'Escalation Factors'!E$13)</f>
        <v>9.2760993118169477</v>
      </c>
      <c r="F10" s="71">
        <f>E10*(1+'Escalation Factors'!F$13)</f>
        <v>9.5440747368383558</v>
      </c>
      <c r="G10" s="71">
        <f>F10*(1+'Escalation Factors'!G$13)</f>
        <v>9.7974086502245896</v>
      </c>
      <c r="H10" s="71">
        <f>G10*(1+'Escalation Factors'!H$13)</f>
        <v>10.124301149321065</v>
      </c>
    </row>
    <row r="11" spans="1:8" x14ac:dyDescent="0.25">
      <c r="A11" s="90" t="s">
        <v>10</v>
      </c>
      <c r="B11" s="68" t="s">
        <v>8</v>
      </c>
      <c r="C11" s="68">
        <v>22.33</v>
      </c>
      <c r="D11" s="70">
        <f>C11/'Escalation Factors'!$E$5</f>
        <v>21.303868496304837</v>
      </c>
      <c r="E11" s="70">
        <f>D11*(1+'Escalation Factors'!E$13)</f>
        <v>22.36882263853914</v>
      </c>
      <c r="F11" s="70">
        <f>E11*(1+'Escalation Factors'!F$13)</f>
        <v>23.015031195853183</v>
      </c>
      <c r="G11" s="70">
        <f>F11*(1+'Escalation Factors'!G$13)</f>
        <v>23.625932522625821</v>
      </c>
      <c r="H11" s="70">
        <f>G11*(1+'Escalation Factors'!H$13)</f>
        <v>24.414216486429741</v>
      </c>
    </row>
    <row r="12" spans="1:8" x14ac:dyDescent="0.25">
      <c r="A12" s="90"/>
      <c r="B12" s="69" t="s">
        <v>9</v>
      </c>
      <c r="C12" s="69">
        <v>9.26</v>
      </c>
      <c r="D12" s="71">
        <f>C12/'Escalation Factors'!$E$5</f>
        <v>8.8344747996320105</v>
      </c>
      <c r="E12" s="71">
        <f>D12*(1+'Escalation Factors'!E$13)</f>
        <v>9.2760993118169477</v>
      </c>
      <c r="F12" s="71">
        <f>E12*(1+'Escalation Factors'!F$13)</f>
        <v>9.5440747368383558</v>
      </c>
      <c r="G12" s="71">
        <f>F12*(1+'Escalation Factors'!G$13)</f>
        <v>9.7974086502245896</v>
      </c>
      <c r="H12" s="71">
        <f>G12*(1+'Escalation Factors'!H$13)</f>
        <v>10.124301149321065</v>
      </c>
    </row>
    <row r="13" spans="1:8" x14ac:dyDescent="0.25">
      <c r="A13" s="90" t="s">
        <v>11</v>
      </c>
      <c r="B13" s="68" t="s">
        <v>8</v>
      </c>
      <c r="C13" s="68">
        <v>30.67</v>
      </c>
      <c r="D13" s="70">
        <f>C13/'Escalation Factors'!$E$5</f>
        <v>29.260620097701274</v>
      </c>
      <c r="E13" s="70">
        <f>D13*(1+'Escalation Factors'!E$13)</f>
        <v>30.723322450693932</v>
      </c>
      <c r="F13" s="70">
        <f>E13*(1+'Escalation Factors'!F$13)</f>
        <v>31.610882524711919</v>
      </c>
      <c r="G13" s="70">
        <f>F13*(1+'Escalation Factors'!G$13)</f>
        <v>32.44994852077626</v>
      </c>
      <c r="H13" s="70">
        <f>G13*(1+'Escalation Factors'!H$13)</f>
        <v>33.532647543161673</v>
      </c>
    </row>
    <row r="14" spans="1:8" x14ac:dyDescent="0.25">
      <c r="A14" s="90"/>
      <c r="B14" s="69" t="s">
        <v>9</v>
      </c>
      <c r="C14" s="69">
        <v>9.26</v>
      </c>
      <c r="D14" s="71">
        <f>C14/'Escalation Factors'!$E$5</f>
        <v>8.8344747996320105</v>
      </c>
      <c r="E14" s="71">
        <f>D14*(1+'Escalation Factors'!E$13)</f>
        <v>9.2760993118169477</v>
      </c>
      <c r="F14" s="71">
        <f>E14*(1+'Escalation Factors'!F$13)</f>
        <v>9.5440747368383558</v>
      </c>
      <c r="G14" s="71">
        <f>F14*(1+'Escalation Factors'!G$13)</f>
        <v>9.7974086502245896</v>
      </c>
      <c r="H14" s="71">
        <f>G14*(1+'Escalation Factors'!H$13)</f>
        <v>10.124301149321065</v>
      </c>
    </row>
    <row r="15" spans="1:8" x14ac:dyDescent="0.25">
      <c r="A15" s="90" t="s">
        <v>12</v>
      </c>
      <c r="B15" s="68" t="s">
        <v>8</v>
      </c>
      <c r="C15" s="68">
        <v>6.74</v>
      </c>
      <c r="D15" s="70">
        <f>C15/'Escalation Factors'!$E$5</f>
        <v>6.4302764740302116</v>
      </c>
      <c r="E15" s="70">
        <f>D15*(1+'Escalation Factors'!E$13)</f>
        <v>6.7517180736119045</v>
      </c>
      <c r="F15" s="70">
        <f>E15*(1+'Escalation Factors'!F$13)</f>
        <v>6.9467671410680909</v>
      </c>
      <c r="G15" s="70">
        <f>F15*(1+'Escalation Factors'!G$13)</f>
        <v>7.1311592119345297</v>
      </c>
      <c r="H15" s="70">
        <f>G15*(1+'Escalation Factors'!H$13)</f>
        <v>7.3690917652725689</v>
      </c>
    </row>
    <row r="16" spans="1:8" x14ac:dyDescent="0.25">
      <c r="A16" s="90"/>
      <c r="B16" s="69" t="s">
        <v>9</v>
      </c>
      <c r="C16" s="69">
        <v>4.22</v>
      </c>
      <c r="D16" s="71">
        <f>C16/'Escalation Factors'!$E$5</f>
        <v>4.0260781484284109</v>
      </c>
      <c r="E16" s="71">
        <f>D16*(1+'Escalation Factors'!E$13)</f>
        <v>4.2273368354068594</v>
      </c>
      <c r="F16" s="71">
        <f>E16*(1+'Escalation Factors'!F$13)</f>
        <v>4.3494595452978251</v>
      </c>
      <c r="G16" s="71">
        <f>F16*(1+'Escalation Factors'!G$13)</f>
        <v>4.4649097736444681</v>
      </c>
      <c r="H16" s="71">
        <f>G16*(1+'Escalation Factors'!H$13)</f>
        <v>4.6138823812240712</v>
      </c>
    </row>
    <row r="17" spans="1:8" x14ac:dyDescent="0.25">
      <c r="A17" s="90" t="s">
        <v>3</v>
      </c>
      <c r="B17" s="68" t="s">
        <v>8</v>
      </c>
      <c r="C17" s="68">
        <v>30.18</v>
      </c>
      <c r="D17" s="70">
        <f>C17/'Escalation Factors'!$E$5</f>
        <v>28.793137089945368</v>
      </c>
      <c r="E17" s="70">
        <f>D17*(1+'Escalation Factors'!E$13)</f>
        <v>30.232470543265173</v>
      </c>
      <c r="F17" s="70">
        <f>E17*(1+'Escalation Factors'!F$13)</f>
        <v>31.105850492201036</v>
      </c>
      <c r="G17" s="70">
        <f>F17*(1+'Escalation Factors'!G$13)</f>
        <v>31.931511129997642</v>
      </c>
      <c r="H17" s="70">
        <f>G17*(1+'Escalation Factors'!H$13)</f>
        <v>32.996912385152243</v>
      </c>
    </row>
    <row r="18" spans="1:8" x14ac:dyDescent="0.25">
      <c r="A18" s="90"/>
      <c r="B18" s="69" t="s">
        <v>9</v>
      </c>
      <c r="C18" s="69">
        <v>8.4499999999999993</v>
      </c>
      <c r="D18" s="71">
        <f>C18/'Escalation Factors'!$E$5</f>
        <v>8.0616967664028607</v>
      </c>
      <c r="E18" s="71">
        <f>D18*(1+'Escalation Factors'!E$13)</f>
        <v>8.4646910566796123</v>
      </c>
      <c r="F18" s="71">
        <f>E18*(1+'Escalation Factors'!F$13)</f>
        <v>8.7092258667693425</v>
      </c>
      <c r="G18" s="71">
        <f>F18*(1+'Escalation Factors'!G$13)</f>
        <v>8.9403999022027847</v>
      </c>
      <c r="H18" s="71">
        <f>G18*(1+'Escalation Factors'!H$13)</f>
        <v>9.2386981330197635</v>
      </c>
    </row>
    <row r="19" spans="1:8" x14ac:dyDescent="0.25">
      <c r="A19" s="92" t="s">
        <v>13</v>
      </c>
      <c r="B19" s="68"/>
      <c r="C19" s="68"/>
      <c r="D19" s="70"/>
      <c r="E19" s="70"/>
      <c r="F19" s="70"/>
      <c r="G19" s="70"/>
      <c r="H19" s="70"/>
    </row>
    <row r="20" spans="1:8" x14ac:dyDescent="0.25">
      <c r="A20" s="92"/>
      <c r="B20" s="69"/>
      <c r="C20" s="69"/>
      <c r="D20" s="71"/>
      <c r="E20" s="71"/>
      <c r="F20" s="71"/>
      <c r="G20" s="71"/>
      <c r="H20" s="71"/>
    </row>
    <row r="21" spans="1:8" x14ac:dyDescent="0.25">
      <c r="A21" s="90" t="s">
        <v>14</v>
      </c>
      <c r="B21" s="68" t="s">
        <v>8</v>
      </c>
      <c r="C21" s="68">
        <v>14.83</v>
      </c>
      <c r="D21" s="70">
        <f>C21/'Escalation Factors'!$E$5</f>
        <v>14.148516336775673</v>
      </c>
      <c r="E21" s="70">
        <f>D21*(1+'Escalation Factors'!E$13)</f>
        <v>14.855783239119368</v>
      </c>
      <c r="F21" s="70">
        <f>E21*(1+'Escalation Factors'!F$13)</f>
        <v>15.284949065584538</v>
      </c>
      <c r="G21" s="70">
        <f>F21*(1+'Escalation Factors'!G$13)</f>
        <v>15.690666337238735</v>
      </c>
      <c r="H21" s="70">
        <f>G21*(1+'Escalation Factors'!H$13)</f>
        <v>16.214188557713975</v>
      </c>
    </row>
    <row r="22" spans="1:8" x14ac:dyDescent="0.25">
      <c r="A22" s="90"/>
      <c r="B22" s="69" t="s">
        <v>9</v>
      </c>
      <c r="C22" s="69">
        <v>0</v>
      </c>
      <c r="D22" s="71">
        <f>C22/'Escalation Factors'!$E$5</f>
        <v>0</v>
      </c>
      <c r="E22" s="71">
        <f>D22*(1+'Escalation Factors'!E$13)</f>
        <v>0</v>
      </c>
      <c r="F22" s="71">
        <f>E22*(1+'Escalation Factors'!F$13)</f>
        <v>0</v>
      </c>
      <c r="G22" s="71">
        <f>F22*(1+'Escalation Factors'!G$13)</f>
        <v>0</v>
      </c>
      <c r="H22" s="71">
        <f>G22*(1+'Escalation Factors'!H$13)</f>
        <v>0</v>
      </c>
    </row>
    <row r="23" spans="1:8" x14ac:dyDescent="0.25">
      <c r="A23" s="90" t="s">
        <v>15</v>
      </c>
      <c r="B23" s="68" t="s">
        <v>8</v>
      </c>
      <c r="C23" s="68">
        <v>19.77</v>
      </c>
      <c r="D23" s="70">
        <f>C23/'Escalation Factors'!$E$5</f>
        <v>18.861508292518884</v>
      </c>
      <c r="E23" s="70">
        <f>D23*(1+'Escalation Factors'!E$13)</f>
        <v>19.804371856870524</v>
      </c>
      <c r="F23" s="70">
        <f>E23*(1+'Escalation Factors'!F$13)</f>
        <v>20.376496495388153</v>
      </c>
      <c r="G23" s="70">
        <f>F23*(1+'Escalation Factors'!G$13)</f>
        <v>20.917361664680364</v>
      </c>
      <c r="H23" s="70">
        <f>G23*(1+'Escalation Factors'!H$13)</f>
        <v>21.615273620094761</v>
      </c>
    </row>
    <row r="24" spans="1:8" x14ac:dyDescent="0.25">
      <c r="A24" s="90"/>
      <c r="B24" s="69" t="s">
        <v>9</v>
      </c>
      <c r="C24" s="69">
        <f>'[1]AER Smoothed Charges'!E80</f>
        <v>0</v>
      </c>
      <c r="D24" s="71">
        <f>C24/'Escalation Factors'!$E$5</f>
        <v>0</v>
      </c>
      <c r="E24" s="71">
        <f>D24*(1+'Escalation Factors'!E$13)</f>
        <v>0</v>
      </c>
      <c r="F24" s="71">
        <f>E24*(1+'Escalation Factors'!F$13)</f>
        <v>0</v>
      </c>
      <c r="G24" s="71">
        <f>F24*(1+'Escalation Factors'!G$13)</f>
        <v>0</v>
      </c>
      <c r="H24" s="71">
        <f>G24*(1+'Escalation Factors'!H$13)</f>
        <v>0</v>
      </c>
    </row>
    <row r="25" spans="1:8" x14ac:dyDescent="0.25">
      <c r="A25" s="90" t="s">
        <v>12</v>
      </c>
      <c r="B25" s="68" t="s">
        <v>8</v>
      </c>
      <c r="C25" s="68">
        <v>4.7300000000000004</v>
      </c>
      <c r="D25" s="70">
        <f>C25/'Escalation Factors'!$E$5</f>
        <v>4.5126420952763953</v>
      </c>
      <c r="E25" s="70">
        <f>D25*(1+'Escalation Factors'!E$13)</f>
        <v>4.7382235145674052</v>
      </c>
      <c r="F25" s="70">
        <f>E25*(1+'Escalation Factors'!F$13)</f>
        <v>4.8751051301560944</v>
      </c>
      <c r="G25" s="70">
        <f>F25*(1+'Escalation Factors'!G$13)</f>
        <v>5.0045078742507911</v>
      </c>
      <c r="H25" s="70">
        <f>G25*(1+'Escalation Factors'!H$13)</f>
        <v>5.1714842803767445</v>
      </c>
    </row>
    <row r="26" spans="1:8" x14ac:dyDescent="0.25">
      <c r="A26" s="90"/>
      <c r="B26" s="69" t="s">
        <v>9</v>
      </c>
      <c r="C26" s="69">
        <f>'[1]AER Smoothed Charges'!E82</f>
        <v>0</v>
      </c>
      <c r="D26" s="71">
        <f>C26/'Escalation Factors'!$E$5</f>
        <v>0</v>
      </c>
      <c r="E26" s="71">
        <f>D26*(1+'Escalation Factors'!E$13)</f>
        <v>0</v>
      </c>
      <c r="F26" s="71">
        <f>E26*(1+'Escalation Factors'!F$13)</f>
        <v>0</v>
      </c>
      <c r="G26" s="71">
        <f>F26*(1+'Escalation Factors'!G$13)</f>
        <v>0</v>
      </c>
      <c r="H26" s="71">
        <f>G26*(1+'Escalation Factors'!H$13)</f>
        <v>0</v>
      </c>
    </row>
    <row r="27" spans="1:8" x14ac:dyDescent="0.25">
      <c r="A27" s="90" t="s">
        <v>16</v>
      </c>
      <c r="B27" s="68" t="s">
        <v>8</v>
      </c>
      <c r="C27" s="68">
        <v>19.329999999999998</v>
      </c>
      <c r="D27" s="70">
        <f>C27/'Escalation Factors'!$E$5</f>
        <v>18.441727632493173</v>
      </c>
      <c r="E27" s="70">
        <f>D27*(1+'Escalation Factors'!E$13)</f>
        <v>19.363606878771233</v>
      </c>
      <c r="F27" s="70">
        <f>E27*(1+'Escalation Factors'!F$13)</f>
        <v>19.922998343745725</v>
      </c>
      <c r="G27" s="70">
        <f>F27*(1+'Escalation Factors'!G$13)</f>
        <v>20.451826048470984</v>
      </c>
      <c r="H27" s="70">
        <f>G27*(1+'Escalation Factors'!H$13)</f>
        <v>21.134205314943433</v>
      </c>
    </row>
    <row r="28" spans="1:8" ht="13.8" thickBot="1" x14ac:dyDescent="0.3">
      <c r="A28" s="91"/>
      <c r="B28" s="72" t="s">
        <v>9</v>
      </c>
      <c r="C28" s="72">
        <f>'[1]AER Smoothed Charges'!E84</f>
        <v>0</v>
      </c>
      <c r="D28" s="73">
        <f>C28/'Escalation Factors'!$E$5</f>
        <v>0</v>
      </c>
      <c r="E28" s="73">
        <f>D28*(1+'Escalation Factors'!E$13)</f>
        <v>0</v>
      </c>
      <c r="F28" s="73">
        <f>E28*(1+'Escalation Factors'!F$13)</f>
        <v>0</v>
      </c>
      <c r="G28" s="73">
        <f>F28*(1+'Escalation Factors'!G$13)</f>
        <v>0</v>
      </c>
      <c r="H28" s="73">
        <f>G28*(1+'Escalation Factors'!H$13)</f>
        <v>0</v>
      </c>
    </row>
    <row r="32" spans="1:8" x14ac:dyDescent="0.25">
      <c r="A32" s="63" t="s">
        <v>104</v>
      </c>
      <c r="B32" s="63"/>
    </row>
    <row r="34" spans="1:8" ht="39.6" x14ac:dyDescent="0.25">
      <c r="A34" s="89" t="s">
        <v>71</v>
      </c>
      <c r="B34" s="74"/>
      <c r="C34" s="66" t="s">
        <v>19</v>
      </c>
      <c r="D34" s="66" t="s">
        <v>100</v>
      </c>
      <c r="E34" s="66" t="s">
        <v>98</v>
      </c>
      <c r="F34" s="66" t="s">
        <v>98</v>
      </c>
      <c r="G34" s="66" t="s">
        <v>98</v>
      </c>
      <c r="H34" s="66" t="s">
        <v>98</v>
      </c>
    </row>
    <row r="35" spans="1:8" x14ac:dyDescent="0.25">
      <c r="A35" s="89"/>
      <c r="B35" s="74"/>
      <c r="C35" s="66" t="s">
        <v>20</v>
      </c>
      <c r="D35" s="66" t="s">
        <v>21</v>
      </c>
      <c r="E35" s="66" t="s">
        <v>22</v>
      </c>
      <c r="F35" s="66" t="s">
        <v>88</v>
      </c>
      <c r="G35" s="66" t="s">
        <v>92</v>
      </c>
      <c r="H35" s="66" t="s">
        <v>103</v>
      </c>
    </row>
    <row r="36" spans="1:8" x14ac:dyDescent="0.25">
      <c r="A36" s="89"/>
      <c r="B36" s="74"/>
      <c r="C36" s="67" t="s">
        <v>99</v>
      </c>
      <c r="D36" s="66"/>
      <c r="E36" s="66"/>
      <c r="F36" s="66"/>
      <c r="G36" s="66"/>
      <c r="H36" s="66"/>
    </row>
    <row r="37" spans="1:8" x14ac:dyDescent="0.25">
      <c r="A37" s="63" t="s">
        <v>65</v>
      </c>
      <c r="B37" s="63"/>
      <c r="C37" s="70">
        <v>35.100489288834609</v>
      </c>
      <c r="D37" s="70">
        <f>C37/'Escalation Factors'!$D$5</f>
        <v>34.284517766003717</v>
      </c>
      <c r="E37" s="70">
        <f>D37*(1+'Escalation Factors'!E$13)</f>
        <v>35.998358574575363</v>
      </c>
      <c r="F37" s="70">
        <f>E37*(1+'Escalation Factors'!F$8)</f>
        <v>36.541345835657815</v>
      </c>
      <c r="G37" s="70">
        <f>F37*(1+'Escalation Factors'!G$8)</f>
        <v>37.007975513150541</v>
      </c>
      <c r="H37" s="70">
        <f>G37*(1+'Escalation Factors'!H$8)</f>
        <v>37.729631035656979</v>
      </c>
    </row>
    <row r="38" spans="1:8" x14ac:dyDescent="0.25">
      <c r="A38" s="63" t="s">
        <v>66</v>
      </c>
      <c r="B38" s="63"/>
      <c r="C38" s="71">
        <v>132.60184842448632</v>
      </c>
      <c r="D38" s="71">
        <f>C38/'Escalation Factors'!$D$5</f>
        <v>129.51928933823629</v>
      </c>
      <c r="E38" s="71">
        <f>D38*(1+'Escalation Factors'!E$13)</f>
        <v>135.99379905950696</v>
      </c>
      <c r="F38" s="71">
        <f>E38*(1+'Escalation Factors'!F$8)</f>
        <v>138.04508426804065</v>
      </c>
      <c r="G38" s="71">
        <f>F38*(1+'Escalation Factors'!G$8)</f>
        <v>139.80790749412427</v>
      </c>
      <c r="H38" s="71">
        <f>G38*(1+'Escalation Factors'!H$8)</f>
        <v>142.53416169025971</v>
      </c>
    </row>
    <row r="39" spans="1:8" x14ac:dyDescent="0.25">
      <c r="A39" s="63" t="s">
        <v>67</v>
      </c>
      <c r="B39" s="63"/>
      <c r="C39" s="70">
        <v>97.68856174519216</v>
      </c>
      <c r="D39" s="70">
        <f>C39/'Escalation Factors'!$D$5</f>
        <v>95.417622333651252</v>
      </c>
      <c r="E39" s="70">
        <f>D39*(1+'Escalation Factors'!E$13)</f>
        <v>100.18743173066267</v>
      </c>
      <c r="F39" s="70">
        <f>E39*(1+'Escalation Factors'!F$8)</f>
        <v>101.69862561017302</v>
      </c>
      <c r="G39" s="70">
        <f>F39*(1+'Escalation Factors'!G$8)</f>
        <v>102.99730785037723</v>
      </c>
      <c r="H39" s="70">
        <f>G39*(1+'Escalation Factors'!H$8)</f>
        <v>105.00575535345959</v>
      </c>
    </row>
    <row r="40" spans="1:8" x14ac:dyDescent="0.25">
      <c r="A40" s="63" t="s">
        <v>68</v>
      </c>
      <c r="B40" s="63"/>
      <c r="C40" s="71">
        <v>229.74440255851883</v>
      </c>
      <c r="D40" s="71">
        <f>C40/'Escalation Factors'!$D$5</f>
        <v>224.40359695108305</v>
      </c>
      <c r="E40" s="71">
        <f>D40*(1+'Escalation Factors'!E$13)</f>
        <v>235.62125632345402</v>
      </c>
      <c r="F40" s="71">
        <f>E40*(1+'Escalation Factors'!F$8)</f>
        <v>239.17528894299235</v>
      </c>
      <c r="G40" s="71">
        <f>F40*(1+'Escalation Factors'!G$8)</f>
        <v>242.22953572540806</v>
      </c>
      <c r="H40" s="71">
        <f>G40*(1+'Escalation Factors'!H$8)</f>
        <v>246.95301167205352</v>
      </c>
    </row>
    <row r="41" spans="1:8" x14ac:dyDescent="0.25">
      <c r="A41" s="63" t="s">
        <v>69</v>
      </c>
      <c r="B41" s="63"/>
      <c r="C41" s="70">
        <v>321.69988438653468</v>
      </c>
      <c r="D41" s="70">
        <f>C41/'Escalation Factors'!$D$5</f>
        <v>314.22141471628703</v>
      </c>
      <c r="E41" s="70">
        <f>D41*(1+'Escalation Factors'!E$13)</f>
        <v>329.92895615360271</v>
      </c>
      <c r="F41" s="70">
        <f>E41*(1+'Escalation Factors'!F$8)</f>
        <v>334.9054947333413</v>
      </c>
      <c r="G41" s="70">
        <f>F41*(1+'Escalation Factors'!G$8)</f>
        <v>339.18220757530406</v>
      </c>
      <c r="H41" s="70">
        <f>G41*(1+'Escalation Factors'!H$8)</f>
        <v>345.79626062302253</v>
      </c>
    </row>
    <row r="42" spans="1:8" x14ac:dyDescent="0.25">
      <c r="A42" s="63" t="s">
        <v>70</v>
      </c>
      <c r="B42" s="63"/>
      <c r="C42" s="71">
        <v>458.03798489309912</v>
      </c>
      <c r="D42" s="71">
        <f>C42/'Escalation Factors'!$D$5</f>
        <v>447.39010050117122</v>
      </c>
      <c r="E42" s="71">
        <f>D42*(1+'Escalation Factors'!E$13)</f>
        <v>469.75458049249221</v>
      </c>
      <c r="F42" s="71">
        <f>E42*(1+'Escalation Factors'!F$8)</f>
        <v>476.84020225811082</v>
      </c>
      <c r="G42" s="71">
        <f>F42*(1+'Escalation Factors'!G$8)</f>
        <v>482.92940846293919</v>
      </c>
      <c r="H42" s="71">
        <f>G42*(1+'Escalation Factors'!H$8)</f>
        <v>492.34653192796657</v>
      </c>
    </row>
    <row r="45" spans="1:8" x14ac:dyDescent="0.25">
      <c r="F45" s="75"/>
      <c r="G45" s="75"/>
    </row>
  </sheetData>
  <mergeCells count="13">
    <mergeCell ref="A34:A36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8"/>
  <sheetViews>
    <sheetView workbookViewId="0">
      <selection activeCell="H18" sqref="H18"/>
    </sheetView>
  </sheetViews>
  <sheetFormatPr defaultRowHeight="14.4" x14ac:dyDescent="0.3"/>
  <cols>
    <col min="3" max="3" width="9.109375" style="6"/>
    <col min="4" max="4" width="19.33203125" style="6" customWidth="1"/>
    <col min="5" max="5" width="19.33203125" customWidth="1"/>
    <col min="6" max="7" width="21.33203125" customWidth="1"/>
    <col min="8" max="8" width="20.109375" customWidth="1"/>
    <col min="9" max="9" width="19.6640625" bestFit="1" customWidth="1"/>
  </cols>
  <sheetData>
    <row r="1" spans="1:9" x14ac:dyDescent="0.3">
      <c r="A1" s="5" t="s">
        <v>80</v>
      </c>
      <c r="B1" s="6"/>
      <c r="E1" s="6"/>
      <c r="F1" s="6"/>
      <c r="G1" s="6"/>
      <c r="H1" s="6"/>
      <c r="I1" s="6"/>
    </row>
    <row r="3" spans="1:9" x14ac:dyDescent="0.3">
      <c r="A3" s="6"/>
      <c r="D3" s="19" t="s">
        <v>87</v>
      </c>
      <c r="E3" s="19" t="s">
        <v>85</v>
      </c>
      <c r="F3" s="19" t="s">
        <v>86</v>
      </c>
      <c r="G3" s="19" t="s">
        <v>91</v>
      </c>
      <c r="H3" s="19" t="s">
        <v>102</v>
      </c>
      <c r="I3" s="6"/>
    </row>
    <row r="4" spans="1:9" x14ac:dyDescent="0.3">
      <c r="A4" s="6" t="s">
        <v>81</v>
      </c>
      <c r="B4" s="6"/>
      <c r="D4" s="1">
        <v>2.3800000000000002E-2</v>
      </c>
      <c r="E4" s="1">
        <v>2.3800000000000002E-2</v>
      </c>
      <c r="F4" s="1">
        <v>2.3800000000000002E-2</v>
      </c>
      <c r="G4" s="1">
        <v>2.3800000000000002E-2</v>
      </c>
      <c r="H4" s="1">
        <v>2.3800000000000002E-2</v>
      </c>
      <c r="I4" s="6"/>
    </row>
    <row r="5" spans="1:9" x14ac:dyDescent="0.3">
      <c r="A5" s="6" t="s">
        <v>83</v>
      </c>
      <c r="B5" s="6"/>
      <c r="D5" s="8">
        <f>(1+D4)</f>
        <v>1.0238</v>
      </c>
      <c r="E5" s="8">
        <f>D5*(1+E4)</f>
        <v>1.0481664400000001</v>
      </c>
      <c r="F5" s="8">
        <f>E5*(1+F4)</f>
        <v>1.0731128012720001</v>
      </c>
      <c r="G5" s="8">
        <f>F5*(1+G4)</f>
        <v>1.0986528859422737</v>
      </c>
      <c r="H5" s="8">
        <f>G5*(1+H4)</f>
        <v>1.1248008246276999</v>
      </c>
      <c r="I5" s="2"/>
    </row>
    <row r="6" spans="1:9" s="6" customFormat="1" x14ac:dyDescent="0.3">
      <c r="D6" s="8"/>
      <c r="E6" s="8"/>
      <c r="G6" s="18"/>
      <c r="I6" s="2"/>
    </row>
    <row r="7" spans="1:9" s="6" customFormat="1" x14ac:dyDescent="0.3">
      <c r="D7" s="19" t="s">
        <v>17</v>
      </c>
      <c r="E7" s="6" t="s">
        <v>18</v>
      </c>
      <c r="F7" s="6" t="s">
        <v>84</v>
      </c>
      <c r="G7" s="6" t="s">
        <v>90</v>
      </c>
      <c r="H7" s="6" t="s">
        <v>97</v>
      </c>
    </row>
    <row r="8" spans="1:9" x14ac:dyDescent="0.3">
      <c r="A8" s="5" t="s">
        <v>82</v>
      </c>
      <c r="D8" s="3">
        <f>'[2]Inflators Electricity'!M$5</f>
        <v>2.4500000000000001E-2</v>
      </c>
      <c r="E8" s="3">
        <f>'[2]Inflators Electricity'!N$5</f>
        <v>2.4879227053139941E-2</v>
      </c>
      <c r="F8" s="3">
        <f>'[2]Inflators Electricity'!O$5</f>
        <v>1.5083667216592156E-2</v>
      </c>
      <c r="G8" s="3">
        <f>'[2]Inflators Electricity'!P$5</f>
        <v>1.2769909449732886E-2</v>
      </c>
      <c r="H8" s="3">
        <f>'[2]Inflators Electricity'!Q$5</f>
        <v>1.95E-2</v>
      </c>
    </row>
    <row r="9" spans="1:9" x14ac:dyDescent="0.3">
      <c r="A9" s="6"/>
      <c r="B9" s="6"/>
      <c r="C9" s="6" t="s">
        <v>96</v>
      </c>
      <c r="D9" s="1"/>
      <c r="E9" s="21">
        <f>(1+D8)*(1+E8)-1</f>
        <v>4.9988768115941884E-2</v>
      </c>
      <c r="F9" s="1"/>
      <c r="G9" s="1"/>
    </row>
    <row r="10" spans="1:9" x14ac:dyDescent="0.3">
      <c r="D10"/>
    </row>
    <row r="11" spans="1:9" x14ac:dyDescent="0.3">
      <c r="A11" t="s">
        <v>94</v>
      </c>
      <c r="D11"/>
      <c r="F11" s="3">
        <v>-1.3599999999999999E-2</v>
      </c>
      <c r="G11" s="3">
        <v>-1.3599999999999999E-2</v>
      </c>
      <c r="H11" s="3">
        <v>-1.3599999999999999E-2</v>
      </c>
    </row>
    <row r="13" spans="1:9" x14ac:dyDescent="0.3">
      <c r="A13" t="s">
        <v>101</v>
      </c>
      <c r="E13" s="21">
        <f>(1+E9)*(1-E11)-1</f>
        <v>4.9988768115941884E-2</v>
      </c>
      <c r="F13" s="21">
        <f t="shared" ref="F13" si="0">(1+F8)*(1-F11)-1</f>
        <v>2.8888805090737879E-2</v>
      </c>
      <c r="G13" s="21">
        <f>(1+G8)*(1-G11)-1</f>
        <v>2.6543580218249208E-2</v>
      </c>
      <c r="H13" s="21">
        <f>(1+H8)*(1-H11)-1</f>
        <v>3.3365200000000206E-2</v>
      </c>
    </row>
    <row r="14" spans="1:9" x14ac:dyDescent="0.3">
      <c r="F14" s="20"/>
    </row>
    <row r="18" spans="7:7" x14ac:dyDescent="0.3">
      <c r="G18" s="76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MSC Price List</vt:lpstr>
      <vt:lpstr>MSC Price List_$Day</vt:lpstr>
      <vt:lpstr>Metering Fee $1819</vt:lpstr>
      <vt:lpstr>Escalation Factors</vt:lpstr>
      <vt:lpstr>'Metering Fee $1819'!Print_Area</vt:lpstr>
      <vt:lpstr>'MSC Price List'!Print_Area</vt:lpstr>
      <vt:lpstr>'MSC Price List_$Day'!Print_Area</vt:lpstr>
    </vt:vector>
  </TitlesOfParts>
  <Company>Essential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Catherine Waddell</cp:lastModifiedBy>
  <cp:lastPrinted>2018-03-19T05:30:50Z</cp:lastPrinted>
  <dcterms:created xsi:type="dcterms:W3CDTF">2015-05-15T00:21:33Z</dcterms:created>
  <dcterms:modified xsi:type="dcterms:W3CDTF">2018-04-03T22:49:53Z</dcterms:modified>
</cp:coreProperties>
</file>