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yddata\group$\Regulatory\APT Assets\NT Gas and AGP\AGP AA revision 2021-2026\2. Proposal (final)\4. Reset RIN response\3. Attachments to Reset RIN response\"/>
    </mc:Choice>
  </mc:AlternateContent>
  <bookViews>
    <workbookView xWindow="0" yWindow="0" windowWidth="20490" windowHeight="7320"/>
  </bookViews>
  <sheets>
    <sheet name="Reference tariffs" sheetId="1" r:id="rId1"/>
  </sheets>
  <externalReferences>
    <externalReference r:id="rId2"/>
  </externalReferences>
  <definedNames>
    <definedName name="f">'[1]PTRM input'!$G$481</definedName>
    <definedName name="P_0_RevCap">'Reference tariffs'!$G$46</definedName>
    <definedName name="s_rev_00_RevCap">'Reference tariffs'!$F$42</definedName>
    <definedName name="s_rev_01_RevCap">'Reference tariffs'!$G$42</definedName>
    <definedName name="s_rev_02_RevCap">'Reference tariffs'!$H$42</definedName>
    <definedName name="s_rev_03_RevCap">'Reference tariffs'!$I$42</definedName>
    <definedName name="s_rev_04_RevCap">'Reference tariffs'!$J$42</definedName>
    <definedName name="total_rev_02">'Reference tariffs'!$H$37</definedName>
    <definedName name="total_rev_03">'Reference tariffs'!$I$37</definedName>
    <definedName name="total_rev_04">'Reference tariffs'!$J$37</definedName>
    <definedName name="total_rev_05">'Reference tariffs'!$K$37</definedName>
    <definedName name="X_02_RevCap">'Reference tariffs'!$H$46</definedName>
    <definedName name="X_03_RevCap">'Reference tariffs'!$I$46</definedName>
    <definedName name="X_04_RevCap">'Reference tariffs'!$J$46</definedName>
    <definedName name="X_05_RevCap">'Reference tariffs'!$K$46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41" i="1" s="1"/>
  <c r="I17" i="1"/>
  <c r="I41" i="1" s="1"/>
  <c r="J17" i="1"/>
  <c r="J41" i="1" s="1"/>
  <c r="K17" i="1"/>
  <c r="K41" i="1" s="1"/>
  <c r="G17" i="1" l="1"/>
  <c r="G41" i="1" l="1"/>
  <c r="J18" i="1" l="1"/>
  <c r="I18" i="1"/>
  <c r="K18" i="1"/>
  <c r="H18" i="1"/>
  <c r="G18" i="1"/>
  <c r="G15" i="1"/>
  <c r="K15" i="1"/>
  <c r="H15" i="1"/>
  <c r="J15" i="1"/>
  <c r="I15" i="1"/>
  <c r="I48" i="1" l="1"/>
  <c r="G48" i="1"/>
  <c r="J48" i="1"/>
  <c r="H48" i="1"/>
  <c r="K48" i="1"/>
  <c r="H20" i="1"/>
  <c r="H33" i="1" s="1"/>
  <c r="H40" i="1" s="1"/>
  <c r="I20" i="1"/>
  <c r="I33" i="1" s="1"/>
  <c r="I40" i="1" s="1"/>
  <c r="G20" i="1"/>
  <c r="J20" i="1"/>
  <c r="J33" i="1" s="1"/>
  <c r="J40" i="1" s="1"/>
  <c r="K20" i="1"/>
  <c r="K33" i="1" s="1"/>
  <c r="K40" i="1" s="1"/>
  <c r="G33" i="1" l="1"/>
  <c r="G40" i="1" s="1"/>
  <c r="G43" i="1" s="1"/>
  <c r="G34" i="1"/>
  <c r="I34" i="1"/>
  <c r="I47" i="1" s="1"/>
  <c r="K34" i="1"/>
  <c r="K47" i="1" s="1"/>
  <c r="H34" i="1"/>
  <c r="H47" i="1" s="1"/>
  <c r="J34" i="1"/>
  <c r="G47" i="1" l="1"/>
  <c r="G50" i="1" s="1"/>
  <c r="H36" i="1"/>
  <c r="K36" i="1"/>
  <c r="G36" i="1"/>
  <c r="I36" i="1"/>
  <c r="J36" i="1"/>
  <c r="J47" i="1"/>
  <c r="G53" i="1"/>
  <c r="H43" i="1"/>
  <c r="H50" i="1" l="1"/>
  <c r="G54" i="1"/>
  <c r="G56" i="1" s="1"/>
  <c r="H53" i="1"/>
  <c r="I43" i="1"/>
  <c r="H54" i="1" l="1"/>
  <c r="H56" i="1" s="1"/>
  <c r="I50" i="1"/>
  <c r="J43" i="1"/>
  <c r="I53" i="1"/>
  <c r="J50" i="1" l="1"/>
  <c r="K50" i="1" s="1"/>
  <c r="I54" i="1"/>
  <c r="I56" i="1" s="1"/>
  <c r="K43" i="1"/>
  <c r="K53" i="1" s="1"/>
  <c r="J53" i="1"/>
  <c r="K54" i="1" l="1"/>
  <c r="K56" i="1" s="1"/>
  <c r="J54" i="1"/>
  <c r="F58" i="1"/>
  <c r="F59" i="1" l="1"/>
  <c r="F61" i="1" s="1"/>
  <c r="F65" i="1" s="1"/>
  <c r="J56" i="1"/>
</calcChain>
</file>

<file path=xl/sharedStrings.xml><?xml version="1.0" encoding="utf-8"?>
<sst xmlns="http://schemas.openxmlformats.org/spreadsheetml/2006/main" count="67" uniqueCount="40">
  <si>
    <t>Amadeus Gas Pipeline</t>
  </si>
  <si>
    <t>Access Arrangement revision 2021-22 to 2025-26</t>
  </si>
  <si>
    <t>TJ/d</t>
  </si>
  <si>
    <t>Forecast</t>
  </si>
  <si>
    <t>Firm service</t>
  </si>
  <si>
    <t>2021-22</t>
  </si>
  <si>
    <t>2022-23</t>
  </si>
  <si>
    <t>2023-24</t>
  </si>
  <si>
    <t>2024-25</t>
  </si>
  <si>
    <t>2025-26</t>
  </si>
  <si>
    <t>Interruptible service</t>
  </si>
  <si>
    <t>$m</t>
  </si>
  <si>
    <t>$/GJ MDQ</t>
  </si>
  <si>
    <t>GJ</t>
  </si>
  <si>
    <t>Forecast revenue</t>
  </si>
  <si>
    <t>PV(Firm service forecast revenue)</t>
  </si>
  <si>
    <t>PV(Interruptible service forecast revenue)</t>
  </si>
  <si>
    <t>PV(forecast revenue)</t>
  </si>
  <si>
    <t>p0</t>
  </si>
  <si>
    <t>X02</t>
  </si>
  <si>
    <t>X03</t>
  </si>
  <si>
    <t>X04</t>
  </si>
  <si>
    <t>X05</t>
  </si>
  <si>
    <t>PV(smoothed total revenue) (from PTRM)</t>
  </si>
  <si>
    <t>Reference tariff calculation</t>
  </si>
  <si>
    <t>Inflation forecast</t>
  </si>
  <si>
    <t>p0, X factors</t>
  </si>
  <si>
    <t>Smoothed total revenue</t>
  </si>
  <si>
    <t>Reference tariff:  firm service</t>
  </si>
  <si>
    <t>Tariff:  firm service</t>
  </si>
  <si>
    <t>Reference tariff:  interruptible service</t>
  </si>
  <si>
    <t>GJ MDQ</t>
  </si>
  <si>
    <t>Tariff:  interruptible service</t>
  </si>
  <si>
    <t>Rate of return</t>
  </si>
  <si>
    <t>Allocation of (smoothed) total revenue to reference services</t>
  </si>
  <si>
    <t>$/GJ</t>
  </si>
  <si>
    <t>PV difference</t>
  </si>
  <si>
    <t>Input from Post-tax Revenue Model</t>
  </si>
  <si>
    <t xml:space="preserve">Total revenue allocated to firm </t>
  </si>
  <si>
    <t>Total revenue allocated to interruptible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</si>
</sst>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000"/>
    <numFmt numFmtId="165" formatCode="#,##0.000"/>
    <numFmt numFmtId="166" formatCode="#,##0.000_ ;[Red]\-#,##0.000\ "/>
    <numFmt numFmtId="167" formatCode="#,##0.0000"/>
    <numFmt numFmtId="168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00009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right"/>
    </xf>
    <xf numFmtId="4" fontId="3" fillId="0" borderId="0" xfId="0" applyNumberFormat="1" applyFont="1"/>
    <xf numFmtId="0" fontId="3" fillId="0" borderId="1" xfId="0" applyFont="1" applyBorder="1"/>
    <xf numFmtId="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1" xfId="0" applyNumberFormat="1" applyFont="1" applyBorder="1"/>
    <xf numFmtId="3" fontId="3" fillId="0" borderId="0" xfId="0" applyNumberFormat="1" applyFont="1"/>
    <xf numFmtId="3" fontId="3" fillId="0" borderId="1" xfId="0" applyNumberFormat="1" applyFont="1" applyBorder="1"/>
    <xf numFmtId="165" fontId="3" fillId="0" borderId="0" xfId="0" applyNumberFormat="1" applyFont="1"/>
    <xf numFmtId="167" fontId="3" fillId="0" borderId="0" xfId="0" applyNumberFormat="1" applyFont="1"/>
    <xf numFmtId="10" fontId="3" fillId="0" borderId="0" xfId="1" applyNumberFormat="1" applyFont="1"/>
    <xf numFmtId="168" fontId="4" fillId="0" borderId="0" xfId="1" applyNumberFormat="1" applyFont="1"/>
    <xf numFmtId="167" fontId="3" fillId="0" borderId="0" xfId="0" applyNumberFormat="1" applyFont="1" applyBorder="1"/>
    <xf numFmtId="165" fontId="3" fillId="0" borderId="0" xfId="0" applyNumberFormat="1" applyFont="1" applyBorder="1"/>
    <xf numFmtId="3" fontId="3" fillId="0" borderId="0" xfId="0" applyNumberFormat="1" applyFont="1" applyBorder="1"/>
    <xf numFmtId="167" fontId="2" fillId="0" borderId="0" xfId="0" applyNumberFormat="1" applyFont="1" applyBorder="1"/>
    <xf numFmtId="166" fontId="3" fillId="0" borderId="0" xfId="0" applyNumberFormat="1" applyFont="1"/>
    <xf numFmtId="166" fontId="2" fillId="0" borderId="0" xfId="0" applyNumberFormat="1" applyFont="1"/>
    <xf numFmtId="0" fontId="2" fillId="0" borderId="1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/>
    <xf numFmtId="165" fontId="5" fillId="0" borderId="0" xfId="0" applyNumberFormat="1" applyFont="1" applyFill="1"/>
    <xf numFmtId="10" fontId="5" fillId="0" borderId="0" xfId="1" applyNumberFormat="1" applyFont="1" applyFill="1" applyAlignment="1">
      <alignment horizontal="right"/>
    </xf>
    <xf numFmtId="10" fontId="5" fillId="0" borderId="0" xfId="1" applyNumberFormat="1" applyFont="1" applyFill="1"/>
    <xf numFmtId="3" fontId="3" fillId="0" borderId="1" xfId="0" applyNumberFormat="1" applyFont="1" applyFill="1" applyBorder="1" applyAlignment="1">
      <alignment horizontal="right" vertical="top"/>
    </xf>
    <xf numFmtId="166" fontId="5" fillId="0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APT%20Assets/NT%20Gas%20and%20AGP/AGP%20AA%20revision%202021-2026/16.%20RFM%20and%20PTRM/Amadeus%20PTRM%20(AER%20gas%20transmission%20version%201_1)%208-May-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NRs"/>
      <sheetName val="AER lookups"/>
      <sheetName val="AER ETL"/>
      <sheetName val="Business &amp; other details"/>
      <sheetName val="Intro"/>
      <sheetName val="DMS input"/>
      <sheetName val="PTRM input"/>
      <sheetName val="WACC"/>
      <sheetName val="Assets"/>
      <sheetName val="Analysis"/>
      <sheetName val="X factors"/>
      <sheetName val="Revenue summary"/>
      <sheetName val="Equity raising costs"/>
      <sheetName val="Chart 1-Revenue"/>
      <sheetName val="Chart 2-Building bloc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81">
          <cell r="G481">
            <v>2.3869326829105697E-2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70"/>
  <sheetViews>
    <sheetView showGridLines="0" tabSelected="1" workbookViewId="0"/>
  </sheetViews>
  <sheetFormatPr defaultRowHeight="11.25" x14ac:dyDescent="0.2"/>
  <cols>
    <col min="1" max="1" width="4.7109375" style="2" customWidth="1"/>
    <col min="2" max="3" width="1.7109375" style="2" customWidth="1"/>
    <col min="4" max="4" width="25.7109375" style="2" customWidth="1"/>
    <col min="5" max="5" width="9.140625" style="2"/>
    <col min="6" max="6" width="6.7109375" style="2" customWidth="1"/>
    <col min="7" max="11" width="10.7109375" style="2" customWidth="1"/>
    <col min="12" max="13" width="12.7109375" style="2" customWidth="1"/>
    <col min="14" max="16384" width="9.140625" style="2"/>
  </cols>
  <sheetData>
    <row r="2" spans="2:16" x14ac:dyDescent="0.2">
      <c r="B2" s="1" t="s">
        <v>0</v>
      </c>
      <c r="C2" s="1"/>
      <c r="D2" s="1"/>
    </row>
    <row r="3" spans="2:16" x14ac:dyDescent="0.2">
      <c r="B3" s="1" t="s">
        <v>1</v>
      </c>
      <c r="C3" s="1"/>
      <c r="D3" s="1"/>
    </row>
    <row r="6" spans="2:16" x14ac:dyDescent="0.2">
      <c r="B6" s="1" t="s">
        <v>24</v>
      </c>
      <c r="C6" s="1"/>
      <c r="D6" s="1"/>
    </row>
    <row r="7" spans="2:16" x14ac:dyDescent="0.2">
      <c r="H7" s="3"/>
      <c r="I7" s="3"/>
      <c r="J7" s="3"/>
      <c r="K7" s="3"/>
      <c r="L7" s="3"/>
    </row>
    <row r="8" spans="2:16" ht="16.5" customHeight="1" x14ac:dyDescent="0.2">
      <c r="B8" s="23"/>
      <c r="C8" s="23"/>
      <c r="D8" s="23"/>
      <c r="E8" s="23"/>
      <c r="F8" s="23"/>
      <c r="G8" s="24" t="s">
        <v>5</v>
      </c>
      <c r="H8" s="25" t="s">
        <v>6</v>
      </c>
      <c r="I8" s="25" t="s">
        <v>7</v>
      </c>
      <c r="J8" s="25" t="s">
        <v>8</v>
      </c>
      <c r="K8" s="25" t="s">
        <v>9</v>
      </c>
      <c r="L8" s="5"/>
      <c r="M8" s="5"/>
      <c r="N8" s="5"/>
      <c r="O8" s="5"/>
      <c r="P8" s="5"/>
    </row>
    <row r="9" spans="2:16" ht="16.5" customHeight="1" x14ac:dyDescent="0.2">
      <c r="B9" s="22"/>
      <c r="C9" s="22"/>
      <c r="D9" s="22"/>
      <c r="E9" s="22"/>
      <c r="F9" s="22"/>
      <c r="G9" s="30">
        <v>365</v>
      </c>
      <c r="H9" s="30">
        <v>365</v>
      </c>
      <c r="I9" s="30">
        <v>366</v>
      </c>
      <c r="J9" s="30">
        <v>365</v>
      </c>
      <c r="K9" s="30">
        <v>365</v>
      </c>
      <c r="L9" s="5"/>
      <c r="M9" s="5"/>
      <c r="N9" s="5"/>
      <c r="O9" s="5"/>
      <c r="P9" s="5"/>
    </row>
    <row r="10" spans="2:16" x14ac:dyDescent="0.2">
      <c r="G10" s="7"/>
      <c r="H10" s="7"/>
      <c r="I10" s="7"/>
      <c r="J10" s="7"/>
      <c r="K10" s="7"/>
      <c r="L10" s="5"/>
      <c r="M10" s="5"/>
      <c r="N10" s="5"/>
      <c r="O10" s="5"/>
      <c r="P10" s="5"/>
    </row>
    <row r="11" spans="2:16" x14ac:dyDescent="0.2">
      <c r="B11" s="1" t="s">
        <v>3</v>
      </c>
      <c r="G11" s="7"/>
      <c r="H11" s="7"/>
      <c r="I11" s="7"/>
      <c r="J11" s="7"/>
      <c r="K11" s="7"/>
      <c r="L11" s="5"/>
      <c r="M11" s="5"/>
      <c r="N11" s="5"/>
      <c r="O11" s="5"/>
      <c r="P11" s="5"/>
    </row>
    <row r="12" spans="2:16" x14ac:dyDescent="0.2">
      <c r="B12" s="2" t="s">
        <v>4</v>
      </c>
      <c r="E12" s="4" t="s">
        <v>2</v>
      </c>
      <c r="F12" s="4"/>
      <c r="G12" s="26">
        <v>145</v>
      </c>
      <c r="H12" s="26">
        <v>145</v>
      </c>
      <c r="I12" s="26">
        <v>145</v>
      </c>
      <c r="J12" s="26">
        <v>145</v>
      </c>
      <c r="K12" s="26">
        <v>145</v>
      </c>
      <c r="L12" s="5"/>
      <c r="M12" s="5"/>
      <c r="N12" s="5"/>
      <c r="O12" s="5"/>
      <c r="P12" s="5"/>
    </row>
    <row r="13" spans="2:16" x14ac:dyDescent="0.2">
      <c r="B13" s="2" t="s">
        <v>10</v>
      </c>
      <c r="E13" s="4" t="s">
        <v>2</v>
      </c>
      <c r="F13" s="4"/>
      <c r="G13" s="26">
        <v>15</v>
      </c>
      <c r="H13" s="26">
        <v>15</v>
      </c>
      <c r="I13" s="26">
        <v>15</v>
      </c>
      <c r="J13" s="26">
        <v>15</v>
      </c>
      <c r="K13" s="26">
        <v>15</v>
      </c>
      <c r="L13" s="5"/>
      <c r="M13" s="5"/>
      <c r="N13" s="5"/>
      <c r="O13" s="5"/>
      <c r="P13" s="5"/>
    </row>
    <row r="14" spans="2:16" x14ac:dyDescent="0.2">
      <c r="E14" s="4"/>
      <c r="G14" s="9"/>
      <c r="H14" s="9"/>
      <c r="I14" s="9"/>
      <c r="J14" s="9"/>
      <c r="K14" s="9"/>
      <c r="L14" s="5"/>
      <c r="M14" s="5"/>
      <c r="N14" s="5"/>
      <c r="O14" s="5"/>
      <c r="P14" s="5"/>
    </row>
    <row r="15" spans="2:16" x14ac:dyDescent="0.2">
      <c r="E15" s="4" t="s">
        <v>2</v>
      </c>
      <c r="G15" s="5">
        <f>SUM(G12:G14)</f>
        <v>160</v>
      </c>
      <c r="H15" s="5">
        <f t="shared" ref="H15:K15" si="0">SUM(H12:H14)</f>
        <v>160</v>
      </c>
      <c r="I15" s="5">
        <f t="shared" si="0"/>
        <v>160</v>
      </c>
      <c r="J15" s="5">
        <f t="shared" si="0"/>
        <v>160</v>
      </c>
      <c r="K15" s="5">
        <f t="shared" si="0"/>
        <v>160</v>
      </c>
      <c r="L15" s="5"/>
      <c r="M15" s="5"/>
      <c r="N15" s="5"/>
      <c r="O15" s="5"/>
      <c r="P15" s="5"/>
    </row>
    <row r="16" spans="2:16" x14ac:dyDescent="0.2"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x14ac:dyDescent="0.2">
      <c r="B17" s="2" t="s">
        <v>4</v>
      </c>
      <c r="E17" s="4" t="s">
        <v>13</v>
      </c>
      <c r="G17" s="10">
        <f>G9*G12*1000</f>
        <v>52925000</v>
      </c>
      <c r="H17" s="10">
        <f>H9*H12*1000</f>
        <v>52925000</v>
      </c>
      <c r="I17" s="10">
        <f>I9*I12*1000</f>
        <v>53070000</v>
      </c>
      <c r="J17" s="10">
        <f>J9*J12*1000</f>
        <v>52925000</v>
      </c>
      <c r="K17" s="10">
        <f>K9*K12*1000</f>
        <v>52925000</v>
      </c>
      <c r="L17" s="5"/>
      <c r="M17" s="5"/>
      <c r="N17" s="5"/>
      <c r="O17" s="5"/>
      <c r="P17" s="5"/>
    </row>
    <row r="18" spans="2:16" x14ac:dyDescent="0.2">
      <c r="B18" s="2" t="s">
        <v>10</v>
      </c>
      <c r="E18" s="4" t="s">
        <v>13</v>
      </c>
      <c r="G18" s="10">
        <f>G9*G13*1000</f>
        <v>5475000</v>
      </c>
      <c r="H18" s="10">
        <f>H9*H13*1000</f>
        <v>5475000</v>
      </c>
      <c r="I18" s="10">
        <f>I9*I13*1000</f>
        <v>5490000</v>
      </c>
      <c r="J18" s="10">
        <f>J9*J13*1000</f>
        <v>5475000</v>
      </c>
      <c r="K18" s="10">
        <f>K9*K13*1000</f>
        <v>5475000</v>
      </c>
      <c r="L18" s="5"/>
      <c r="M18" s="5"/>
      <c r="N18" s="5"/>
      <c r="O18" s="5"/>
      <c r="P18" s="5"/>
    </row>
    <row r="19" spans="2:16" x14ac:dyDescent="0.2">
      <c r="G19" s="11"/>
      <c r="H19" s="11"/>
      <c r="I19" s="11"/>
      <c r="J19" s="11"/>
      <c r="K19" s="11"/>
      <c r="L19" s="5"/>
      <c r="M19" s="5"/>
      <c r="N19" s="5"/>
      <c r="O19" s="5"/>
      <c r="P19" s="5"/>
    </row>
    <row r="20" spans="2:16" x14ac:dyDescent="0.2">
      <c r="E20" s="4" t="s">
        <v>13</v>
      </c>
      <c r="G20" s="10">
        <f>SUM(G17:G19)</f>
        <v>58400000</v>
      </c>
      <c r="H20" s="10">
        <f t="shared" ref="H20:K20" si="1">SUM(H17:H19)</f>
        <v>58400000</v>
      </c>
      <c r="I20" s="10">
        <f t="shared" si="1"/>
        <v>58560000</v>
      </c>
      <c r="J20" s="10">
        <f t="shared" si="1"/>
        <v>58400000</v>
      </c>
      <c r="K20" s="10">
        <f t="shared" si="1"/>
        <v>58400000</v>
      </c>
      <c r="L20" s="5"/>
      <c r="M20" s="5"/>
      <c r="N20" s="5"/>
      <c r="O20" s="5"/>
      <c r="P20" s="5"/>
    </row>
    <row r="21" spans="2:16" x14ac:dyDescent="0.2"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x14ac:dyDescent="0.2">
      <c r="B22" s="1" t="s">
        <v>37</v>
      </c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x14ac:dyDescent="0.2">
      <c r="B23" s="2" t="s">
        <v>27</v>
      </c>
      <c r="E23" s="4" t="s">
        <v>11</v>
      </c>
      <c r="F23" s="12"/>
      <c r="G23" s="27">
        <v>18.503527250017655</v>
      </c>
      <c r="H23" s="27">
        <v>18.606852191058284</v>
      </c>
      <c r="I23" s="27">
        <v>18.710754105521158</v>
      </c>
      <c r="J23" s="27">
        <v>18.815236215264687</v>
      </c>
      <c r="K23" s="27">
        <v>18.920301760138347</v>
      </c>
      <c r="L23" s="5"/>
      <c r="M23" s="13"/>
      <c r="N23" s="5"/>
      <c r="O23" s="5"/>
      <c r="P23" s="5"/>
    </row>
    <row r="24" spans="2:16" x14ac:dyDescent="0.2">
      <c r="B24" s="2" t="s">
        <v>26</v>
      </c>
      <c r="F24" s="4"/>
      <c r="G24" s="8" t="s">
        <v>18</v>
      </c>
      <c r="H24" s="8" t="s">
        <v>19</v>
      </c>
      <c r="I24" s="8" t="s">
        <v>20</v>
      </c>
      <c r="J24" s="8" t="s">
        <v>21</v>
      </c>
      <c r="K24" s="8" t="s">
        <v>22</v>
      </c>
      <c r="L24" s="5"/>
      <c r="M24" s="5"/>
      <c r="N24" s="5"/>
      <c r="O24" s="5"/>
      <c r="P24" s="5"/>
    </row>
    <row r="25" spans="2:16" x14ac:dyDescent="0.2">
      <c r="F25" s="4"/>
      <c r="G25" s="28">
        <v>0.19673026660386322</v>
      </c>
      <c r="H25" s="28">
        <v>1.7858977773988736E-2</v>
      </c>
      <c r="I25" s="28">
        <v>1.7858977773988736E-2</v>
      </c>
      <c r="J25" s="28">
        <v>1.7858977773988736E-2</v>
      </c>
      <c r="K25" s="28">
        <v>1.7858977773988736E-2</v>
      </c>
      <c r="L25" s="5"/>
      <c r="M25" s="5"/>
      <c r="N25" s="5"/>
      <c r="O25" s="5"/>
      <c r="P25" s="5"/>
    </row>
    <row r="26" spans="2:16" x14ac:dyDescent="0.2">
      <c r="B26" s="2" t="s">
        <v>25</v>
      </c>
      <c r="G26" s="29">
        <v>2.3869326829105697E-2</v>
      </c>
      <c r="H26" s="29">
        <v>2.3869326829105697E-2</v>
      </c>
      <c r="I26" s="29">
        <v>2.3869326829105697E-2</v>
      </c>
      <c r="J26" s="29">
        <v>2.3869326829105697E-2</v>
      </c>
      <c r="K26" s="29">
        <v>2.3869326829105697E-2</v>
      </c>
      <c r="L26" s="5"/>
      <c r="M26" s="5"/>
      <c r="N26" s="5"/>
      <c r="O26" s="5"/>
      <c r="P26" s="5"/>
    </row>
    <row r="27" spans="2:16" x14ac:dyDescent="0.2">
      <c r="B27" s="2" t="s">
        <v>33</v>
      </c>
      <c r="F27" s="29">
        <v>4.791992650219512E-2</v>
      </c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x14ac:dyDescent="0.2">
      <c r="G28" s="14"/>
      <c r="H28" s="14"/>
      <c r="I28" s="14"/>
      <c r="J28" s="14"/>
      <c r="K28" s="14"/>
      <c r="L28" s="5"/>
      <c r="M28" s="5"/>
      <c r="N28" s="5"/>
      <c r="O28" s="5"/>
      <c r="P28" s="5"/>
    </row>
    <row r="29" spans="2:16" x14ac:dyDescent="0.2">
      <c r="B29" s="1" t="s">
        <v>24</v>
      </c>
      <c r="G29" s="5"/>
      <c r="H29" s="5"/>
      <c r="I29" s="5"/>
      <c r="J29" s="5"/>
      <c r="K29" s="5"/>
      <c r="L29" s="5"/>
      <c r="M29" s="5"/>
      <c r="N29" s="5"/>
      <c r="O29" s="5"/>
      <c r="P29" s="5"/>
    </row>
    <row r="31" spans="2:16" x14ac:dyDescent="0.2">
      <c r="B31" s="2" t="s">
        <v>34</v>
      </c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x14ac:dyDescent="0.2"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7" x14ac:dyDescent="0.2">
      <c r="C33" s="2" t="s">
        <v>4</v>
      </c>
      <c r="E33" s="4" t="s">
        <v>11</v>
      </c>
      <c r="G33" s="12">
        <f>G23*G17/G20</f>
        <v>16.768821570328498</v>
      </c>
      <c r="H33" s="12">
        <f>H23*H17/H20</f>
        <v>16.86245979814657</v>
      </c>
      <c r="I33" s="12">
        <f>I23*I17/I20</f>
        <v>16.956620908128549</v>
      </c>
      <c r="J33" s="12">
        <f>J23*J17/J20</f>
        <v>17.051307820083622</v>
      </c>
      <c r="K33" s="12">
        <f>K23*K17/K20</f>
        <v>17.146523470125377</v>
      </c>
      <c r="L33" s="5"/>
      <c r="M33" s="5"/>
      <c r="N33" s="5"/>
      <c r="O33" s="5"/>
      <c r="P33" s="5"/>
    </row>
    <row r="34" spans="2:17" x14ac:dyDescent="0.2">
      <c r="C34" s="2" t="s">
        <v>10</v>
      </c>
      <c r="E34" s="4" t="s">
        <v>11</v>
      </c>
      <c r="G34" s="12">
        <f>G18*G23/G20</f>
        <v>1.7347056796891551</v>
      </c>
      <c r="H34" s="12">
        <f>H18*H23/H20</f>
        <v>1.744392392911714</v>
      </c>
      <c r="I34" s="12">
        <f>I18*I23/I20</f>
        <v>1.7541331973926084</v>
      </c>
      <c r="J34" s="12">
        <f>J18*J23/J20</f>
        <v>1.7639283951810643</v>
      </c>
      <c r="K34" s="12">
        <f>K18*K23/K20</f>
        <v>1.7737782900129699</v>
      </c>
      <c r="L34" s="5"/>
      <c r="M34" s="5"/>
      <c r="N34" s="5"/>
      <c r="O34" s="5"/>
      <c r="P34" s="5"/>
    </row>
    <row r="35" spans="2:17" x14ac:dyDescent="0.2">
      <c r="E35" s="4"/>
      <c r="G35" s="9"/>
      <c r="H35" s="9"/>
      <c r="I35" s="9"/>
      <c r="J35" s="9"/>
      <c r="K35" s="9"/>
      <c r="L35" s="5"/>
      <c r="M35" s="5"/>
      <c r="N35" s="5"/>
      <c r="O35" s="5"/>
      <c r="P35" s="5"/>
    </row>
    <row r="36" spans="2:17" x14ac:dyDescent="0.2">
      <c r="E36" s="4" t="s">
        <v>11</v>
      </c>
      <c r="G36" s="12">
        <f>SUM(G33:G35)</f>
        <v>18.503527250017655</v>
      </c>
      <c r="H36" s="12">
        <f t="shared" ref="H36:K36" si="2">SUM(H33:H35)</f>
        <v>18.606852191058284</v>
      </c>
      <c r="I36" s="12">
        <f t="shared" si="2"/>
        <v>18.710754105521158</v>
      </c>
      <c r="J36" s="12">
        <f t="shared" si="2"/>
        <v>18.815236215264687</v>
      </c>
      <c r="K36" s="12">
        <f t="shared" si="2"/>
        <v>18.920301760138347</v>
      </c>
      <c r="L36" s="5"/>
      <c r="M36" s="15"/>
      <c r="N36" s="5"/>
      <c r="O36" s="5"/>
      <c r="P36" s="5"/>
    </row>
    <row r="37" spans="2:17" x14ac:dyDescent="0.2">
      <c r="B37" s="12"/>
      <c r="E37" s="4"/>
      <c r="H37" s="12"/>
      <c r="I37" s="12"/>
      <c r="J37" s="12"/>
      <c r="K37" s="12"/>
      <c r="L37" s="5"/>
      <c r="M37" s="5"/>
      <c r="N37" s="5"/>
      <c r="O37" s="5"/>
      <c r="P37" s="5"/>
    </row>
    <row r="38" spans="2:17" x14ac:dyDescent="0.2">
      <c r="B38" s="2" t="s">
        <v>28</v>
      </c>
      <c r="E38" s="4"/>
      <c r="G38" s="16"/>
      <c r="H38" s="16"/>
      <c r="I38" s="16"/>
      <c r="J38" s="16"/>
      <c r="K38" s="16"/>
      <c r="L38" s="5"/>
      <c r="M38" s="5"/>
      <c r="N38" s="5"/>
      <c r="O38" s="5"/>
      <c r="P38" s="5"/>
    </row>
    <row r="39" spans="2:17" x14ac:dyDescent="0.2">
      <c r="E39" s="4"/>
      <c r="G39" s="16"/>
      <c r="H39" s="16"/>
      <c r="I39" s="16"/>
      <c r="J39" s="16"/>
      <c r="K39" s="16"/>
      <c r="L39" s="5"/>
      <c r="M39" s="5"/>
      <c r="N39" s="5"/>
      <c r="O39" s="5"/>
      <c r="P39" s="5"/>
    </row>
    <row r="40" spans="2:17" x14ac:dyDescent="0.2">
      <c r="C40" s="2" t="s">
        <v>38</v>
      </c>
      <c r="E40" s="4" t="s">
        <v>11</v>
      </c>
      <c r="G40" s="17">
        <f>G33</f>
        <v>16.768821570328498</v>
      </c>
      <c r="H40" s="17">
        <f t="shared" ref="H40:K40" si="3">H33</f>
        <v>16.86245979814657</v>
      </c>
      <c r="I40" s="17">
        <f t="shared" si="3"/>
        <v>16.956620908128549</v>
      </c>
      <c r="J40" s="17">
        <f t="shared" si="3"/>
        <v>17.051307820083622</v>
      </c>
      <c r="K40" s="17">
        <f t="shared" si="3"/>
        <v>17.146523470125377</v>
      </c>
      <c r="L40" s="5"/>
      <c r="M40" s="5"/>
      <c r="N40" s="5"/>
      <c r="O40" s="5"/>
      <c r="P40" s="5"/>
    </row>
    <row r="41" spans="2:17" x14ac:dyDescent="0.2">
      <c r="C41" s="2" t="s">
        <v>4</v>
      </c>
      <c r="E41" s="4" t="s">
        <v>31</v>
      </c>
      <c r="G41" s="18">
        <f>G17</f>
        <v>52925000</v>
      </c>
      <c r="H41" s="18">
        <f>H17</f>
        <v>52925000</v>
      </c>
      <c r="I41" s="18">
        <f>I17</f>
        <v>53070000</v>
      </c>
      <c r="J41" s="18">
        <f>J17</f>
        <v>52925000</v>
      </c>
      <c r="K41" s="18">
        <f>K17</f>
        <v>52925000</v>
      </c>
      <c r="L41" s="5"/>
      <c r="M41" s="5"/>
      <c r="N41" s="5"/>
      <c r="O41" s="5"/>
      <c r="P41" s="5"/>
    </row>
    <row r="42" spans="2:17" x14ac:dyDescent="0.2">
      <c r="E42" s="4"/>
      <c r="G42" s="18"/>
      <c r="H42" s="18"/>
      <c r="I42" s="18"/>
      <c r="J42" s="18"/>
      <c r="K42" s="18"/>
      <c r="L42" s="5"/>
      <c r="M42" s="5"/>
      <c r="N42" s="5"/>
      <c r="O42" s="5"/>
      <c r="P42" s="5"/>
    </row>
    <row r="43" spans="2:17" x14ac:dyDescent="0.2">
      <c r="C43" s="2" t="s">
        <v>29</v>
      </c>
      <c r="E43" s="4" t="s">
        <v>12</v>
      </c>
      <c r="G43" s="19">
        <f>G40*1000000/G41</f>
        <v>0.31684122003454884</v>
      </c>
      <c r="H43" s="19">
        <f>G43*G41*(1-H25)*(1+H26)/H41</f>
        <v>0.31861048272360071</v>
      </c>
      <c r="I43" s="19">
        <f>H43*H41*(1-I25)*(1+I26)/I41</f>
        <v>0.31951424360521102</v>
      </c>
      <c r="J43" s="19">
        <f>I43*I41*(1-J25)*(1+J26)/J41</f>
        <v>0.32217870231617607</v>
      </c>
      <c r="K43" s="19">
        <f>J43*J41*(1-K25)*(1+K26)/K41</f>
        <v>0.32397776986538257</v>
      </c>
      <c r="L43" s="5"/>
      <c r="M43" s="13"/>
      <c r="N43" s="13"/>
      <c r="O43" s="13"/>
      <c r="P43" s="13"/>
      <c r="Q43" s="13"/>
    </row>
    <row r="44" spans="2:17" x14ac:dyDescent="0.2">
      <c r="E44" s="4"/>
      <c r="G44" s="16"/>
      <c r="H44" s="16"/>
      <c r="I44" s="16"/>
      <c r="J44" s="16"/>
      <c r="K44" s="16"/>
      <c r="L44" s="5"/>
      <c r="M44" s="5"/>
      <c r="N44" s="5"/>
      <c r="O44" s="5"/>
      <c r="P44" s="5"/>
    </row>
    <row r="45" spans="2:17" x14ac:dyDescent="0.2">
      <c r="B45" s="2" t="s">
        <v>30</v>
      </c>
      <c r="E45" s="4"/>
      <c r="G45" s="16"/>
      <c r="H45" s="16"/>
      <c r="I45" s="16"/>
      <c r="J45" s="16"/>
      <c r="K45" s="16"/>
      <c r="L45" s="5"/>
      <c r="M45" s="5"/>
      <c r="N45" s="5"/>
      <c r="O45" s="5"/>
      <c r="P45" s="5"/>
    </row>
    <row r="46" spans="2:17" x14ac:dyDescent="0.2">
      <c r="E46" s="4"/>
      <c r="G46" s="16"/>
      <c r="H46" s="16"/>
      <c r="I46" s="16"/>
      <c r="J46" s="16"/>
      <c r="K46" s="16"/>
      <c r="L46" s="5"/>
      <c r="M46" s="5"/>
      <c r="N46" s="5"/>
      <c r="O46" s="5"/>
      <c r="P46" s="5"/>
    </row>
    <row r="47" spans="2:17" x14ac:dyDescent="0.2">
      <c r="C47" s="2" t="s">
        <v>39</v>
      </c>
      <c r="E47" s="4" t="s">
        <v>11</v>
      </c>
      <c r="G47" s="16">
        <f>G34</f>
        <v>1.7347056796891551</v>
      </c>
      <c r="H47" s="16">
        <f t="shared" ref="H47:K47" si="4">H34</f>
        <v>1.744392392911714</v>
      </c>
      <c r="I47" s="16">
        <f t="shared" si="4"/>
        <v>1.7541331973926084</v>
      </c>
      <c r="J47" s="16">
        <f t="shared" si="4"/>
        <v>1.7639283951810643</v>
      </c>
      <c r="K47" s="16">
        <f t="shared" si="4"/>
        <v>1.7737782900129699</v>
      </c>
      <c r="L47" s="5"/>
      <c r="M47" s="5"/>
      <c r="N47" s="5"/>
      <c r="O47" s="5"/>
      <c r="P47" s="5"/>
    </row>
    <row r="48" spans="2:17" x14ac:dyDescent="0.2">
      <c r="C48" s="2" t="s">
        <v>10</v>
      </c>
      <c r="E48" s="4" t="s">
        <v>13</v>
      </c>
      <c r="G48" s="18">
        <f>G18</f>
        <v>5475000</v>
      </c>
      <c r="H48" s="18">
        <f>H18</f>
        <v>5475000</v>
      </c>
      <c r="I48" s="18">
        <f>I18</f>
        <v>5490000</v>
      </c>
      <c r="J48" s="18">
        <f>J18</f>
        <v>5475000</v>
      </c>
      <c r="K48" s="18">
        <f>K18</f>
        <v>5475000</v>
      </c>
      <c r="L48" s="5"/>
      <c r="M48" s="5"/>
      <c r="N48" s="5"/>
      <c r="O48" s="5"/>
      <c r="P48" s="5"/>
    </row>
    <row r="49" spans="2:16" x14ac:dyDescent="0.2">
      <c r="E49" s="4"/>
      <c r="G49" s="16"/>
      <c r="H49" s="16"/>
      <c r="I49" s="16"/>
      <c r="J49" s="16"/>
      <c r="K49" s="16"/>
      <c r="L49" s="5"/>
      <c r="M49" s="5"/>
      <c r="N49" s="5"/>
      <c r="O49" s="5"/>
      <c r="P49" s="5"/>
    </row>
    <row r="50" spans="2:16" x14ac:dyDescent="0.2">
      <c r="C50" s="2" t="s">
        <v>32</v>
      </c>
      <c r="E50" s="4" t="s">
        <v>35</v>
      </c>
      <c r="G50" s="19">
        <f>G47*1000000/G48</f>
        <v>0.3168412200345489</v>
      </c>
      <c r="H50" s="19">
        <f>G50*G48*(1-H25)*(1+H26)/H48</f>
        <v>0.31861048272360076</v>
      </c>
      <c r="I50" s="19">
        <f>H50*H48*(1-I25)*(1+I26)/I48</f>
        <v>0.31951424360521108</v>
      </c>
      <c r="J50" s="19">
        <f>I50*I48*(1-J25)*(1+J26)/J48</f>
        <v>0.32217870231617612</v>
      </c>
      <c r="K50" s="19">
        <f>J50*J48*(1-K25)*(1+K26)/K48</f>
        <v>0.32397776986538263</v>
      </c>
      <c r="L50" s="5"/>
      <c r="M50" s="5"/>
      <c r="N50" s="5"/>
      <c r="O50" s="5"/>
      <c r="P50" s="5"/>
    </row>
    <row r="51" spans="2:16" x14ac:dyDescent="0.2">
      <c r="G51" s="13"/>
      <c r="H51" s="13"/>
      <c r="I51" s="13"/>
      <c r="J51" s="13"/>
      <c r="K51" s="13"/>
      <c r="L51" s="5"/>
      <c r="M51" s="5"/>
      <c r="N51" s="5"/>
      <c r="O51" s="5"/>
      <c r="P51" s="5"/>
    </row>
    <row r="52" spans="2:16" x14ac:dyDescent="0.2">
      <c r="B52" s="2" t="s">
        <v>14</v>
      </c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2:16" x14ac:dyDescent="0.2">
      <c r="D53" s="2" t="s">
        <v>4</v>
      </c>
      <c r="E53" s="4" t="s">
        <v>11</v>
      </c>
      <c r="G53" s="12">
        <f>G41*G43/1000000</f>
        <v>16.768821570328498</v>
      </c>
      <c r="H53" s="12">
        <f>H41*H43/1000000</f>
        <v>16.862459798146567</v>
      </c>
      <c r="I53" s="12">
        <f>I41*I43/1000000</f>
        <v>16.956620908128549</v>
      </c>
      <c r="J53" s="12">
        <f>J41*J43/1000000</f>
        <v>17.051307820083618</v>
      </c>
      <c r="K53" s="12">
        <f>K41*K43/1000000</f>
        <v>17.146523470125373</v>
      </c>
      <c r="L53" s="5"/>
      <c r="M53" s="5"/>
      <c r="N53" s="5"/>
      <c r="O53" s="5"/>
      <c r="P53" s="5"/>
    </row>
    <row r="54" spans="2:16" x14ac:dyDescent="0.2">
      <c r="D54" s="2" t="s">
        <v>10</v>
      </c>
      <c r="E54" s="4" t="s">
        <v>11</v>
      </c>
      <c r="G54" s="12">
        <f>G48*G50/1000000</f>
        <v>1.7347056796891551</v>
      </c>
      <c r="H54" s="12">
        <f>H48*H50/1000000</f>
        <v>1.7443923929117142</v>
      </c>
      <c r="I54" s="12">
        <f>I48*I50/1000000</f>
        <v>1.7541331973926086</v>
      </c>
      <c r="J54" s="12">
        <f>J48*J50/1000000</f>
        <v>1.7639283951810643</v>
      </c>
      <c r="K54" s="12">
        <f>K48*K50/1000000</f>
        <v>1.7737782900129699</v>
      </c>
      <c r="L54" s="5"/>
      <c r="M54" s="5"/>
      <c r="N54" s="5"/>
      <c r="O54" s="5"/>
      <c r="P54" s="5"/>
    </row>
    <row r="55" spans="2:16" x14ac:dyDescent="0.2">
      <c r="E55" s="4"/>
      <c r="G55" s="9"/>
      <c r="H55" s="9"/>
      <c r="I55" s="9"/>
      <c r="J55" s="9"/>
      <c r="K55" s="9"/>
      <c r="L55" s="5"/>
      <c r="M55" s="5"/>
      <c r="N55" s="5"/>
      <c r="O55" s="5"/>
      <c r="P55" s="5"/>
    </row>
    <row r="56" spans="2:16" x14ac:dyDescent="0.2">
      <c r="E56" s="4" t="s">
        <v>11</v>
      </c>
      <c r="G56" s="12">
        <f>SUM(G53:G55)</f>
        <v>18.503527250017655</v>
      </c>
      <c r="H56" s="12">
        <f t="shared" ref="H56:K56" si="5">SUM(H53:H55)</f>
        <v>18.60685219105828</v>
      </c>
      <c r="I56" s="12">
        <f t="shared" si="5"/>
        <v>18.710754105521158</v>
      </c>
      <c r="J56" s="12">
        <f t="shared" si="5"/>
        <v>18.815236215264683</v>
      </c>
      <c r="K56" s="12">
        <f t="shared" si="5"/>
        <v>18.920301760138344</v>
      </c>
      <c r="L56" s="5"/>
      <c r="M56" s="5"/>
      <c r="N56" s="5"/>
      <c r="O56" s="5"/>
      <c r="P56" s="5"/>
    </row>
    <row r="57" spans="2:16" x14ac:dyDescent="0.2">
      <c r="F57" s="14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2:16" x14ac:dyDescent="0.2">
      <c r="B58" s="2" t="s">
        <v>15</v>
      </c>
      <c r="E58" s="4" t="s">
        <v>11</v>
      </c>
      <c r="F58" s="20">
        <f>NPV(F27,G53:K53)</f>
        <v>73.801182357598591</v>
      </c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2:16" x14ac:dyDescent="0.2">
      <c r="B59" s="2" t="s">
        <v>16</v>
      </c>
      <c r="E59" s="4" t="s">
        <v>11</v>
      </c>
      <c r="F59" s="20">
        <f>NPV(F27,G54:K54)</f>
        <v>7.6346050714757174</v>
      </c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2:16" x14ac:dyDescent="0.2">
      <c r="E60" s="4"/>
      <c r="F60" s="6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2:16" x14ac:dyDescent="0.2">
      <c r="B61" s="2" t="s">
        <v>17</v>
      </c>
      <c r="E61" s="4" t="s">
        <v>11</v>
      </c>
      <c r="F61" s="20">
        <f>SUM(F58:F60)</f>
        <v>81.43578742907431</v>
      </c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2:16" x14ac:dyDescent="0.2">
      <c r="E62" s="4"/>
      <c r="F62" s="20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2:16" x14ac:dyDescent="0.2">
      <c r="B63" s="2" t="s">
        <v>23</v>
      </c>
      <c r="E63" s="4" t="s">
        <v>11</v>
      </c>
      <c r="F63" s="31">
        <v>81.435787429074324</v>
      </c>
    </row>
    <row r="64" spans="2:16" x14ac:dyDescent="0.2">
      <c r="F64" s="6"/>
    </row>
    <row r="65" spans="2:11" x14ac:dyDescent="0.2">
      <c r="B65" s="2" t="s">
        <v>36</v>
      </c>
      <c r="E65" s="4" t="s">
        <v>11</v>
      </c>
      <c r="F65" s="21">
        <f>F61-F63</f>
        <v>0</v>
      </c>
    </row>
    <row r="66" spans="2:11" x14ac:dyDescent="0.2">
      <c r="B66" s="6"/>
      <c r="C66" s="6"/>
      <c r="D66" s="6"/>
      <c r="E66" s="6"/>
      <c r="F66" s="6"/>
      <c r="G66" s="6"/>
      <c r="H66" s="6"/>
      <c r="I66" s="6"/>
      <c r="J66" s="6"/>
      <c r="K66" s="6"/>
    </row>
    <row r="69" spans="2:11" x14ac:dyDescent="0.2">
      <c r="G69" s="13"/>
      <c r="H69" s="13"/>
      <c r="I69" s="13"/>
      <c r="J69" s="13"/>
      <c r="K69" s="13"/>
    </row>
    <row r="70" spans="2:11" x14ac:dyDescent="0.2">
      <c r="G70" s="13"/>
      <c r="H70" s="13"/>
      <c r="I70" s="13"/>
      <c r="J70" s="13"/>
      <c r="K70" s="1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A8BA0E302B3D479D80EFAD23C41BF5" ma:contentTypeVersion="4" ma:contentTypeDescription="Create a new document." ma:contentTypeScope="" ma:versionID="b96f3ccff6924c6d1720960ef4a8a944">
  <xsd:schema xmlns:xsd="http://www.w3.org/2001/XMLSchema" xmlns:xs="http://www.w3.org/2001/XMLSchema" xmlns:p="http://schemas.microsoft.com/office/2006/metadata/properties" xmlns:ns3="76b55805-ba65-43fc-975c-9523410ee8e0" targetNamespace="http://schemas.microsoft.com/office/2006/metadata/properties" ma:root="true" ma:fieldsID="2042be583187f10a79f2c9ea78e65f60" ns3:_="">
    <xsd:import namespace="76b55805-ba65-43fc-975c-9523410ee8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5805-ba65-43fc-975c-9523410ee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D5C7A3-4828-480E-8BB7-0C36AF0D91F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6b55805-ba65-43fc-975c-9523410ee8e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FC96294-D07E-4CBD-8341-CF9E8A3341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55805-ba65-43fc-975c-9523410ee8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B83037-73F0-4B62-9D92-28F1FE7C52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Reference tariffs</vt:lpstr>
      <vt:lpstr>P_0_RevCap</vt:lpstr>
      <vt:lpstr>s_rev_00_RevCap</vt:lpstr>
      <vt:lpstr>s_rev_01_RevCap</vt:lpstr>
      <vt:lpstr>s_rev_02_RevCap</vt:lpstr>
      <vt:lpstr>s_rev_03_RevCap</vt:lpstr>
      <vt:lpstr>s_rev_04_RevCap</vt:lpstr>
      <vt:lpstr>total_rev_02</vt:lpstr>
      <vt:lpstr>total_rev_03</vt:lpstr>
      <vt:lpstr>total_rev_04</vt:lpstr>
      <vt:lpstr>total_rev_05</vt:lpstr>
      <vt:lpstr>X_02_RevCap</vt:lpstr>
      <vt:lpstr>X_03_RevCap</vt:lpstr>
      <vt:lpstr>X_04_RevCap</vt:lpstr>
      <vt:lpstr>X_05_RevCap</vt:lpstr>
    </vt:vector>
  </TitlesOfParts>
  <Company>APA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John</dc:creator>
  <cp:lastModifiedBy>Williams, John</cp:lastModifiedBy>
  <dcterms:created xsi:type="dcterms:W3CDTF">2020-04-21T00:08:19Z</dcterms:created>
  <dcterms:modified xsi:type="dcterms:W3CDTF">2020-07-13T09:00:39Z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0x010100D8A8BA0E302B3D479D80EFAD23C41BF5</vt:lpwstr>
  </property>
</Properties>
</file>