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4220" windowHeight="14625" firstSheet="1" activeTab="5"/>
  </bookViews>
  <sheets>
    <sheet name="RIN 6.2 data" sheetId="8" r:id="rId1"/>
    <sheet name="RIN 6.2 data (sector cust div)" sheetId="9" r:id="rId2"/>
    <sheet name="Planned 2006-2012" sheetId="5" r:id="rId3"/>
    <sheet name="Planned 2012-13" sheetId="6" r:id="rId4"/>
    <sheet name="2013-14 to date" sheetId="11" r:id="rId5"/>
    <sheet name="Performance targets" sheetId="7" r:id="rId6"/>
    <sheet name="RIN 6.2 data incl est &amp; targets" sheetId="12" r:id="rId7"/>
    <sheet name="Methodology" sheetId="13" r:id="rId8"/>
  </sheets>
  <externalReferences>
    <externalReference r:id="rId9"/>
  </externalReferences>
  <definedNames>
    <definedName name="MED">'[1]Regulatory Impacts'!$I$5</definedName>
    <definedName name="_xlnm.Print_Area" localSheetId="0">'RIN 6.2 data'!$B$2:$N$43</definedName>
    <definedName name="_xlnm.Print_Area" localSheetId="1">'RIN 6.2 data (sector cust div)'!$B$2:$N$43</definedName>
    <definedName name="_xlnm.Print_Area" localSheetId="6">'RIN 6.2 data incl est &amp; targets'!$B$2:$N$43</definedName>
    <definedName name="RevFDRClass">'[1]Regulatory Impacts'!$I$6</definedName>
    <definedName name="SinglePremiseFaults">'[1]Regulatory Impacts'!$I$10</definedName>
  </definedNames>
  <calcPr calcId="145621"/>
</workbook>
</file>

<file path=xl/calcChain.xml><?xml version="1.0" encoding="utf-8"?>
<calcChain xmlns="http://schemas.openxmlformats.org/spreadsheetml/2006/main">
  <c r="I9" i="12" l="1"/>
  <c r="P19" i="9" l="1"/>
  <c r="P41" i="9"/>
  <c r="P40" i="9"/>
  <c r="P12" i="9"/>
  <c r="P10" i="9"/>
  <c r="P9" i="9"/>
  <c r="I43" i="12" l="1"/>
  <c r="I40" i="12" s="1"/>
  <c r="I33" i="12"/>
  <c r="G33" i="12"/>
  <c r="G38" i="12" s="1"/>
  <c r="I22" i="12"/>
  <c r="I20" i="12" s="1"/>
  <c r="I12" i="12"/>
  <c r="H41" i="12"/>
  <c r="G41" i="12"/>
  <c r="F41" i="12"/>
  <c r="E41" i="12"/>
  <c r="D41" i="12"/>
  <c r="H40" i="12"/>
  <c r="G40" i="12"/>
  <c r="F40" i="12"/>
  <c r="E40" i="12"/>
  <c r="D40" i="12"/>
  <c r="H38" i="12"/>
  <c r="F38" i="12"/>
  <c r="E38" i="12"/>
  <c r="D38" i="12"/>
  <c r="H31" i="12"/>
  <c r="H36" i="12"/>
  <c r="G31" i="12"/>
  <c r="G36" i="12"/>
  <c r="F31" i="12"/>
  <c r="F36" i="12"/>
  <c r="E31" i="12"/>
  <c r="E36" i="12"/>
  <c r="D31" i="12"/>
  <c r="D36" i="12"/>
  <c r="H30" i="12"/>
  <c r="H35" i="12"/>
  <c r="G30" i="12"/>
  <c r="G35" i="12"/>
  <c r="F30" i="12"/>
  <c r="F35" i="12"/>
  <c r="E30" i="12"/>
  <c r="E35" i="12"/>
  <c r="D30" i="12"/>
  <c r="D35" i="12"/>
  <c r="H20" i="12"/>
  <c r="G20" i="12"/>
  <c r="F20" i="12"/>
  <c r="E20" i="12"/>
  <c r="D20" i="12"/>
  <c r="H19" i="12"/>
  <c r="G19" i="12"/>
  <c r="F19" i="12"/>
  <c r="E19" i="12"/>
  <c r="D19" i="12"/>
  <c r="H17" i="12"/>
  <c r="G17" i="12"/>
  <c r="F17" i="12"/>
  <c r="E17" i="12"/>
  <c r="D17" i="12"/>
  <c r="H10" i="12"/>
  <c r="H15" i="12"/>
  <c r="G10" i="12"/>
  <c r="G15" i="12"/>
  <c r="F10" i="12"/>
  <c r="F15" i="12"/>
  <c r="E10" i="12"/>
  <c r="E15" i="12"/>
  <c r="D10" i="12"/>
  <c r="D15" i="12"/>
  <c r="H9" i="12"/>
  <c r="H14" i="12"/>
  <c r="G9" i="12"/>
  <c r="G14" i="12"/>
  <c r="F9" i="12"/>
  <c r="F14" i="12"/>
  <c r="E9" i="12"/>
  <c r="E14" i="12"/>
  <c r="D9" i="12"/>
  <c r="D14" i="12"/>
  <c r="J19" i="11"/>
  <c r="J20" i="11" s="1"/>
  <c r="H19" i="11"/>
  <c r="H20" i="11" s="1"/>
  <c r="H21" i="11" s="1"/>
  <c r="H22" i="11" s="1"/>
  <c r="H23" i="11" s="1"/>
  <c r="H24" i="11" s="1"/>
  <c r="H25" i="11" s="1"/>
  <c r="H26" i="11" s="1"/>
  <c r="H27" i="11" s="1"/>
  <c r="H28" i="11" s="1"/>
  <c r="H29" i="11" s="1"/>
  <c r="H30" i="11" s="1"/>
  <c r="C19" i="11"/>
  <c r="C20" i="11" s="1"/>
  <c r="C21" i="11" s="1"/>
  <c r="B19" i="11"/>
  <c r="B20" i="11" s="1"/>
  <c r="B21" i="11" s="1"/>
  <c r="B22" i="11" s="1"/>
  <c r="B23" i="11" s="1"/>
  <c r="B24" i="11" s="1"/>
  <c r="B25" i="11" s="1"/>
  <c r="B26" i="11" s="1"/>
  <c r="B27" i="11" s="1"/>
  <c r="B28" i="11" s="1"/>
  <c r="B29" i="11" s="1"/>
  <c r="B30" i="11" s="1"/>
  <c r="J4" i="11"/>
  <c r="J5" i="11" s="1"/>
  <c r="H4" i="11"/>
  <c r="H5" i="11" s="1"/>
  <c r="H6" i="11" s="1"/>
  <c r="H7" i="11" s="1"/>
  <c r="H8" i="11" s="1"/>
  <c r="H9" i="11" s="1"/>
  <c r="H10" i="11" s="1"/>
  <c r="H11" i="11" s="1"/>
  <c r="H12" i="11" s="1"/>
  <c r="H13" i="11" s="1"/>
  <c r="H14" i="11" s="1"/>
  <c r="H15" i="11" s="1"/>
  <c r="C4" i="11"/>
  <c r="C5" i="11" s="1"/>
  <c r="C6" i="11" s="1"/>
  <c r="C7" i="11" s="1"/>
  <c r="C8" i="11" s="1"/>
  <c r="C9" i="11" s="1"/>
  <c r="C10" i="11" s="1"/>
  <c r="C11" i="11" s="1"/>
  <c r="C12" i="11" s="1"/>
  <c r="B4" i="11"/>
  <c r="B5" i="11" s="1"/>
  <c r="B6" i="11" s="1"/>
  <c r="B7" i="11" s="1"/>
  <c r="B8" i="11" s="1"/>
  <c r="B9" i="11" s="1"/>
  <c r="B10" i="11" s="1"/>
  <c r="B11" i="11" s="1"/>
  <c r="B12" i="11" s="1"/>
  <c r="B13" i="11" s="1"/>
  <c r="B14" i="11" s="1"/>
  <c r="B15" i="11" s="1"/>
  <c r="I41" i="12"/>
  <c r="I38" i="12"/>
  <c r="I17" i="12"/>
  <c r="I15" i="12" s="1"/>
  <c r="P19" i="11"/>
  <c r="P43" i="9"/>
  <c r="G33" i="9"/>
  <c r="G38" i="9"/>
  <c r="P38" i="9" s="1"/>
  <c r="P36" i="9"/>
  <c r="P35" i="9"/>
  <c r="P33" i="9"/>
  <c r="P31" i="9"/>
  <c r="P30" i="9"/>
  <c r="P22" i="9"/>
  <c r="P20" i="9"/>
  <c r="P17" i="9"/>
  <c r="P15" i="9"/>
  <c r="P14" i="9"/>
  <c r="G36" i="8"/>
  <c r="G35" i="8"/>
  <c r="G38" i="8"/>
  <c r="D38" i="9"/>
  <c r="E38" i="9"/>
  <c r="F38" i="9"/>
  <c r="H38" i="9"/>
  <c r="E17" i="9"/>
  <c r="F17" i="9"/>
  <c r="G17" i="9"/>
  <c r="H17" i="9"/>
  <c r="D17" i="9"/>
  <c r="D41" i="9"/>
  <c r="E41" i="9"/>
  <c r="F41" i="9"/>
  <c r="G41" i="9"/>
  <c r="H41" i="9"/>
  <c r="E40" i="9"/>
  <c r="E35" i="9"/>
  <c r="F40" i="9"/>
  <c r="G40" i="9"/>
  <c r="H40" i="9"/>
  <c r="D40" i="9"/>
  <c r="D35" i="9"/>
  <c r="F35" i="9"/>
  <c r="G35" i="9"/>
  <c r="H35" i="9"/>
  <c r="D36" i="9"/>
  <c r="E36" i="9"/>
  <c r="F36" i="9"/>
  <c r="G36" i="9"/>
  <c r="H36" i="9"/>
  <c r="D31" i="9"/>
  <c r="E31" i="9"/>
  <c r="F31" i="9"/>
  <c r="G31" i="9"/>
  <c r="H31" i="9"/>
  <c r="E30" i="9"/>
  <c r="F30" i="9"/>
  <c r="G30" i="9"/>
  <c r="H30" i="9"/>
  <c r="D30" i="9"/>
  <c r="E19" i="9"/>
  <c r="F19" i="9"/>
  <c r="G19" i="9"/>
  <c r="H19" i="9"/>
  <c r="E20" i="9"/>
  <c r="F20" i="9"/>
  <c r="G20" i="9"/>
  <c r="H20" i="9"/>
  <c r="D20" i="9"/>
  <c r="D19" i="9"/>
  <c r="D14" i="9"/>
  <c r="E9" i="9"/>
  <c r="F9" i="9"/>
  <c r="G9" i="9"/>
  <c r="H9" i="9"/>
  <c r="E10" i="9"/>
  <c r="F10" i="9"/>
  <c r="G10" i="9"/>
  <c r="G15" i="9"/>
  <c r="H10" i="9"/>
  <c r="D10" i="9"/>
  <c r="D9" i="9"/>
  <c r="H15" i="9"/>
  <c r="F15" i="9"/>
  <c r="E15" i="9"/>
  <c r="H14" i="9"/>
  <c r="G14" i="9"/>
  <c r="F14" i="9"/>
  <c r="E14" i="9"/>
  <c r="D8" i="7"/>
  <c r="E8" i="7"/>
  <c r="F8" i="7"/>
  <c r="G8" i="7"/>
  <c r="C8" i="7"/>
  <c r="C21" i="7" s="1"/>
  <c r="D7" i="7"/>
  <c r="E7" i="7"/>
  <c r="F7" i="7"/>
  <c r="G7" i="7"/>
  <c r="C7" i="7"/>
  <c r="C20" i="7" s="1"/>
  <c r="H36" i="8"/>
  <c r="F36" i="8"/>
  <c r="E36" i="8"/>
  <c r="D36" i="8"/>
  <c r="H35" i="8"/>
  <c r="H38" i="8"/>
  <c r="F35" i="8"/>
  <c r="F38" i="8"/>
  <c r="E35" i="8"/>
  <c r="E38" i="8"/>
  <c r="D35" i="8"/>
  <c r="D38" i="8"/>
  <c r="H15" i="8"/>
  <c r="G15" i="8"/>
  <c r="F15" i="8"/>
  <c r="E15" i="8"/>
  <c r="D15" i="8"/>
  <c r="H14" i="8"/>
  <c r="H17" i="8"/>
  <c r="G14" i="8"/>
  <c r="G17" i="8"/>
  <c r="F14" i="8"/>
  <c r="F17" i="8"/>
  <c r="E14" i="8"/>
  <c r="D14" i="8"/>
  <c r="D17" i="8"/>
  <c r="D15" i="9"/>
  <c r="E17" i="8"/>
  <c r="G5" i="7"/>
  <c r="F5" i="7"/>
  <c r="E5" i="7"/>
  <c r="D5" i="7"/>
  <c r="C5" i="7"/>
  <c r="G4" i="7"/>
  <c r="F4" i="7"/>
  <c r="E4" i="7"/>
  <c r="D4" i="7"/>
  <c r="C4" i="7"/>
  <c r="G20" i="7" s="1"/>
  <c r="F21" i="7"/>
  <c r="F27" i="7" s="1"/>
  <c r="D20" i="7"/>
  <c r="K22" i="12" s="1"/>
  <c r="D21" i="7"/>
  <c r="D27" i="7" s="1"/>
  <c r="E21" i="7"/>
  <c r="L43" i="12" s="1"/>
  <c r="G21" i="7"/>
  <c r="N43" i="12" s="1"/>
  <c r="E20" i="7"/>
  <c r="E26" i="7" s="1"/>
  <c r="F20" i="7"/>
  <c r="M22" i="12" s="1"/>
  <c r="P20" i="11" l="1"/>
  <c r="J21" i="11"/>
  <c r="J22" i="11" s="1"/>
  <c r="J23" i="11" s="1"/>
  <c r="J24" i="11" s="1"/>
  <c r="I14" i="12"/>
  <c r="I36" i="12"/>
  <c r="I31" i="12" s="1"/>
  <c r="I35" i="12"/>
  <c r="I30" i="12" s="1"/>
  <c r="L20" i="12"/>
  <c r="E33" i="7"/>
  <c r="K41" i="12"/>
  <c r="D34" i="7"/>
  <c r="M41" i="12"/>
  <c r="F34" i="7"/>
  <c r="J22" i="12"/>
  <c r="C23" i="7"/>
  <c r="C26" i="7"/>
  <c r="G26" i="7"/>
  <c r="N22" i="12"/>
  <c r="G23" i="7"/>
  <c r="C24" i="7"/>
  <c r="C27" i="7"/>
  <c r="J43" i="12"/>
  <c r="E23" i="7"/>
  <c r="G24" i="7"/>
  <c r="E24" i="7"/>
  <c r="F26" i="7"/>
  <c r="D26" i="7"/>
  <c r="G27" i="7"/>
  <c r="E27" i="7"/>
  <c r="L22" i="12"/>
  <c r="M43" i="12"/>
  <c r="K43" i="12"/>
  <c r="F23" i="7"/>
  <c r="D23" i="7"/>
  <c r="F24" i="7"/>
  <c r="D24" i="7"/>
  <c r="J25" i="11"/>
  <c r="I10" i="12"/>
  <c r="J6" i="11"/>
  <c r="P5" i="11"/>
  <c r="P21" i="11"/>
  <c r="C22" i="11"/>
  <c r="C23" i="11" s="1"/>
  <c r="P4" i="11"/>
  <c r="I19" i="12"/>
  <c r="K40" i="12" l="1"/>
  <c r="D31" i="7"/>
  <c r="G34" i="7"/>
  <c r="N41" i="12"/>
  <c r="N40" i="12"/>
  <c r="G31" i="7"/>
  <c r="C31" i="7"/>
  <c r="J40" i="12"/>
  <c r="M40" i="12"/>
  <c r="F31" i="7"/>
  <c r="M19" i="12"/>
  <c r="F30" i="7"/>
  <c r="E34" i="7"/>
  <c r="L41" i="12"/>
  <c r="K20" i="12"/>
  <c r="D33" i="7"/>
  <c r="L40" i="12"/>
  <c r="E31" i="7"/>
  <c r="E30" i="7"/>
  <c r="L19" i="12"/>
  <c r="J41" i="12"/>
  <c r="C34" i="7"/>
  <c r="G30" i="7"/>
  <c r="N19" i="12"/>
  <c r="N20" i="12"/>
  <c r="G33" i="7"/>
  <c r="J19" i="12"/>
  <c r="C30" i="7"/>
  <c r="K19" i="12"/>
  <c r="D30" i="7"/>
  <c r="M20" i="12"/>
  <c r="F33" i="7"/>
  <c r="J20" i="12"/>
  <c r="C33" i="7"/>
  <c r="P23" i="11"/>
  <c r="C24" i="11"/>
  <c r="J26" i="11"/>
  <c r="P6" i="11"/>
  <c r="J7" i="11"/>
  <c r="P22" i="11"/>
  <c r="P7" i="11" l="1"/>
  <c r="J8" i="11"/>
  <c r="J27" i="11"/>
  <c r="C25" i="11"/>
  <c r="P24" i="11"/>
  <c r="C26" i="11" l="1"/>
  <c r="P25" i="11"/>
  <c r="J9" i="11"/>
  <c r="P8" i="11"/>
  <c r="P9" i="11" l="1"/>
  <c r="J10" i="11"/>
  <c r="C27" i="11"/>
  <c r="P27" i="11" s="1"/>
  <c r="P26" i="11"/>
  <c r="P10" i="11" l="1"/>
  <c r="J11" i="11"/>
  <c r="J12" i="11" l="1"/>
  <c r="P12" i="11" s="1"/>
  <c r="P11" i="11"/>
</calcChain>
</file>

<file path=xl/comments1.xml><?xml version="1.0" encoding="utf-8"?>
<comments xmlns="http://schemas.openxmlformats.org/spreadsheetml/2006/main">
  <authors>
    <author>Loft, Jason</author>
  </authors>
  <commentList>
    <comment ref="B7" authorId="0">
      <text>
        <r>
          <rPr>
            <sz val="8"/>
            <color indexed="81"/>
            <rFont val="Tahoma"/>
            <family val="2"/>
          </rPr>
          <t xml:space="preserve">SAIDI =
The sum of the duration of each unplanned sustained customer
interruption (in minutes) divided by the total number of distribution
customers. Unplanned SAIDI excludes momentary interruptions (one
minute or less).
</t>
        </r>
      </text>
    </comment>
    <comment ref="B28" authorId="0">
      <text>
        <r>
          <rPr>
            <b/>
            <sz val="8"/>
            <color indexed="81"/>
            <rFont val="Tahoma"/>
            <family val="2"/>
          </rPr>
          <t xml:space="preserve">SAIFI:
</t>
        </r>
        <r>
          <rPr>
            <sz val="8"/>
            <color indexed="81"/>
            <rFont val="Tahoma"/>
            <family val="2"/>
          </rPr>
          <t xml:space="preserve">The total number of unplanned sustained customer interruptions
divided by the total number of distribution customers. Unplanned
SAIFI excludes momentary interruptions (one minute or less). SAIFI
is expressed per 0.01 interruptions.
</t>
        </r>
      </text>
    </comment>
    <comment ref="B49" authorId="0">
      <text>
        <r>
          <rPr>
            <b/>
            <sz val="8"/>
            <color indexed="81"/>
            <rFont val="Tahoma"/>
            <family val="2"/>
          </rPr>
          <t xml:space="preserve">MAIFI:
</t>
        </r>
        <r>
          <rPr>
            <sz val="8"/>
            <color indexed="81"/>
            <rFont val="Tahoma"/>
            <family val="2"/>
          </rPr>
          <t xml:space="preserve">The total number of customer interruptions of one minute or less,
divided by the total number of distribution customers.
</t>
        </r>
      </text>
    </comment>
  </commentList>
</comments>
</file>

<file path=xl/comments2.xml><?xml version="1.0" encoding="utf-8"?>
<comments xmlns="http://schemas.openxmlformats.org/spreadsheetml/2006/main">
  <authors>
    <author>Loft, Jason</author>
  </authors>
  <commentList>
    <comment ref="B7" authorId="0">
      <text>
        <r>
          <rPr>
            <sz val="8"/>
            <color indexed="81"/>
            <rFont val="Tahoma"/>
            <family val="2"/>
          </rPr>
          <t xml:space="preserve">SAIDI =
The sum of the duration of each unplanned sustained customer
interruption (in minutes) divided by the total number of distribution
customers. Unplanned SAIDI excludes momentary interruptions (one
minute or less).
</t>
        </r>
      </text>
    </comment>
    <comment ref="B28" authorId="0">
      <text>
        <r>
          <rPr>
            <b/>
            <sz val="8"/>
            <color indexed="81"/>
            <rFont val="Tahoma"/>
            <family val="2"/>
          </rPr>
          <t xml:space="preserve">SAIFI:
</t>
        </r>
        <r>
          <rPr>
            <sz val="8"/>
            <color indexed="81"/>
            <rFont val="Tahoma"/>
            <family val="2"/>
          </rPr>
          <t xml:space="preserve">The total number of unplanned sustained customer interruptions
divided by the total number of distribution customers. Unplanned
SAIFI excludes momentary interruptions (one minute or less). SAIFI
is expressed per 0.01 interruptions.
</t>
        </r>
      </text>
    </comment>
    <comment ref="B49" authorId="0">
      <text>
        <r>
          <rPr>
            <b/>
            <sz val="8"/>
            <color indexed="81"/>
            <rFont val="Tahoma"/>
            <family val="2"/>
          </rPr>
          <t xml:space="preserve">MAIFI:
</t>
        </r>
        <r>
          <rPr>
            <sz val="8"/>
            <color indexed="81"/>
            <rFont val="Tahoma"/>
            <family val="2"/>
          </rPr>
          <t xml:space="preserve">The total number of customer interruptions of one minute or less,
divided by the total number of distribution customers.
</t>
        </r>
      </text>
    </comment>
  </commentList>
</comments>
</file>

<file path=xl/comments3.xml><?xml version="1.0" encoding="utf-8"?>
<comments xmlns="http://schemas.openxmlformats.org/spreadsheetml/2006/main">
  <authors>
    <author>Loft, Jason</author>
  </authors>
  <commentList>
    <comment ref="B7" authorId="0">
      <text>
        <r>
          <rPr>
            <sz val="8"/>
            <color indexed="81"/>
            <rFont val="Tahoma"/>
            <family val="2"/>
          </rPr>
          <t xml:space="preserve">SAIDI =
The sum of the duration of each unplanned sustained customer
interruption (in minutes) divided by the total number of distribution
customers. Unplanned SAIDI excludes momentary interruptions (one
minute or less).
</t>
        </r>
      </text>
    </comment>
    <comment ref="B28" authorId="0">
      <text>
        <r>
          <rPr>
            <b/>
            <sz val="8"/>
            <color indexed="81"/>
            <rFont val="Tahoma"/>
            <family val="2"/>
          </rPr>
          <t xml:space="preserve">SAIFI:
</t>
        </r>
        <r>
          <rPr>
            <sz val="8"/>
            <color indexed="81"/>
            <rFont val="Tahoma"/>
            <family val="2"/>
          </rPr>
          <t xml:space="preserve">The total number of unplanned sustained customer interruptions
divided by the total number of distribution customers. Unplanned
SAIFI excludes momentary interruptions (one minute or less). SAIFI
is expressed per 0.01 interruptions.
</t>
        </r>
      </text>
    </comment>
    <comment ref="B49" authorId="0">
      <text>
        <r>
          <rPr>
            <b/>
            <sz val="8"/>
            <color indexed="81"/>
            <rFont val="Tahoma"/>
            <family val="2"/>
          </rPr>
          <t xml:space="preserve">MAIFI:
</t>
        </r>
        <r>
          <rPr>
            <sz val="8"/>
            <color indexed="81"/>
            <rFont val="Tahoma"/>
            <family val="2"/>
          </rPr>
          <t xml:space="preserve">The total number of customer interruptions of one minute or less,
divided by the total number of distribution customers.
</t>
        </r>
      </text>
    </comment>
  </commentList>
</comments>
</file>

<file path=xl/sharedStrings.xml><?xml version="1.0" encoding="utf-8"?>
<sst xmlns="http://schemas.openxmlformats.org/spreadsheetml/2006/main" count="944" uniqueCount="178">
  <si>
    <t>Urban %</t>
  </si>
  <si>
    <t>Short Rural %</t>
  </si>
  <si>
    <t>Table 6.2.1 - Unplanned minutes off supply (SAIDI) - Actual, target and proposed reliability</t>
  </si>
  <si>
    <t>Actual</t>
  </si>
  <si>
    <t>Estimate</t>
  </si>
  <si>
    <t>Proposed target</t>
  </si>
  <si>
    <t>Unplanned minutes off supply (SAIDI)</t>
  </si>
  <si>
    <t>2008-09</t>
  </si>
  <si>
    <t>2009-10</t>
  </si>
  <si>
    <t>2010-11</t>
  </si>
  <si>
    <t>2011-12</t>
  </si>
  <si>
    <t>2012-13</t>
  </si>
  <si>
    <t>2013-14</t>
  </si>
  <si>
    <t>2014-15</t>
  </si>
  <si>
    <t>2015-16</t>
  </si>
  <si>
    <t>2016-17</t>
  </si>
  <si>
    <t>2017-18</t>
  </si>
  <si>
    <t>2018-19</t>
  </si>
  <si>
    <t>Total sustained minutes off supply</t>
  </si>
  <si>
    <t>CBD</t>
  </si>
  <si>
    <t>n/a</t>
  </si>
  <si>
    <t>Urban</t>
  </si>
  <si>
    <t>Short rural</t>
  </si>
  <si>
    <t>Long rural</t>
  </si>
  <si>
    <t xml:space="preserve">Total </t>
  </si>
  <si>
    <t>Total value of excluded events*
*see 3.3 of STPIS</t>
  </si>
  <si>
    <t>Total sustained minutes off supply after removing excluded events</t>
  </si>
  <si>
    <t>Table 6.2.2 - Unplanned interruptions to supply (SAIFI) - Actual, target and proposed reliability</t>
  </si>
  <si>
    <t>Unplanned interruptions to supply (SAIFI)</t>
  </si>
  <si>
    <t>Total sustained customer interruptions</t>
  </si>
  <si>
    <t>Total sustained customer interruptions after removing excluded events</t>
  </si>
  <si>
    <t>Table 6.2.3 - Unplanned momentary interruptions to supply (MAIFI) - Actual, target and proposed reliability</t>
  </si>
  <si>
    <t>Momentary interruptions to supply (MAIFI)</t>
  </si>
  <si>
    <t>Total customer interruptions
(one minute or less)</t>
  </si>
  <si>
    <t>Total momentary customer interruptions after removing excluded events</t>
  </si>
  <si>
    <t>Yes</t>
  </si>
  <si>
    <t>Revised FDR Classification?</t>
  </si>
  <si>
    <t>Table</t>
  </si>
  <si>
    <t>A6.23</t>
  </si>
  <si>
    <t>Planned</t>
  </si>
  <si>
    <t>interruptions,</t>
  </si>
  <si>
    <t>performance</t>
  </si>
  <si>
    <t>indices,</t>
  </si>
  <si>
    <t>electricity</t>
  </si>
  <si>
    <t>distribution,</t>
  </si>
  <si>
    <t>ActewAGL</t>
  </si>
  <si>
    <t>Distribution,</t>
  </si>
  <si>
    <t>2006–07</t>
  </si>
  <si>
    <t>to</t>
  </si>
  <si>
    <t>2011–12</t>
  </si>
  <si>
    <t>Index</t>
  </si>
  <si>
    <t>2007–08</t>
  </si>
  <si>
    <t>2008–09</t>
  </si>
  <si>
    <t>2009–10</t>
  </si>
  <si>
    <t>2010–11</t>
  </si>
  <si>
    <t>SAIDI</t>
  </si>
  <si>
    <t>(average</t>
  </si>
  <si>
    <t>minutes</t>
  </si>
  <si>
    <t>per</t>
  </si>
  <si>
    <t>customer</t>
  </si>
  <si>
    <t>year</t>
  </si>
  <si>
    <t>without</t>
  </si>
  <si>
    <t>power)</t>
  </si>
  <si>
    <t>Rural</t>
  </si>
  <si>
    <t>Network</t>
  </si>
  <si>
    <t>total</t>
  </si>
  <si>
    <t>SAIFI</t>
  </si>
  <si>
    <t>number</t>
  </si>
  <si>
    <t>interruptions</t>
  </si>
  <si>
    <t>year)</t>
  </si>
  <si>
    <t>CAIDI</t>
  </si>
  <si>
    <t>duration</t>
  </si>
  <si>
    <t>in</t>
  </si>
  <si>
    <t>interruption)</t>
  </si>
  <si>
    <t>Source:</t>
  </si>
  <si>
    <t>Distribution’s</t>
  </si>
  <si>
    <t>annual</t>
  </si>
  <si>
    <t>reports</t>
  </si>
  <si>
    <t>ICRC.</t>
  </si>
  <si>
    <t>SOURCE: ICRC 2013, Compliance and performance report for 2011–12 Licensed electricity, gas, water and sewerage utilities, August, p103.</t>
  </si>
  <si>
    <t>5.2      Reliability of supply</t>
  </si>
  <si>
    <t>5.2.1      Performance indicators: SAIDI, SAIFI and CAIDI (code ref 7)</t>
  </si>
  <si>
    <t>Feeder category</t>
  </si>
  <si>
    <t>Ref</t>
  </si>
  <si>
    <t>Reporting requirement</t>
  </si>
  <si>
    <r>
      <t>CBD</t>
    </r>
    <r>
      <rPr>
        <vertAlign val="superscript"/>
        <sz val="11"/>
        <color theme="0"/>
        <rFont val="Arial"/>
        <family val="2"/>
      </rPr>
      <t>4</t>
    </r>
  </si>
  <si>
    <t>Rural Short</t>
  </si>
  <si>
    <t>Overall network</t>
  </si>
  <si>
    <r>
      <t>SAIDI</t>
    </r>
    <r>
      <rPr>
        <vertAlign val="superscript"/>
        <sz val="11"/>
        <rFont val="Arial"/>
        <family val="2"/>
      </rPr>
      <t>1</t>
    </r>
  </si>
  <si>
    <t>Overall</t>
  </si>
  <si>
    <t>Distribution network—planned</t>
  </si>
  <si>
    <t>Distribution network—unplanned</t>
  </si>
  <si>
    <t>Normalised distribution network—unplanned</t>
  </si>
  <si>
    <r>
      <t>SAIFI</t>
    </r>
    <r>
      <rPr>
        <vertAlign val="superscript"/>
        <sz val="11"/>
        <rFont val="Arial"/>
        <family val="2"/>
      </rPr>
      <t>2</t>
    </r>
  </si>
  <si>
    <r>
      <t>CAIDI</t>
    </r>
    <r>
      <rPr>
        <vertAlign val="superscript"/>
        <sz val="10"/>
        <color theme="1"/>
        <rFont val="Arial"/>
        <family val="2"/>
      </rPr>
      <t>3</t>
    </r>
  </si>
  <si>
    <t xml:space="preserve">SOURCE: </t>
  </si>
  <si>
    <t>Utility Licence Annual Report 2012-2013</t>
  </si>
  <si>
    <t>Electricity distribution</t>
  </si>
  <si>
    <t>Part 2: Technical</t>
  </si>
  <si>
    <t>Notes:</t>
  </si>
  <si>
    <t>PSAIDI network total</t>
  </si>
  <si>
    <t>PSAIFI network total</t>
  </si>
  <si>
    <t>USAIDI network total</t>
  </si>
  <si>
    <t>USAIFI network total</t>
  </si>
  <si>
    <t>Supply Standards Code minimum targets</t>
  </si>
  <si>
    <t>SAIDI network total</t>
  </si>
  <si>
    <t>SAIFI network total</t>
  </si>
  <si>
    <t>Performance targets (notional unplanned minimum standards)</t>
  </si>
  <si>
    <t>USAIDI urban</t>
  </si>
  <si>
    <t>USAIFI urban</t>
  </si>
  <si>
    <t>USAIDI short rural</t>
  </si>
  <si>
    <t>USAIFI short rural</t>
  </si>
  <si>
    <t>Contribution to network total</t>
  </si>
  <si>
    <t>SP faults  included ?</t>
  </si>
  <si>
    <t>5-yr avg</t>
  </si>
  <si>
    <t>Workings</t>
  </si>
  <si>
    <t>Budget</t>
  </si>
  <si>
    <t>YTD</t>
  </si>
  <si>
    <t>∑</t>
  </si>
  <si>
    <t>P</t>
  </si>
  <si>
    <t>U</t>
  </si>
  <si>
    <t>51/40</t>
  </si>
  <si>
    <t>Jul</t>
  </si>
  <si>
    <t>Aug</t>
  </si>
  <si>
    <t>Sep</t>
  </si>
  <si>
    <t>Oct</t>
  </si>
  <si>
    <t>Nov</t>
  </si>
  <si>
    <t>Dec</t>
  </si>
  <si>
    <t>Jan</t>
  </si>
  <si>
    <t>Feb</t>
  </si>
  <si>
    <t>Mar</t>
  </si>
  <si>
    <t>Apr</t>
  </si>
  <si>
    <t>May</t>
  </si>
  <si>
    <t>Jun</t>
  </si>
  <si>
    <t>2013-14 estimates based on basic linear extrapolation (*12/9) of year-to-date</t>
  </si>
  <si>
    <t>Reporting to ICRC (see separate tabs)</t>
  </si>
  <si>
    <t>RIN 6.2</t>
  </si>
  <si>
    <t>Supply Standards Code</t>
  </si>
  <si>
    <t>table with MEDs</t>
  </si>
  <si>
    <t>table without  MEDs</t>
  </si>
  <si>
    <t>2013-14 estimates include average impact of single-premise faults on SAIDI and SAIFI over past 5 years</t>
  </si>
  <si>
    <t>MAIFI</t>
  </si>
  <si>
    <t>Calculation of MAIFI performance has not been undertaken as no accurate or suitably complete data are available.</t>
  </si>
  <si>
    <t>USAIDI and USAIFI</t>
  </si>
  <si>
    <t>Fault interruption data is extracted from the ActewAGL’s “APPLY” database via an SQL query.</t>
  </si>
  <si>
    <r>
      <t>·</t>
    </r>
    <r>
      <rPr>
        <sz val="7"/>
        <color theme="1"/>
        <rFont val="Times New Roman"/>
        <family val="1"/>
      </rPr>
      <t xml:space="preserve">         </t>
    </r>
    <r>
      <rPr>
        <sz val="11"/>
        <color theme="1"/>
        <rFont val="Calibri"/>
        <family val="2"/>
        <scheme val="minor"/>
      </rPr>
      <t>Data from the SQL query for date start, time start, date finish, time finish, location, feeder, customers affected, customer hours lost and cause are placed into a spreadsheet for analysis.</t>
    </r>
  </si>
  <si>
    <r>
      <t>·</t>
    </r>
    <r>
      <rPr>
        <sz val="7"/>
        <color theme="1"/>
        <rFont val="Times New Roman"/>
        <family val="1"/>
      </rPr>
      <t xml:space="preserve">         </t>
    </r>
    <r>
      <rPr>
        <sz val="11"/>
        <color theme="1"/>
        <rFont val="Calibri"/>
        <family val="2"/>
        <scheme val="minor"/>
      </rPr>
      <t>Feeder type (urban/short rural) is determined for each fault. (See below)</t>
    </r>
  </si>
  <si>
    <r>
      <t>·</t>
    </r>
    <r>
      <rPr>
        <sz val="7"/>
        <color theme="1"/>
        <rFont val="Times New Roman"/>
        <family val="1"/>
      </rPr>
      <t xml:space="preserve">         </t>
    </r>
    <r>
      <rPr>
        <sz val="11"/>
        <color theme="1"/>
        <rFont val="Calibri"/>
        <family val="2"/>
        <scheme val="minor"/>
      </rPr>
      <t>Fault data is aggregated into daily totals for customer hours lost and number of customers affected.</t>
    </r>
  </si>
  <si>
    <r>
      <t>·</t>
    </r>
    <r>
      <rPr>
        <sz val="7"/>
        <color theme="1"/>
        <rFont val="Times New Roman"/>
        <family val="1"/>
      </rPr>
      <t xml:space="preserve">         </t>
    </r>
    <r>
      <rPr>
        <sz val="11"/>
        <color theme="1"/>
        <rFont val="Calibri"/>
        <family val="2"/>
        <scheme val="minor"/>
      </rPr>
      <t>Customer hours lost are converted into customer minutes off supply (CMOS).</t>
    </r>
  </si>
  <si>
    <t>Fault data for Single Premises Faults (SPFs) is extracted from the “Call Taker” database</t>
  </si>
  <si>
    <r>
      <t>·</t>
    </r>
    <r>
      <rPr>
        <sz val="7"/>
        <color theme="1"/>
        <rFont val="Times New Roman"/>
        <family val="1"/>
      </rPr>
      <t xml:space="preserve">         </t>
    </r>
    <r>
      <rPr>
        <sz val="11"/>
        <color theme="1"/>
        <rFont val="Calibri"/>
        <family val="2"/>
        <scheme val="minor"/>
      </rPr>
      <t>Fault data is aggregated into daily totals for customer hours lost.</t>
    </r>
  </si>
  <si>
    <t>Data extracted from “APPLY” and “Call Taker” are combined.</t>
  </si>
  <si>
    <r>
      <t>·</t>
    </r>
    <r>
      <rPr>
        <sz val="7"/>
        <color theme="1"/>
        <rFont val="Times New Roman"/>
        <family val="1"/>
      </rPr>
      <t xml:space="preserve">         </t>
    </r>
    <r>
      <rPr>
        <sz val="11"/>
        <color theme="1"/>
        <rFont val="Calibri"/>
        <family val="2"/>
        <scheme val="minor"/>
      </rPr>
      <t>ActewAGL’s average total customer numbers for each year are determined.</t>
    </r>
  </si>
  <si>
    <t>The percentage of the total ActewAGL Distribution customer numbers represented in Urban or Short Rural feeders was determined from:</t>
  </si>
  <si>
    <r>
      <t>·</t>
    </r>
    <r>
      <rPr>
        <sz val="7"/>
        <color theme="1"/>
        <rFont val="Times New Roman"/>
        <family val="1"/>
      </rPr>
      <t xml:space="preserve">         </t>
    </r>
    <r>
      <rPr>
        <sz val="11"/>
        <color theme="1"/>
        <rFont val="Calibri"/>
        <family val="2"/>
        <scheme val="minor"/>
      </rPr>
      <t>an ActewAGL Distribution study in April 2014 of the maximum demand per kilometre of each feeder;</t>
    </r>
  </si>
  <si>
    <r>
      <t>·</t>
    </r>
    <r>
      <rPr>
        <sz val="7"/>
        <color theme="1"/>
        <rFont val="Times New Roman"/>
        <family val="1"/>
      </rPr>
      <t xml:space="preserve">         </t>
    </r>
    <r>
      <rPr>
        <sz val="11"/>
        <color theme="1"/>
        <rFont val="Calibri"/>
        <family val="2"/>
        <scheme val="minor"/>
      </rPr>
      <t>the customer numbers per feeder as at 2012-13; and</t>
    </r>
  </si>
  <si>
    <r>
      <t>·</t>
    </r>
    <r>
      <rPr>
        <sz val="7"/>
        <color theme="1"/>
        <rFont val="Times New Roman"/>
        <family val="1"/>
      </rPr>
      <t xml:space="preserve">         </t>
    </r>
    <r>
      <rPr>
        <sz val="11"/>
        <color theme="1"/>
        <rFont val="Calibri"/>
        <family val="2"/>
        <scheme val="minor"/>
      </rPr>
      <t>the classification for a short rural feeder defined by the AER as 0.3 MW per kilometre with a feeder length less than 200 km.</t>
    </r>
  </si>
  <si>
    <t>Major Event Day</t>
  </si>
  <si>
    <t>The Major Event Day (MED) boundary is defined in the AER STPIS guidelines as</t>
  </si>
  <si>
    <r>
      <t>T</t>
    </r>
    <r>
      <rPr>
        <vertAlign val="subscript"/>
        <sz val="11"/>
        <color theme="1"/>
        <rFont val="Calibri"/>
        <family val="2"/>
        <scheme val="minor"/>
      </rPr>
      <t>MED</t>
    </r>
    <r>
      <rPr>
        <sz val="11"/>
        <color theme="1"/>
        <rFont val="Calibri"/>
        <family val="2"/>
        <scheme val="minor"/>
      </rPr>
      <t xml:space="preserve"> = e</t>
    </r>
    <r>
      <rPr>
        <vertAlign val="superscript"/>
        <sz val="11"/>
        <color theme="1"/>
        <rFont val="Calibri"/>
        <family val="2"/>
        <scheme val="minor"/>
      </rPr>
      <t>(α+kβ)</t>
    </r>
  </si>
  <si>
    <t>where,</t>
  </si>
  <si>
    <r>
      <t>T</t>
    </r>
    <r>
      <rPr>
        <i/>
        <vertAlign val="subscript"/>
        <sz val="11"/>
        <color theme="1"/>
        <rFont val="Calibri"/>
        <family val="2"/>
        <scheme val="minor"/>
      </rPr>
      <t xml:space="preserve">MED = </t>
    </r>
    <r>
      <rPr>
        <sz val="11"/>
        <color theme="1"/>
        <rFont val="Calibri"/>
        <family val="2"/>
        <scheme val="minor"/>
      </rPr>
      <t>the daily CMOS hurdle value for the day to be declared as a MED.</t>
    </r>
  </si>
  <si>
    <t>α = the average of the logarithms of the daily CMOS. (days where no faults occur are excluded)</t>
  </si>
  <si>
    <t>β = the standard deviation of the logarithms of the daily CMOS. (days where no faults occur are excluded)   and</t>
  </si>
  <si>
    <t>k = the boundary multiplier (nominally 2.5).</t>
  </si>
  <si>
    <t>The MED boundary for each year is determined from the combined “Apply” and “Call Taker” data.</t>
  </si>
  <si>
    <t>The dates when the daily CMOS value is greater than the MED boundary are determined. The MED boundary multiplier (k) used by ActewAGL Distribution is 2.5.</t>
  </si>
  <si>
    <t>Yearly USAIDI ( = unplanned CMOS/total customer numbers ) and USAIFI (= unplanned interruption customer numbers affected/total customer numbers ) values are determined for each feeder type (urban/short rural) from the extracted data for:- total faults, faults on MED days only, faults on all days excluding MED days.</t>
  </si>
  <si>
    <t>The USAIDI and USAIFI values applicable for each specific feeder type (urban/short rural) are determined as follows:</t>
  </si>
  <si>
    <t>The USAIDI and USAIFI for urban feeders = USAIDI or USAIFI (total customer numbers) divided by (percentage of total customers = urban customers)</t>
  </si>
  <si>
    <t>The USAIDI and USAIFI for short rural feeders = USAIDI or USAIFI (total customer numbers) divided by (percentage of total customers = short rural customers).</t>
  </si>
  <si>
    <t>RIN 6.3</t>
  </si>
  <si>
    <t>Details of Planned Interruptions are extracted via SQL query from the “APPLY” database. Details of urban/short rural and MED status are determined.</t>
  </si>
  <si>
    <t>Planned interruption data is combined with unplanned interruption data and identification of cause types in accordance with the RIN guidelines are determined.</t>
  </si>
  <si>
    <t>Data is presented in the RIN 6.3 format.</t>
  </si>
  <si>
    <t>RIN 6.4</t>
  </si>
  <si>
    <t>Total unplanned CMOS for each day is calculated and divided by the total customer numbers applicable to that year giving the USAIDI for each day.</t>
  </si>
  <si>
    <t>Methodology used to calculate ActewAGL Distribution performance parameters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</si>
</sst>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0.000"/>
    <numFmt numFmtId="166" formatCode="#,##0.000"/>
    <numFmt numFmtId="167" formatCode="0.0000"/>
    <numFmt numFmtId="168" formatCode="0.0"/>
  </numFmts>
  <fonts count="50" x14ac:knownFonts="1">
    <font>
      <sz val="11"/>
      <color theme="1"/>
      <name val="Calibri"/>
      <family val="2"/>
      <scheme val="minor"/>
    </font>
    <font>
      <sz val="11"/>
      <color theme="1"/>
      <name val="Calibri"/>
      <family val="2"/>
      <scheme val="minor"/>
    </font>
    <font>
      <sz val="10"/>
      <name val="Arial"/>
      <family val="2"/>
    </font>
    <font>
      <b/>
      <sz val="9"/>
      <name val="Arial"/>
      <family val="2"/>
    </font>
    <font>
      <b/>
      <sz val="14"/>
      <color theme="0"/>
      <name val="Arial"/>
      <family val="2"/>
    </font>
    <font>
      <b/>
      <sz val="9"/>
      <color indexed="51"/>
      <name val="Arial"/>
      <family val="2"/>
    </font>
    <font>
      <sz val="11"/>
      <color theme="1"/>
      <name val="Arial"/>
      <family val="2"/>
    </font>
    <font>
      <sz val="9"/>
      <color indexed="51"/>
      <name val="Arial"/>
      <family val="2"/>
    </font>
    <font>
      <b/>
      <sz val="9"/>
      <color indexed="8"/>
      <name val="Arial"/>
      <family val="2"/>
    </font>
    <font>
      <sz val="9"/>
      <color indexed="8"/>
      <name val="Arial"/>
      <family val="2"/>
    </font>
    <font>
      <sz val="9"/>
      <name val="Arial"/>
      <family val="2"/>
    </font>
    <font>
      <sz val="9"/>
      <color indexed="9"/>
      <name val="Arial"/>
      <family val="2"/>
    </font>
    <font>
      <sz val="8"/>
      <color indexed="81"/>
      <name val="Tahoma"/>
      <family val="2"/>
    </font>
    <font>
      <b/>
      <sz val="8"/>
      <color indexed="81"/>
      <name val="Tahoma"/>
      <family val="2"/>
    </font>
    <font>
      <sz val="11"/>
      <color rgb="FF000000"/>
      <name val="Calibri"/>
      <family val="2"/>
    </font>
    <font>
      <b/>
      <sz val="11"/>
      <color rgb="FF3F3F3F"/>
      <name val="Calibri"/>
      <family val="2"/>
      <scheme val="minor"/>
    </font>
    <font>
      <b/>
      <sz val="11"/>
      <color theme="1"/>
      <name val="Calibri"/>
      <family val="2"/>
      <scheme val="minor"/>
    </font>
    <font>
      <sz val="20"/>
      <color rgb="FF192D57"/>
      <name val="Georgia"/>
      <family val="1"/>
    </font>
    <font>
      <sz val="11"/>
      <color rgb="FF192D57"/>
      <name val="Georgia"/>
      <family val="1"/>
    </font>
    <font>
      <sz val="11"/>
      <color theme="0"/>
      <name val="Arial"/>
      <family val="2"/>
    </font>
    <font>
      <vertAlign val="superscript"/>
      <sz val="11"/>
      <color theme="0"/>
      <name val="Arial"/>
      <family val="2"/>
    </font>
    <font>
      <sz val="11"/>
      <name val="Arial"/>
      <family val="2"/>
    </font>
    <font>
      <vertAlign val="superscript"/>
      <sz val="11"/>
      <name val="Arial"/>
      <family val="2"/>
    </font>
    <font>
      <sz val="10"/>
      <color theme="1"/>
      <name val="Arial"/>
      <family val="2"/>
    </font>
    <font>
      <vertAlign val="superscript"/>
      <sz val="10"/>
      <color theme="1"/>
      <name val="Arial"/>
      <family val="2"/>
    </font>
    <font>
      <sz val="30"/>
      <color rgb="FF192D57"/>
      <name val="Georgia"/>
      <family val="1"/>
    </font>
    <font>
      <sz val="18"/>
      <color rgb="FF192D57"/>
      <name val="Georgia"/>
      <family val="1"/>
    </font>
    <font>
      <sz val="15"/>
      <color rgb="FF192D57"/>
      <name val="Georgia"/>
      <family val="1"/>
    </font>
    <font>
      <i/>
      <sz val="11"/>
      <color theme="1"/>
      <name val="Calibri"/>
      <family val="2"/>
      <scheme val="minor"/>
    </font>
    <font>
      <b/>
      <sz val="10"/>
      <name val="Arial"/>
      <family val="2"/>
    </font>
    <font>
      <sz val="10"/>
      <color theme="1"/>
      <name val="Calibri"/>
      <family val="2"/>
      <scheme val="minor"/>
    </font>
    <font>
      <b/>
      <sz val="10"/>
      <color theme="0"/>
      <name val="Arial"/>
      <family val="2"/>
    </font>
    <font>
      <b/>
      <sz val="10"/>
      <color indexed="51"/>
      <name val="Arial"/>
      <family val="2"/>
    </font>
    <font>
      <sz val="10"/>
      <color indexed="51"/>
      <name val="Arial"/>
      <family val="2"/>
    </font>
    <font>
      <b/>
      <sz val="10"/>
      <color indexed="8"/>
      <name val="Arial"/>
      <family val="2"/>
    </font>
    <font>
      <sz val="10"/>
      <color indexed="8"/>
      <name val="Arial"/>
      <family val="2"/>
    </font>
    <font>
      <sz val="10"/>
      <color indexed="9"/>
      <name val="Arial"/>
      <family val="2"/>
    </font>
    <font>
      <sz val="12"/>
      <color theme="1"/>
      <name val="Calibri"/>
      <family val="2"/>
      <scheme val="minor"/>
    </font>
    <font>
      <sz val="12"/>
      <color theme="1"/>
      <name val="Calibri"/>
      <family val="2"/>
    </font>
    <font>
      <sz val="12"/>
      <color rgb="FF000000"/>
      <name val="Calibri"/>
      <family val="2"/>
      <scheme val="minor"/>
    </font>
    <font>
      <sz val="12"/>
      <name val="Calibri"/>
      <family val="2"/>
      <scheme val="minor"/>
    </font>
    <font>
      <b/>
      <sz val="12"/>
      <color theme="1"/>
      <name val="Calibri"/>
      <family val="2"/>
      <scheme val="minor"/>
    </font>
    <font>
      <b/>
      <sz val="13"/>
      <color rgb="FF4F81BD"/>
      <name val="Cambria"/>
      <family val="1"/>
    </font>
    <font>
      <b/>
      <sz val="11"/>
      <color rgb="FF4F81BD"/>
      <name val="Cambria"/>
      <family val="1"/>
    </font>
    <font>
      <b/>
      <i/>
      <sz val="11"/>
      <color rgb="FF4F81BD"/>
      <name val="Cambria"/>
      <family val="1"/>
    </font>
    <font>
      <sz val="11"/>
      <color theme="1"/>
      <name val="Symbol"/>
      <family val="1"/>
      <charset val="2"/>
    </font>
    <font>
      <sz val="7"/>
      <color theme="1"/>
      <name val="Times New Roman"/>
      <family val="1"/>
    </font>
    <font>
      <vertAlign val="subscript"/>
      <sz val="11"/>
      <color theme="1"/>
      <name val="Calibri"/>
      <family val="2"/>
      <scheme val="minor"/>
    </font>
    <font>
      <vertAlign val="superscript"/>
      <sz val="11"/>
      <color theme="1"/>
      <name val="Calibri"/>
      <family val="2"/>
      <scheme val="minor"/>
    </font>
    <font>
      <i/>
      <vertAlign val="subscript"/>
      <sz val="11"/>
      <color theme="1"/>
      <name val="Calibri"/>
      <family val="2"/>
      <scheme val="minor"/>
    </font>
  </fonts>
  <fills count="14">
    <fill>
      <patternFill patternType="none"/>
    </fill>
    <fill>
      <patternFill patternType="gray125"/>
    </fill>
    <fill>
      <patternFill patternType="solid">
        <fgColor theme="9" tint="0.39997558519241921"/>
        <bgColor indexed="64"/>
      </patternFill>
    </fill>
    <fill>
      <patternFill patternType="solid">
        <fgColor theme="1"/>
        <bgColor indexed="64"/>
      </patternFill>
    </fill>
    <fill>
      <patternFill patternType="solid">
        <fgColor indexed="12"/>
        <bgColor indexed="64"/>
      </patternFill>
    </fill>
    <fill>
      <patternFill patternType="solid">
        <fgColor indexed="51"/>
        <bgColor indexed="64"/>
      </patternFill>
    </fill>
    <fill>
      <patternFill patternType="solid">
        <fgColor indexed="26"/>
        <bgColor indexed="64"/>
      </patternFill>
    </fill>
    <fill>
      <patternFill patternType="solid">
        <fgColor indexed="8"/>
        <bgColor indexed="64"/>
      </patternFill>
    </fill>
    <fill>
      <patternFill patternType="solid">
        <fgColor rgb="FFF2F2F2"/>
      </patternFill>
    </fill>
    <fill>
      <patternFill patternType="solid">
        <fgColor rgb="FFFED890"/>
        <bgColor indexed="64"/>
      </patternFill>
    </fill>
    <fill>
      <patternFill patternType="solid">
        <fgColor rgb="FF0030BA"/>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tint="-4.9989318521683403E-2"/>
        <bgColor indexed="64"/>
      </patternFill>
    </fill>
  </fills>
  <borders count="20">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right/>
      <top/>
      <bottom style="hair">
        <color rgb="FF0030BA"/>
      </bottom>
      <diagonal/>
    </border>
    <border>
      <left style="thin">
        <color rgb="FF0030BA"/>
      </left>
      <right style="thin">
        <color rgb="FF0030BA"/>
      </right>
      <top style="thin">
        <color rgb="FF0030BA"/>
      </top>
      <bottom style="thin">
        <color rgb="FF0030BA"/>
      </bottom>
      <diagonal/>
    </border>
    <border>
      <left/>
      <right/>
      <top/>
      <bottom style="thin">
        <color rgb="FF0030BA"/>
      </bottom>
      <diagonal/>
    </border>
  </borders>
  <cellStyleXfs count="17">
    <xf numFmtId="0" fontId="0" fillId="0" borderId="0"/>
    <xf numFmtId="0" fontId="2" fillId="0" borderId="0" applyFill="0"/>
    <xf numFmtId="0" fontId="2" fillId="0" borderId="0" applyFill="0"/>
    <xf numFmtId="0" fontId="2"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14" fillId="0" borderId="0"/>
    <xf numFmtId="0" fontId="15" fillId="8" borderId="16" applyNumberFormat="0" applyAlignment="0" applyProtection="0"/>
    <xf numFmtId="0" fontId="17" fillId="9" borderId="0"/>
    <xf numFmtId="0" fontId="18" fillId="9" borderId="0">
      <alignment horizontal="justify"/>
    </xf>
    <xf numFmtId="0" fontId="19" fillId="10" borderId="0">
      <alignment vertical="top" wrapText="1"/>
    </xf>
    <xf numFmtId="0" fontId="21" fillId="0" borderId="17">
      <alignment horizontal="left" vertical="top" wrapText="1"/>
    </xf>
    <xf numFmtId="0" fontId="23" fillId="11" borderId="18">
      <alignment wrapText="1"/>
      <protection locked="0"/>
    </xf>
    <xf numFmtId="0" fontId="6" fillId="0" borderId="19">
      <alignment horizontal="left" vertical="top" wrapText="1"/>
    </xf>
    <xf numFmtId="0" fontId="27" fillId="0" borderId="0">
      <alignment vertical="top"/>
    </xf>
    <xf numFmtId="0" fontId="35" fillId="0" borderId="0"/>
  </cellStyleXfs>
  <cellXfs count="134">
    <xf numFmtId="0" fontId="0" fillId="0" borderId="0" xfId="0"/>
    <xf numFmtId="0" fontId="3" fillId="0" borderId="0" xfId="1" applyFont="1" applyAlignment="1" applyProtection="1">
      <alignment wrapText="1"/>
      <protection locked="0"/>
    </xf>
    <xf numFmtId="0" fontId="4" fillId="3" borderId="0" xfId="2" applyFont="1" applyFill="1" applyBorder="1"/>
    <xf numFmtId="0" fontId="5" fillId="4" borderId="8" xfId="1" applyFont="1" applyFill="1" applyBorder="1" applyAlignment="1" applyProtection="1">
      <alignment horizontal="center" vertical="center" wrapText="1"/>
      <protection locked="0"/>
    </xf>
    <xf numFmtId="0" fontId="9" fillId="5" borderId="8" xfId="1" applyFont="1" applyFill="1" applyBorder="1" applyAlignment="1" applyProtection="1">
      <alignment horizontal="left" vertical="center" wrapText="1" indent="1"/>
      <protection locked="0"/>
    </xf>
    <xf numFmtId="164" fontId="10" fillId="6" borderId="8" xfId="1" applyNumberFormat="1" applyFont="1" applyFill="1" applyBorder="1" applyAlignment="1" applyProtection="1">
      <alignment horizontal="right" vertical="center" wrapText="1"/>
      <protection locked="0"/>
    </xf>
    <xf numFmtId="0" fontId="11" fillId="7" borderId="15" xfId="1" applyFont="1" applyFill="1" applyBorder="1" applyAlignment="1" applyProtection="1">
      <alignment horizontal="left" vertical="center" wrapText="1" indent="1"/>
      <protection locked="0"/>
    </xf>
    <xf numFmtId="166" fontId="11" fillId="7" borderId="15" xfId="1" applyNumberFormat="1" applyFont="1" applyFill="1" applyBorder="1" applyAlignment="1" applyProtection="1">
      <alignment horizontal="right" vertical="center" wrapText="1"/>
      <protection locked="0"/>
    </xf>
    <xf numFmtId="0" fontId="10" fillId="0" borderId="0" xfId="1" applyFont="1" applyFill="1" applyBorder="1" applyAlignment="1" applyProtection="1">
      <protection locked="0"/>
    </xf>
    <xf numFmtId="0" fontId="10" fillId="0" borderId="0" xfId="1" applyFont="1" applyFill="1" applyAlignment="1" applyProtection="1">
      <alignment horizontal="right" vertical="center" wrapText="1"/>
      <protection locked="0"/>
    </xf>
    <xf numFmtId="0" fontId="10" fillId="0" borderId="0" xfId="1" applyFont="1" applyProtection="1">
      <protection locked="0"/>
    </xf>
    <xf numFmtId="0" fontId="10" fillId="0" borderId="0" xfId="1" applyFont="1" applyAlignment="1" applyProtection="1">
      <alignment vertical="center" wrapText="1"/>
      <protection locked="0"/>
    </xf>
    <xf numFmtId="166" fontId="7" fillId="4" borderId="8" xfId="3" applyNumberFormat="1" applyFont="1" applyFill="1" applyBorder="1" applyAlignment="1" applyProtection="1">
      <alignment horizontal="right" vertical="center" wrapText="1"/>
    </xf>
    <xf numFmtId="0" fontId="7" fillId="4" borderId="8" xfId="3" applyFont="1" applyFill="1" applyBorder="1" applyAlignment="1" applyProtection="1">
      <alignment horizontal="right" vertical="center" wrapText="1"/>
      <protection locked="0"/>
    </xf>
    <xf numFmtId="0" fontId="17" fillId="9" borderId="0" xfId="0" applyFont="1" applyFill="1" applyAlignment="1">
      <alignment vertical="top"/>
    </xf>
    <xf numFmtId="0" fontId="17" fillId="9" borderId="0" xfId="9"/>
    <xf numFmtId="0" fontId="0" fillId="0" borderId="0" xfId="0" applyAlignment="1">
      <alignment vertical="top"/>
    </xf>
    <xf numFmtId="0" fontId="18" fillId="9" borderId="0" xfId="10" applyAlignment="1"/>
    <xf numFmtId="0" fontId="19" fillId="10" borderId="0" xfId="11">
      <alignment vertical="top" wrapText="1"/>
    </xf>
    <xf numFmtId="0" fontId="21" fillId="0" borderId="17" xfId="12" applyFill="1" applyAlignment="1">
      <alignment horizontal="left" vertical="top" wrapText="1"/>
    </xf>
    <xf numFmtId="0" fontId="21" fillId="0" borderId="17" xfId="12" applyAlignment="1">
      <alignment vertical="top" wrapText="1"/>
    </xf>
    <xf numFmtId="2" fontId="23" fillId="11" borderId="18" xfId="13" applyNumberFormat="1" applyProtection="1">
      <alignment wrapText="1"/>
      <protection locked="0"/>
    </xf>
    <xf numFmtId="0" fontId="6" fillId="0" borderId="19" xfId="14" applyFill="1">
      <alignment horizontal="left" vertical="top" wrapText="1"/>
    </xf>
    <xf numFmtId="0" fontId="6" fillId="0" borderId="19" xfId="14">
      <alignment horizontal="left" vertical="top" wrapText="1"/>
    </xf>
    <xf numFmtId="2" fontId="0" fillId="0" borderId="0" xfId="0" applyNumberFormat="1"/>
    <xf numFmtId="0" fontId="25" fillId="0" borderId="0" xfId="0" applyFont="1" applyFill="1" applyBorder="1" applyAlignment="1">
      <alignment vertical="top"/>
    </xf>
    <xf numFmtId="0" fontId="26" fillId="0" borderId="0" xfId="0" applyFont="1" applyFill="1" applyBorder="1" applyAlignment="1">
      <alignment vertical="top"/>
    </xf>
    <xf numFmtId="0" fontId="27" fillId="0" borderId="0" xfId="15">
      <alignment vertical="top"/>
    </xf>
    <xf numFmtId="0" fontId="0" fillId="0" borderId="0" xfId="0" applyAlignment="1">
      <alignment horizontal="right"/>
    </xf>
    <xf numFmtId="0" fontId="0" fillId="0" borderId="0" xfId="0" applyAlignment="1">
      <alignment horizontal="left"/>
    </xf>
    <xf numFmtId="167" fontId="0" fillId="0" borderId="0" xfId="0" applyNumberFormat="1"/>
    <xf numFmtId="4" fontId="0" fillId="0" borderId="0" xfId="0" applyNumberFormat="1"/>
    <xf numFmtId="0" fontId="16" fillId="12" borderId="0" xfId="0" applyFont="1" applyFill="1"/>
    <xf numFmtId="0" fontId="28" fillId="0" borderId="0" xfId="0" applyFont="1"/>
    <xf numFmtId="2" fontId="15" fillId="8" borderId="16" xfId="8" applyNumberFormat="1"/>
    <xf numFmtId="167" fontId="15" fillId="8" borderId="16" xfId="8" applyNumberFormat="1"/>
    <xf numFmtId="0" fontId="29" fillId="0" borderId="0" xfId="1" applyFont="1" applyAlignment="1" applyProtection="1">
      <alignment wrapText="1"/>
      <protection locked="0"/>
    </xf>
    <xf numFmtId="0" fontId="30" fillId="0" borderId="1" xfId="0" applyFont="1" applyBorder="1"/>
    <xf numFmtId="10" fontId="30" fillId="2" borderId="2" xfId="0" applyNumberFormat="1" applyFont="1" applyFill="1" applyBorder="1"/>
    <xf numFmtId="0" fontId="30" fillId="0" borderId="0" xfId="0" applyFont="1"/>
    <xf numFmtId="0" fontId="29" fillId="2" borderId="4" xfId="1" applyFont="1" applyFill="1" applyBorder="1" applyAlignment="1" applyProtection="1">
      <alignment wrapText="1"/>
      <protection locked="0"/>
    </xf>
    <xf numFmtId="0" fontId="30" fillId="0" borderId="5" xfId="0" applyFont="1" applyBorder="1"/>
    <xf numFmtId="10" fontId="30" fillId="2" borderId="4" xfId="0" applyNumberFormat="1" applyFont="1" applyFill="1" applyBorder="1"/>
    <xf numFmtId="0" fontId="31" fillId="3" borderId="0" xfId="2" applyFont="1" applyFill="1" applyBorder="1"/>
    <xf numFmtId="0" fontId="32" fillId="4" borderId="8" xfId="1" applyFont="1" applyFill="1" applyBorder="1" applyAlignment="1" applyProtection="1">
      <alignment horizontal="center" vertical="center" wrapText="1"/>
      <protection locked="0"/>
    </xf>
    <xf numFmtId="0" fontId="33" fillId="4" borderId="8" xfId="3" applyNumberFormat="1" applyFont="1" applyFill="1" applyBorder="1" applyAlignment="1" applyProtection="1">
      <alignment horizontal="right" vertical="center" wrapText="1"/>
    </xf>
    <xf numFmtId="0" fontId="33" fillId="4" borderId="8" xfId="3" applyNumberFormat="1" applyFont="1" applyFill="1" applyBorder="1" applyAlignment="1" applyProtection="1">
      <alignment horizontal="right" vertical="center" wrapText="1"/>
      <protection locked="0"/>
    </xf>
    <xf numFmtId="0" fontId="35" fillId="5" borderId="8" xfId="1" applyFont="1" applyFill="1" applyBorder="1" applyAlignment="1" applyProtection="1">
      <alignment horizontal="left" vertical="center" wrapText="1" indent="1"/>
      <protection locked="0"/>
    </xf>
    <xf numFmtId="164" fontId="2" fillId="6" borderId="8" xfId="1" applyNumberFormat="1" applyFont="1" applyFill="1" applyBorder="1" applyAlignment="1" applyProtection="1">
      <alignment horizontal="right" vertical="center" wrapText="1"/>
      <protection locked="0"/>
    </xf>
    <xf numFmtId="2" fontId="2" fillId="6" borderId="8" xfId="1" applyNumberFormat="1" applyFont="1" applyFill="1" applyBorder="1" applyAlignment="1" applyProtection="1">
      <alignment horizontal="right" vertical="center" wrapText="1"/>
      <protection locked="0"/>
    </xf>
    <xf numFmtId="164" fontId="2" fillId="6" borderId="8" xfId="1" applyNumberFormat="1" applyFont="1" applyFill="1" applyBorder="1" applyAlignment="1" applyProtection="1">
      <alignment horizontal="right" wrapText="1"/>
      <protection locked="0"/>
    </xf>
    <xf numFmtId="2" fontId="2" fillId="6" borderId="8" xfId="1" applyNumberFormat="1" applyFont="1" applyFill="1" applyBorder="1" applyAlignment="1" applyProtection="1">
      <alignment horizontal="right" wrapText="1"/>
      <protection locked="0"/>
    </xf>
    <xf numFmtId="0" fontId="36" fillId="7" borderId="15" xfId="1" applyFont="1" applyFill="1" applyBorder="1" applyAlignment="1" applyProtection="1">
      <alignment horizontal="left" vertical="center" wrapText="1" indent="1"/>
      <protection locked="0"/>
    </xf>
    <xf numFmtId="4" fontId="36" fillId="7" borderId="15" xfId="1" applyNumberFormat="1" applyFont="1" applyFill="1" applyBorder="1" applyAlignment="1" applyProtection="1">
      <alignment horizontal="right" vertical="center" wrapText="1"/>
      <protection locked="0"/>
    </xf>
    <xf numFmtId="164" fontId="36" fillId="7" borderId="15" xfId="1" applyNumberFormat="1" applyFont="1" applyFill="1" applyBorder="1" applyAlignment="1" applyProtection="1">
      <alignment horizontal="right" vertical="center" wrapText="1"/>
      <protection locked="0"/>
    </xf>
    <xf numFmtId="165" fontId="2" fillId="6" borderId="8" xfId="1" applyNumberFormat="1" applyFont="1" applyFill="1" applyBorder="1" applyAlignment="1" applyProtection="1">
      <alignment horizontal="right" vertical="center" wrapText="1"/>
      <protection locked="0"/>
    </xf>
    <xf numFmtId="166" fontId="36" fillId="7" borderId="15" xfId="1" applyNumberFormat="1" applyFont="1" applyFill="1" applyBorder="1" applyAlignment="1" applyProtection="1">
      <alignment horizontal="right" vertical="center" wrapText="1"/>
      <protection locked="0"/>
    </xf>
    <xf numFmtId="0" fontId="2" fillId="0" borderId="0" xfId="1" applyFont="1" applyFill="1" applyBorder="1" applyAlignment="1" applyProtection="1">
      <protection locked="0"/>
    </xf>
    <xf numFmtId="0" fontId="2" fillId="0" borderId="0" xfId="1" applyFont="1" applyFill="1" applyAlignment="1" applyProtection="1">
      <alignment horizontal="right" vertical="center" wrapText="1"/>
      <protection locked="0"/>
    </xf>
    <xf numFmtId="0" fontId="2" fillId="0" borderId="0" xfId="1" applyFont="1" applyProtection="1">
      <protection locked="0"/>
    </xf>
    <xf numFmtId="0" fontId="2" fillId="0" borderId="0" xfId="1" applyFont="1" applyAlignment="1" applyProtection="1">
      <alignment vertical="center" wrapText="1"/>
      <protection locked="0"/>
    </xf>
    <xf numFmtId="166" fontId="33" fillId="4" borderId="8" xfId="3" applyNumberFormat="1" applyFont="1" applyFill="1" applyBorder="1" applyAlignment="1" applyProtection="1">
      <alignment horizontal="right" vertical="center" wrapText="1"/>
    </xf>
    <xf numFmtId="0" fontId="33" fillId="4" borderId="8" xfId="3" applyFont="1" applyFill="1" applyBorder="1" applyAlignment="1" applyProtection="1">
      <alignment horizontal="right" vertical="center" wrapText="1"/>
      <protection locked="0"/>
    </xf>
    <xf numFmtId="166" fontId="2" fillId="6" borderId="8" xfId="1" applyNumberFormat="1" applyFont="1" applyFill="1" applyBorder="1" applyAlignment="1" applyProtection="1">
      <alignment horizontal="right" vertical="center" wrapText="1"/>
      <protection locked="0"/>
    </xf>
    <xf numFmtId="165" fontId="2" fillId="6" borderId="8" xfId="1" applyNumberFormat="1" applyFont="1" applyFill="1" applyBorder="1" applyAlignment="1" applyProtection="1">
      <alignment horizontal="right" wrapText="1"/>
      <protection locked="0"/>
    </xf>
    <xf numFmtId="0" fontId="37" fillId="0" borderId="0" xfId="0" applyFont="1"/>
    <xf numFmtId="0" fontId="37" fillId="0" borderId="0" xfId="0" applyFont="1" applyAlignment="1">
      <alignment horizontal="center"/>
    </xf>
    <xf numFmtId="0" fontId="38" fillId="13" borderId="0" xfId="0" applyFont="1" applyFill="1" applyAlignment="1">
      <alignment horizontal="center"/>
    </xf>
    <xf numFmtId="0" fontId="37" fillId="13" borderId="0" xfId="0" applyFont="1" applyFill="1" applyAlignment="1">
      <alignment horizontal="center"/>
    </xf>
    <xf numFmtId="168" fontId="37" fillId="0" borderId="0" xfId="0" applyNumberFormat="1" applyFont="1" applyAlignment="1">
      <alignment horizontal="center"/>
    </xf>
    <xf numFmtId="168" fontId="39" fillId="0" borderId="0" xfId="0" applyNumberFormat="1" applyFont="1"/>
    <xf numFmtId="2" fontId="39" fillId="0" borderId="0" xfId="0" applyNumberFormat="1" applyFont="1"/>
    <xf numFmtId="2" fontId="37" fillId="13" borderId="0" xfId="0" applyNumberFormat="1" applyFont="1" applyFill="1"/>
    <xf numFmtId="0" fontId="39" fillId="0" borderId="0" xfId="0" applyFont="1"/>
    <xf numFmtId="168" fontId="39" fillId="13" borderId="0" xfId="0" applyNumberFormat="1" applyFont="1" applyFill="1"/>
    <xf numFmtId="0" fontId="39" fillId="13" borderId="0" xfId="0" applyFont="1" applyFill="1"/>
    <xf numFmtId="168" fontId="37" fillId="0" borderId="0" xfId="0" applyNumberFormat="1" applyFont="1"/>
    <xf numFmtId="168" fontId="37" fillId="13" borderId="0" xfId="0" applyNumberFormat="1" applyFont="1" applyFill="1"/>
    <xf numFmtId="2" fontId="37" fillId="0" borderId="0" xfId="0" applyNumberFormat="1" applyFont="1"/>
    <xf numFmtId="0" fontId="40" fillId="0" borderId="0" xfId="0" applyFont="1"/>
    <xf numFmtId="2" fontId="40" fillId="13" borderId="0" xfId="0" applyNumberFormat="1" applyFont="1" applyFill="1"/>
    <xf numFmtId="2" fontId="40" fillId="0" borderId="0" xfId="0" applyNumberFormat="1" applyFont="1"/>
    <xf numFmtId="0" fontId="40" fillId="13" borderId="0" xfId="0" applyFont="1" applyFill="1"/>
    <xf numFmtId="168" fontId="40" fillId="13" borderId="0" xfId="0" applyNumberFormat="1" applyFont="1" applyFill="1"/>
    <xf numFmtId="0" fontId="37" fillId="13" borderId="0" xfId="0" applyFont="1" applyFill="1"/>
    <xf numFmtId="0" fontId="37" fillId="0" borderId="0" xfId="0" applyFont="1" applyFill="1"/>
    <xf numFmtId="168" fontId="37" fillId="0" borderId="0" xfId="0" applyNumberFormat="1" applyFont="1" applyFill="1"/>
    <xf numFmtId="2" fontId="37" fillId="0" borderId="0" xfId="0" applyNumberFormat="1" applyFont="1" applyFill="1"/>
    <xf numFmtId="2" fontId="41" fillId="13" borderId="0" xfId="0" applyNumberFormat="1" applyFont="1" applyFill="1"/>
    <xf numFmtId="168" fontId="41" fillId="13" borderId="0" xfId="0" applyNumberFormat="1" applyFont="1" applyFill="1"/>
    <xf numFmtId="4" fontId="2" fillId="6" borderId="8" xfId="1" applyNumberFormat="1" applyFont="1" applyFill="1" applyBorder="1" applyAlignment="1" applyProtection="1">
      <alignment horizontal="right" wrapText="1"/>
      <protection locked="0"/>
    </xf>
    <xf numFmtId="166" fontId="2" fillId="6" borderId="8" xfId="1" applyNumberFormat="1" applyFont="1" applyFill="1" applyBorder="1" applyAlignment="1" applyProtection="1">
      <alignment horizontal="right" wrapText="1"/>
      <protection locked="0"/>
    </xf>
    <xf numFmtId="0" fontId="2" fillId="0" borderId="0" xfId="3" applyNumberFormat="1" applyFont="1" applyFill="1" applyBorder="1" applyAlignment="1" applyProtection="1">
      <alignment horizontal="left" vertical="center"/>
      <protection locked="0"/>
    </xf>
    <xf numFmtId="3" fontId="2" fillId="6" borderId="8" xfId="1" applyNumberFormat="1" applyFont="1" applyFill="1" applyBorder="1" applyAlignment="1" applyProtection="1">
      <alignment horizontal="right" vertical="center" wrapText="1"/>
      <protection locked="0"/>
    </xf>
    <xf numFmtId="1" fontId="2" fillId="6" borderId="8" xfId="1" applyNumberFormat="1" applyFont="1" applyFill="1" applyBorder="1" applyAlignment="1" applyProtection="1">
      <alignment horizontal="right" wrapText="1"/>
      <protection locked="0"/>
    </xf>
    <xf numFmtId="3" fontId="10" fillId="6" borderId="8" xfId="1" applyNumberFormat="1" applyFont="1" applyFill="1" applyBorder="1" applyAlignment="1" applyProtection="1">
      <alignment horizontal="right" vertical="center" wrapText="1"/>
      <protection locked="0"/>
    </xf>
    <xf numFmtId="4" fontId="2" fillId="6" borderId="8" xfId="1" applyNumberFormat="1" applyFont="1" applyFill="1" applyBorder="1" applyAlignment="1" applyProtection="1">
      <alignment horizontal="right" vertical="center" wrapText="1"/>
      <protection locked="0"/>
    </xf>
    <xf numFmtId="0" fontId="3" fillId="0" borderId="0" xfId="1" applyFont="1" applyAlignment="1" applyProtection="1">
      <alignment horizontal="center" wrapText="1"/>
      <protection locked="0"/>
    </xf>
    <xf numFmtId="0" fontId="29" fillId="0" borderId="0" xfId="1" applyFont="1" applyAlignment="1" applyProtection="1">
      <alignment horizontal="center" wrapText="1"/>
      <protection locked="0"/>
    </xf>
    <xf numFmtId="0" fontId="29" fillId="0" borderId="0" xfId="1" applyFont="1" applyBorder="1" applyAlignment="1" applyProtection="1">
      <alignment horizontal="center" wrapText="1"/>
      <protection locked="0"/>
    </xf>
    <xf numFmtId="0" fontId="29" fillId="0" borderId="3" xfId="1" applyFont="1" applyBorder="1" applyAlignment="1" applyProtection="1">
      <alignment horizontal="center" wrapText="1"/>
      <protection locked="0"/>
    </xf>
    <xf numFmtId="0" fontId="32" fillId="4" borderId="6" xfId="1" applyFont="1" applyFill="1" applyBorder="1" applyAlignment="1" applyProtection="1">
      <alignment horizontal="center" vertical="center" wrapText="1"/>
      <protection locked="0"/>
    </xf>
    <xf numFmtId="0" fontId="32" fillId="4" borderId="7" xfId="1" applyFont="1" applyFill="1" applyBorder="1" applyAlignment="1" applyProtection="1">
      <alignment horizontal="center" vertical="center" wrapText="1"/>
      <protection locked="0"/>
    </xf>
    <xf numFmtId="0" fontId="23" fillId="0" borderId="7" xfId="0" applyFont="1" applyBorder="1" applyAlignment="1" applyProtection="1">
      <alignment wrapText="1"/>
      <protection locked="0"/>
    </xf>
    <xf numFmtId="0" fontId="32" fillId="4" borderId="9" xfId="1" applyFont="1" applyFill="1" applyBorder="1" applyAlignment="1" applyProtection="1">
      <alignment horizontal="center" vertical="center" wrapText="1"/>
      <protection locked="0"/>
    </xf>
    <xf numFmtId="0" fontId="32" fillId="4" borderId="10" xfId="1" applyFont="1" applyFill="1" applyBorder="1" applyAlignment="1" applyProtection="1">
      <alignment horizontal="center" vertical="center" wrapText="1"/>
      <protection locked="0"/>
    </xf>
    <xf numFmtId="0" fontId="32" fillId="4" borderId="11" xfId="1" applyFont="1" applyFill="1" applyBorder="1" applyAlignment="1" applyProtection="1">
      <alignment horizontal="center" vertical="center" wrapText="1"/>
      <protection locked="0"/>
    </xf>
    <xf numFmtId="0" fontId="5" fillId="4" borderId="6" xfId="1" applyFont="1" applyFill="1" applyBorder="1" applyAlignment="1" applyProtection="1">
      <alignment horizontal="center" vertical="center" wrapText="1"/>
      <protection locked="0"/>
    </xf>
    <xf numFmtId="0" fontId="5" fillId="4" borderId="7" xfId="1" applyFont="1" applyFill="1" applyBorder="1" applyAlignment="1" applyProtection="1">
      <alignment horizontal="center" vertical="center" wrapText="1"/>
      <protection locked="0"/>
    </xf>
    <xf numFmtId="0" fontId="6" fillId="0" borderId="7" xfId="0" applyFont="1" applyBorder="1" applyAlignment="1" applyProtection="1">
      <alignment wrapText="1"/>
      <protection locked="0"/>
    </xf>
    <xf numFmtId="0" fontId="5" fillId="4" borderId="9" xfId="1" applyFont="1" applyFill="1" applyBorder="1" applyAlignment="1" applyProtection="1">
      <alignment horizontal="center" vertical="center" wrapText="1"/>
      <protection locked="0"/>
    </xf>
    <xf numFmtId="0" fontId="5" fillId="4" borderId="10" xfId="1" applyFont="1" applyFill="1" applyBorder="1" applyAlignment="1" applyProtection="1">
      <alignment horizontal="center" vertical="center" wrapText="1"/>
      <protection locked="0"/>
    </xf>
    <xf numFmtId="0" fontId="5" fillId="4" borderId="11" xfId="1" applyFont="1" applyFill="1" applyBorder="1" applyAlignment="1" applyProtection="1">
      <alignment horizontal="center" vertical="center" wrapText="1"/>
      <protection locked="0"/>
    </xf>
    <xf numFmtId="0" fontId="7" fillId="4" borderId="9" xfId="1" applyFont="1" applyFill="1" applyBorder="1" applyAlignment="1" applyProtection="1">
      <alignment horizontal="left" vertical="top" wrapText="1" indent="1"/>
      <protection locked="0"/>
    </xf>
    <xf numFmtId="0" fontId="7" fillId="4" borderId="10" xfId="1" applyFont="1" applyFill="1" applyBorder="1" applyAlignment="1" applyProtection="1">
      <alignment horizontal="left" vertical="top" wrapText="1" indent="1"/>
      <protection locked="0"/>
    </xf>
    <xf numFmtId="0" fontId="34" fillId="5" borderId="12" xfId="1" applyFont="1" applyFill="1" applyBorder="1" applyAlignment="1" applyProtection="1">
      <alignment horizontal="center" vertical="center" wrapText="1"/>
      <protection locked="0"/>
    </xf>
    <xf numFmtId="0" fontId="35" fillId="5" borderId="13" xfId="1" applyFont="1" applyFill="1" applyBorder="1" applyAlignment="1" applyProtection="1">
      <alignment horizontal="center" vertical="center" wrapText="1"/>
      <protection locked="0"/>
    </xf>
    <xf numFmtId="0" fontId="35" fillId="5" borderId="14" xfId="1" applyFont="1" applyFill="1" applyBorder="1" applyAlignment="1" applyProtection="1">
      <alignment horizontal="center" vertical="center" wrapText="1"/>
      <protection locked="0"/>
    </xf>
    <xf numFmtId="0" fontId="33" fillId="4" borderId="9" xfId="1" applyFont="1" applyFill="1" applyBorder="1" applyAlignment="1" applyProtection="1">
      <alignment horizontal="left" vertical="top" wrapText="1" indent="1"/>
      <protection locked="0"/>
    </xf>
    <xf numFmtId="0" fontId="33" fillId="4" borderId="10" xfId="1" applyFont="1" applyFill="1" applyBorder="1" applyAlignment="1" applyProtection="1">
      <alignment horizontal="left" vertical="top" wrapText="1" indent="1"/>
      <protection locked="0"/>
    </xf>
    <xf numFmtId="0" fontId="33" fillId="4" borderId="11" xfId="1" applyFont="1" applyFill="1" applyBorder="1" applyAlignment="1" applyProtection="1">
      <alignment horizontal="left" vertical="top" wrapText="1" indent="1"/>
      <protection locked="0"/>
    </xf>
    <xf numFmtId="0" fontId="8" fillId="5" borderId="12" xfId="1" applyFont="1" applyFill="1" applyBorder="1" applyAlignment="1" applyProtection="1">
      <alignment horizontal="center" vertical="center" wrapText="1"/>
      <protection locked="0"/>
    </xf>
    <xf numFmtId="0" fontId="9" fillId="5" borderId="13" xfId="1" applyFont="1" applyFill="1" applyBorder="1" applyAlignment="1" applyProtection="1">
      <alignment horizontal="center" vertical="center" wrapText="1"/>
      <protection locked="0"/>
    </xf>
    <xf numFmtId="0" fontId="9" fillId="5" borderId="14" xfId="1" applyFont="1" applyFill="1" applyBorder="1" applyAlignment="1" applyProtection="1">
      <alignment horizontal="center" vertical="center" wrapText="1"/>
      <protection locked="0"/>
    </xf>
    <xf numFmtId="0" fontId="19" fillId="10" borderId="0" xfId="11" applyAlignment="1">
      <alignment horizontal="center" wrapText="1"/>
    </xf>
    <xf numFmtId="0" fontId="19" fillId="10" borderId="0" xfId="11" applyAlignment="1">
      <alignment horizontal="left" vertical="top" wrapText="1"/>
    </xf>
    <xf numFmtId="0" fontId="37" fillId="13" borderId="0" xfId="0" applyFont="1" applyFill="1" applyAlignment="1">
      <alignment horizontal="center"/>
    </xf>
    <xf numFmtId="0" fontId="0" fillId="0" borderId="0" xfId="0"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horizontal="left" vertical="center" indent="5"/>
    </xf>
    <xf numFmtId="0" fontId="0" fillId="0" borderId="0" xfId="0" applyAlignment="1">
      <alignment horizontal="left" vertical="center" indent="5"/>
    </xf>
    <xf numFmtId="0" fontId="28" fillId="0" borderId="0" xfId="0" applyFont="1" applyAlignment="1">
      <alignment horizontal="left" vertical="center" indent="5"/>
    </xf>
  </cellXfs>
  <cellStyles count="17">
    <cellStyle name="Column heading" xfId="11"/>
    <cellStyle name="Comma 2" xfId="4"/>
    <cellStyle name="Currency 2" xfId="5"/>
    <cellStyle name="Heading sheet major" xfId="9"/>
    <cellStyle name="Heading sheet minor" xfId="10"/>
    <cellStyle name="Normal" xfId="0" builtinId="0"/>
    <cellStyle name="Normal 10" xfId="6"/>
    <cellStyle name="Normal 114" xfId="2"/>
    <cellStyle name="Normal 2" xfId="7"/>
    <cellStyle name="Normal 3" xfId="16"/>
    <cellStyle name="Normal 7" xfId="1"/>
    <cellStyle name="Normal_20090617 - RIN - justifications 2" xfId="3"/>
    <cellStyle name="Output" xfId="8" builtinId="21"/>
    <cellStyle name="QuantInput" xfId="13"/>
    <cellStyle name="QuestionGen" xfId="14"/>
    <cellStyle name="QuestionMid" xfId="12"/>
    <cellStyle name="Title section"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jmcnair\AppData\Local\Microsoft\Windows\Temporary%20Internet%20Files\Content.Outlook\H93XE9M7\Outage%20Data%202003-13%20excl%20Trans%20and%20Gen%20v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centive rates old"/>
      <sheetName val="Summary tables Old"/>
      <sheetName val="Summary tables (SRR-162.3M)"/>
      <sheetName val="Revised VCR"/>
      <sheetName val="SPF Analysis"/>
      <sheetName val="SPF Summary"/>
      <sheetName val="Regulatory Impacts"/>
      <sheetName val="SPF 2012-13"/>
      <sheetName val="SPF 2011-12"/>
      <sheetName val="SPF 2010-11"/>
      <sheetName val="SPF 2009-10"/>
      <sheetName val="SPF 2008-09"/>
      <sheetName val="RIN 6.2 data (Orig) (noSPF)"/>
      <sheetName val="RIN 6.2 data (Orig) (SPF)"/>
      <sheetName val="RIN 6.2 data"/>
      <sheetName val="RIN 6.2 data (Orig) (noSPF) (2"/>
      <sheetName val="RIN 6.2 data (Orig) (SPF) (2)"/>
      <sheetName val="RIN 6.2 data (2)"/>
      <sheetName val="RIN 6.2 data (Rev) (noSPF)"/>
      <sheetName val="RIN 6.2 data (Rev) (noSPF) (2)"/>
      <sheetName val="RIN 6.2 data (Rev) (SPF) (2)"/>
      <sheetName val="RIN 6.2 data (Rev + SPF) v3"/>
      <sheetName val="RIN 6.2 data (Rev)(SPF)(Plan)"/>
      <sheetName val="RIN 6.2 data (Rev) (SPF)"/>
      <sheetName val="RIN 6.2 data (3)"/>
      <sheetName val="Sheet1"/>
      <sheetName val="RIN 6.2 data (Rev)(SPF)"/>
      <sheetName val="RIN 6.3 data"/>
      <sheetName val="RIN 6.4 data"/>
      <sheetName val="Pdat Summ"/>
      <sheetName val="RIN 6.2 data (Old)"/>
      <sheetName val="Trans &amp; Gen 03-13"/>
      <sheetName val="Data 2003-13"/>
      <sheetName val="Summary 2003-13"/>
      <sheetName val="SPF data 2008-13"/>
      <sheetName val="2012-13"/>
      <sheetName val="2011-12"/>
      <sheetName val="2010-11"/>
      <sheetName val="2009-10"/>
      <sheetName val="2008-09"/>
      <sheetName val="2007-08"/>
      <sheetName val="2006-07"/>
      <sheetName val="2005-06"/>
      <sheetName val="2004-05"/>
      <sheetName val="2003-04"/>
      <sheetName val="Plot Summ 2003-13"/>
      <sheetName val="Phone Resp data"/>
      <sheetName val="USAIDI USAIFI 2003-13 (Ex MED)"/>
      <sheetName val="UCAIDI (ex MED HV only)"/>
      <sheetName val="Feeder Project Model"/>
      <sheetName val="Fault Analysis Pivot (ex MED)"/>
      <sheetName val="UCAIDI (ex MED All)"/>
      <sheetName val="Data 2003-13 (exMED)"/>
      <sheetName val="USAIDI USAIFI 2003-13 (inc MED)"/>
      <sheetName val="UCAIDI (incl MED All)"/>
      <sheetName val="UCAIDI (incl MED All) (2)"/>
      <sheetName val="Fault Analysis Pivot (All)"/>
      <sheetName val="Data 2012-13"/>
      <sheetName val="Data 2011-12"/>
      <sheetName val="Data 2007-11"/>
      <sheetName val="Data 2003-07"/>
      <sheetName val="Phone data"/>
      <sheetName val="MED summary"/>
      <sheetName val="Cust by Feeder"/>
      <sheetName val="Cust by ZSS"/>
      <sheetName val="Pivot cust nos"/>
      <sheetName val="Sheet3"/>
      <sheetName val="Sheet2"/>
      <sheetName val="Sheet4"/>
    </sheetNames>
    <sheetDataSet>
      <sheetData sheetId="0"/>
      <sheetData sheetId="1"/>
      <sheetData sheetId="2"/>
      <sheetData sheetId="3"/>
      <sheetData sheetId="4"/>
      <sheetData sheetId="5"/>
      <sheetData sheetId="6"/>
      <sheetData sheetId="7">
        <row r="5">
          <cell r="I5" t="str">
            <v>Yes</v>
          </cell>
        </row>
        <row r="6">
          <cell r="I6" t="str">
            <v>Yes</v>
          </cell>
        </row>
        <row r="10">
          <cell r="I10" t="str">
            <v>Yes</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N64"/>
  <sheetViews>
    <sheetView zoomScaleNormal="100" workbookViewId="0">
      <selection activeCell="G33" sqref="G33"/>
    </sheetView>
  </sheetViews>
  <sheetFormatPr defaultRowHeight="15" x14ac:dyDescent="0.25"/>
  <cols>
    <col min="1" max="1" width="10.42578125" customWidth="1"/>
    <col min="2" max="2" width="18" customWidth="1"/>
    <col min="3" max="3" width="10.85546875" customWidth="1"/>
    <col min="4" max="4" width="11.42578125" bestFit="1" customWidth="1"/>
    <col min="7" max="7" width="9.42578125" customWidth="1"/>
    <col min="8" max="8" width="10.42578125" bestFit="1" customWidth="1"/>
    <col min="10" max="10" width="10.28515625" bestFit="1" customWidth="1"/>
    <col min="16" max="16" width="10.5703125" bestFit="1" customWidth="1"/>
    <col min="17" max="20" width="12.7109375" bestFit="1" customWidth="1"/>
    <col min="21" max="21" width="12.5703125" bestFit="1" customWidth="1"/>
  </cols>
  <sheetData>
    <row r="1" spans="1:14" ht="16.5" customHeight="1" thickBot="1" x14ac:dyDescent="0.3">
      <c r="A1" s="97"/>
      <c r="B1" s="97"/>
      <c r="C1" s="1"/>
    </row>
    <row r="2" spans="1:14" ht="15" customHeight="1" x14ac:dyDescent="0.25">
      <c r="B2" s="98" t="s">
        <v>113</v>
      </c>
      <c r="C2" s="98"/>
      <c r="D2" s="36" t="s">
        <v>35</v>
      </c>
      <c r="E2" s="37" t="s">
        <v>0</v>
      </c>
      <c r="F2" s="38">
        <v>0.89135983932588669</v>
      </c>
      <c r="G2" s="39"/>
      <c r="H2" s="39"/>
      <c r="I2" s="39"/>
      <c r="J2" s="39"/>
      <c r="K2" s="39"/>
      <c r="L2" s="39"/>
      <c r="M2" s="39"/>
      <c r="N2" s="39"/>
    </row>
    <row r="3" spans="1:14" ht="15.75" customHeight="1" thickBot="1" x14ac:dyDescent="0.3">
      <c r="B3" s="99" t="s">
        <v>36</v>
      </c>
      <c r="C3" s="100"/>
      <c r="D3" s="40" t="s">
        <v>35</v>
      </c>
      <c r="E3" s="41" t="s">
        <v>1</v>
      </c>
      <c r="F3" s="42">
        <v>0.10864016067411331</v>
      </c>
      <c r="G3" s="39"/>
      <c r="H3" s="39"/>
      <c r="I3" s="39"/>
      <c r="J3" s="39"/>
      <c r="K3" s="39"/>
      <c r="L3" s="39"/>
      <c r="M3" s="39"/>
      <c r="N3" s="39"/>
    </row>
    <row r="4" spans="1:14" x14ac:dyDescent="0.25">
      <c r="B4" s="43" t="s">
        <v>2</v>
      </c>
      <c r="C4" s="43"/>
      <c r="D4" s="43"/>
      <c r="E4" s="43"/>
      <c r="F4" s="43"/>
      <c r="G4" s="43"/>
      <c r="H4" s="43"/>
      <c r="I4" s="43"/>
      <c r="J4" s="43"/>
      <c r="K4" s="43"/>
      <c r="L4" s="43"/>
      <c r="M4" s="43"/>
      <c r="N4" s="43"/>
    </row>
    <row r="5" spans="1:14" x14ac:dyDescent="0.25">
      <c r="B5" s="39"/>
      <c r="C5" s="39"/>
      <c r="D5" s="39"/>
      <c r="E5" s="39"/>
      <c r="F5" s="39"/>
      <c r="G5" s="39"/>
      <c r="H5" s="39"/>
      <c r="I5" s="39"/>
      <c r="J5" s="39"/>
      <c r="K5" s="39"/>
      <c r="L5" s="39"/>
      <c r="M5" s="39"/>
      <c r="N5" s="39"/>
    </row>
    <row r="6" spans="1:14" x14ac:dyDescent="0.25">
      <c r="B6" s="39"/>
      <c r="C6" s="39"/>
      <c r="D6" s="101" t="s">
        <v>3</v>
      </c>
      <c r="E6" s="102"/>
      <c r="F6" s="102"/>
      <c r="G6" s="102"/>
      <c r="H6" s="103"/>
      <c r="I6" s="44" t="s">
        <v>4</v>
      </c>
      <c r="J6" s="104" t="s">
        <v>5</v>
      </c>
      <c r="K6" s="105"/>
      <c r="L6" s="105"/>
      <c r="M6" s="105"/>
      <c r="N6" s="106"/>
    </row>
    <row r="7" spans="1:14" x14ac:dyDescent="0.25">
      <c r="B7" s="118" t="s">
        <v>6</v>
      </c>
      <c r="C7" s="120"/>
      <c r="D7" s="45" t="s">
        <v>7</v>
      </c>
      <c r="E7" s="45" t="s">
        <v>8</v>
      </c>
      <c r="F7" s="45" t="s">
        <v>9</v>
      </c>
      <c r="G7" s="45" t="s">
        <v>10</v>
      </c>
      <c r="H7" s="45" t="s">
        <v>11</v>
      </c>
      <c r="I7" s="46" t="s">
        <v>12</v>
      </c>
      <c r="J7" s="46" t="s">
        <v>13</v>
      </c>
      <c r="K7" s="46" t="s">
        <v>14</v>
      </c>
      <c r="L7" s="46" t="s">
        <v>15</v>
      </c>
      <c r="M7" s="46" t="s">
        <v>16</v>
      </c>
      <c r="N7" s="46" t="s">
        <v>17</v>
      </c>
    </row>
    <row r="8" spans="1:14" x14ac:dyDescent="0.25">
      <c r="B8" s="115" t="s">
        <v>18</v>
      </c>
      <c r="C8" s="47" t="s">
        <v>19</v>
      </c>
      <c r="D8" s="48" t="s">
        <v>20</v>
      </c>
      <c r="E8" s="48" t="s">
        <v>20</v>
      </c>
      <c r="F8" s="48" t="s">
        <v>20</v>
      </c>
      <c r="G8" s="48" t="s">
        <v>20</v>
      </c>
      <c r="H8" s="48" t="s">
        <v>20</v>
      </c>
      <c r="I8" s="48"/>
      <c r="J8" s="48"/>
      <c r="K8" s="48"/>
      <c r="L8" s="48"/>
      <c r="M8" s="48"/>
      <c r="N8" s="48"/>
    </row>
    <row r="9" spans="1:14" x14ac:dyDescent="0.25">
      <c r="B9" s="116"/>
      <c r="C9" s="47" t="s">
        <v>21</v>
      </c>
      <c r="D9" s="49">
        <v>29.43813489041213</v>
      </c>
      <c r="E9" s="49">
        <v>24.342415164593405</v>
      </c>
      <c r="F9" s="49">
        <v>38.512051112803597</v>
      </c>
      <c r="G9" s="49">
        <v>28.220601104744571</v>
      </c>
      <c r="H9" s="49">
        <v>41.917542523483128</v>
      </c>
      <c r="I9" s="50"/>
      <c r="J9" s="51"/>
      <c r="K9" s="51"/>
      <c r="L9" s="51"/>
      <c r="M9" s="51"/>
      <c r="N9" s="51"/>
    </row>
    <row r="10" spans="1:14" x14ac:dyDescent="0.25">
      <c r="B10" s="116"/>
      <c r="C10" s="47" t="s">
        <v>22</v>
      </c>
      <c r="D10" s="49">
        <v>2.1669933147160871</v>
      </c>
      <c r="E10" s="49">
        <v>4.7972040280951171</v>
      </c>
      <c r="F10" s="49">
        <v>5.8855784039942449</v>
      </c>
      <c r="G10" s="49">
        <v>4.6257075879310818</v>
      </c>
      <c r="H10" s="49">
        <v>6.629889142760435</v>
      </c>
      <c r="I10" s="48"/>
      <c r="J10" s="51"/>
      <c r="K10" s="51"/>
      <c r="L10" s="51"/>
      <c r="M10" s="51"/>
      <c r="N10" s="51"/>
    </row>
    <row r="11" spans="1:14" x14ac:dyDescent="0.25">
      <c r="B11" s="116"/>
      <c r="C11" s="47" t="s">
        <v>23</v>
      </c>
      <c r="D11" s="48" t="s">
        <v>20</v>
      </c>
      <c r="E11" s="48" t="s">
        <v>20</v>
      </c>
      <c r="F11" s="48" t="s">
        <v>20</v>
      </c>
      <c r="G11" s="48" t="s">
        <v>20</v>
      </c>
      <c r="H11" s="48" t="s">
        <v>20</v>
      </c>
      <c r="I11" s="48"/>
      <c r="J11" s="48"/>
      <c r="K11" s="48"/>
      <c r="L11" s="48"/>
      <c r="M11" s="48"/>
      <c r="N11" s="48"/>
    </row>
    <row r="12" spans="1:14" ht="15.75" thickBot="1" x14ac:dyDescent="0.3">
      <c r="B12" s="117"/>
      <c r="C12" s="52" t="s">
        <v>24</v>
      </c>
      <c r="D12" s="53">
        <v>31.606675129051379</v>
      </c>
      <c r="E12" s="53">
        <v>29.1396191926885</v>
      </c>
      <c r="F12" s="53">
        <v>44.397629516797856</v>
      </c>
      <c r="G12" s="53">
        <v>32.305918591859182</v>
      </c>
      <c r="H12" s="53">
        <v>48.54743166624359</v>
      </c>
      <c r="I12" s="54"/>
      <c r="J12" s="53"/>
      <c r="K12" s="53"/>
      <c r="L12" s="53"/>
      <c r="M12" s="53"/>
      <c r="N12" s="53"/>
    </row>
    <row r="13" spans="1:14" x14ac:dyDescent="0.25">
      <c r="B13" s="115" t="s">
        <v>25</v>
      </c>
      <c r="C13" s="47" t="s">
        <v>19</v>
      </c>
      <c r="D13" s="48" t="s">
        <v>20</v>
      </c>
      <c r="E13" s="48" t="s">
        <v>20</v>
      </c>
      <c r="F13" s="48" t="s">
        <v>20</v>
      </c>
      <c r="G13" s="48" t="s">
        <v>20</v>
      </c>
      <c r="H13" s="48" t="s">
        <v>20</v>
      </c>
      <c r="I13" s="48"/>
      <c r="J13" s="48"/>
      <c r="K13" s="48"/>
      <c r="L13" s="48"/>
      <c r="M13" s="48"/>
      <c r="N13" s="48"/>
    </row>
    <row r="14" spans="1:14" x14ac:dyDescent="0.25">
      <c r="B14" s="116"/>
      <c r="C14" s="47" t="s">
        <v>21</v>
      </c>
      <c r="D14" s="55">
        <f>D9-D19</f>
        <v>6.7787898789879115</v>
      </c>
      <c r="E14" s="55">
        <f t="shared" ref="E14:H15" si="0">E9-E19</f>
        <v>2.8452263687907262</v>
      </c>
      <c r="F14" s="55">
        <f t="shared" si="0"/>
        <v>0</v>
      </c>
      <c r="G14" s="55">
        <f t="shared" si="0"/>
        <v>2.5819990906970105</v>
      </c>
      <c r="H14" s="55">
        <f t="shared" si="0"/>
        <v>16.470156554116979</v>
      </c>
      <c r="I14" s="55"/>
      <c r="J14" s="51"/>
      <c r="K14" s="51"/>
      <c r="L14" s="51"/>
      <c r="M14" s="51"/>
      <c r="N14" s="51"/>
    </row>
    <row r="15" spans="1:14" x14ac:dyDescent="0.25">
      <c r="B15" s="116"/>
      <c r="C15" s="47" t="s">
        <v>22</v>
      </c>
      <c r="D15" s="55">
        <f>D10-D20</f>
        <v>0.14785140052466872</v>
      </c>
      <c r="E15" s="55">
        <f t="shared" si="0"/>
        <v>5.1021409833292175E-2</v>
      </c>
      <c r="F15" s="55">
        <f t="shared" si="0"/>
        <v>0</v>
      </c>
      <c r="G15" s="55">
        <f t="shared" si="0"/>
        <v>0.16985584891102601</v>
      </c>
      <c r="H15" s="55">
        <f t="shared" si="0"/>
        <v>2.564302276381488</v>
      </c>
      <c r="I15" s="55"/>
      <c r="J15" s="51"/>
      <c r="K15" s="51"/>
      <c r="L15" s="51"/>
      <c r="M15" s="51"/>
      <c r="N15" s="51"/>
    </row>
    <row r="16" spans="1:14" x14ac:dyDescent="0.25">
      <c r="B16" s="116"/>
      <c r="C16" s="47" t="s">
        <v>23</v>
      </c>
      <c r="D16" s="48" t="s">
        <v>20</v>
      </c>
      <c r="E16" s="48" t="s">
        <v>20</v>
      </c>
      <c r="F16" s="48" t="s">
        <v>20</v>
      </c>
      <c r="G16" s="48" t="s">
        <v>20</v>
      </c>
      <c r="H16" s="48" t="s">
        <v>20</v>
      </c>
      <c r="I16" s="48"/>
      <c r="J16" s="48"/>
      <c r="K16" s="48"/>
      <c r="L16" s="48"/>
      <c r="M16" s="48"/>
      <c r="N16" s="48"/>
    </row>
    <row r="17" spans="2:14" ht="15.75" thickBot="1" x14ac:dyDescent="0.3">
      <c r="B17" s="117"/>
      <c r="C17" s="52" t="s">
        <v>24</v>
      </c>
      <c r="D17" s="56">
        <f t="shared" ref="D17:G17" si="1">D14+D15</f>
        <v>6.9266412795125802</v>
      </c>
      <c r="E17" s="56">
        <f t="shared" si="1"/>
        <v>2.8962477786240184</v>
      </c>
      <c r="F17" s="56">
        <f t="shared" si="1"/>
        <v>0</v>
      </c>
      <c r="G17" s="56">
        <f t="shared" si="1"/>
        <v>2.7518549396080365</v>
      </c>
      <c r="H17" s="56">
        <f>H14+H15</f>
        <v>19.034458830498465</v>
      </c>
      <c r="I17" s="56"/>
      <c r="J17" s="53"/>
      <c r="K17" s="53"/>
      <c r="L17" s="53"/>
      <c r="M17" s="53"/>
      <c r="N17" s="53"/>
    </row>
    <row r="18" spans="2:14" x14ac:dyDescent="0.25">
      <c r="B18" s="115" t="s">
        <v>26</v>
      </c>
      <c r="C18" s="47" t="s">
        <v>19</v>
      </c>
      <c r="D18" s="48" t="s">
        <v>20</v>
      </c>
      <c r="E18" s="48" t="s">
        <v>20</v>
      </c>
      <c r="F18" s="48" t="s">
        <v>20</v>
      </c>
      <c r="G18" s="48" t="s">
        <v>20</v>
      </c>
      <c r="H18" s="48" t="s">
        <v>20</v>
      </c>
      <c r="I18" s="48"/>
      <c r="J18" s="48"/>
      <c r="K18" s="48"/>
      <c r="L18" s="48"/>
      <c r="M18" s="48"/>
      <c r="N18" s="48"/>
    </row>
    <row r="19" spans="2:14" x14ac:dyDescent="0.25">
      <c r="B19" s="116"/>
      <c r="C19" s="47" t="s">
        <v>21</v>
      </c>
      <c r="D19" s="49">
        <v>22.659345011424218</v>
      </c>
      <c r="E19" s="49">
        <v>21.497188795802678</v>
      </c>
      <c r="F19" s="49">
        <v>38.512051112803597</v>
      </c>
      <c r="G19" s="49">
        <v>25.63860201404756</v>
      </c>
      <c r="H19" s="49">
        <v>25.447385969366149</v>
      </c>
      <c r="I19" s="48"/>
      <c r="J19" s="51"/>
      <c r="K19" s="51"/>
      <c r="L19" s="51"/>
      <c r="M19" s="51"/>
      <c r="N19" s="51"/>
    </row>
    <row r="20" spans="2:14" x14ac:dyDescent="0.25">
      <c r="B20" s="116"/>
      <c r="C20" s="47" t="s">
        <v>22</v>
      </c>
      <c r="D20" s="49">
        <v>2.0191419141914184</v>
      </c>
      <c r="E20" s="49">
        <v>4.746182618261825</v>
      </c>
      <c r="F20" s="49">
        <v>5.8855784039942449</v>
      </c>
      <c r="G20" s="49">
        <v>4.4558517390200558</v>
      </c>
      <c r="H20" s="49">
        <v>4.065586866378947</v>
      </c>
      <c r="I20" s="48"/>
      <c r="J20" s="51"/>
      <c r="K20" s="51"/>
      <c r="L20" s="51"/>
      <c r="M20" s="51"/>
      <c r="N20" s="51"/>
    </row>
    <row r="21" spans="2:14" x14ac:dyDescent="0.25">
      <c r="B21" s="116"/>
      <c r="C21" s="47" t="s">
        <v>23</v>
      </c>
      <c r="D21" s="48" t="s">
        <v>20</v>
      </c>
      <c r="E21" s="48" t="s">
        <v>20</v>
      </c>
      <c r="F21" s="48" t="s">
        <v>20</v>
      </c>
      <c r="G21" s="48" t="s">
        <v>20</v>
      </c>
      <c r="H21" s="48" t="s">
        <v>20</v>
      </c>
      <c r="I21" s="48"/>
      <c r="J21" s="48"/>
      <c r="K21" s="48"/>
      <c r="L21" s="48"/>
      <c r="M21" s="48"/>
      <c r="N21" s="48"/>
    </row>
    <row r="22" spans="2:14" ht="15.75" thickBot="1" x14ac:dyDescent="0.3">
      <c r="B22" s="117"/>
      <c r="C22" s="52" t="s">
        <v>24</v>
      </c>
      <c r="D22" s="53">
        <v>24.680033849538798</v>
      </c>
      <c r="E22" s="53">
        <v>26.243371414064487</v>
      </c>
      <c r="F22" s="53">
        <v>44.397629516797856</v>
      </c>
      <c r="G22" s="53">
        <v>30.094453753067612</v>
      </c>
      <c r="H22" s="53">
        <v>29.512972835745124</v>
      </c>
      <c r="I22" s="53"/>
      <c r="J22" s="53"/>
      <c r="K22" s="53"/>
      <c r="L22" s="53"/>
      <c r="M22" s="53"/>
      <c r="N22" s="53"/>
    </row>
    <row r="23" spans="2:14" x14ac:dyDescent="0.25">
      <c r="B23" s="57"/>
      <c r="C23" s="57"/>
      <c r="D23" s="57"/>
      <c r="E23" s="57"/>
      <c r="F23" s="57"/>
      <c r="G23" s="57"/>
      <c r="H23" s="57"/>
      <c r="I23" s="57"/>
      <c r="J23" s="57"/>
      <c r="K23" s="57"/>
      <c r="L23" s="57"/>
      <c r="M23" s="57"/>
      <c r="N23" s="57"/>
    </row>
    <row r="24" spans="2:14" x14ac:dyDescent="0.25">
      <c r="B24" s="57"/>
      <c r="C24" s="57"/>
      <c r="D24" s="57"/>
      <c r="E24" s="57"/>
      <c r="F24" s="57"/>
      <c r="G24" s="57"/>
      <c r="H24" s="57"/>
      <c r="I24" s="57"/>
      <c r="J24" s="57"/>
      <c r="K24" s="57"/>
      <c r="L24" s="57"/>
      <c r="M24" s="57"/>
      <c r="N24" s="57"/>
    </row>
    <row r="25" spans="2:14" x14ac:dyDescent="0.25">
      <c r="B25" s="43" t="s">
        <v>27</v>
      </c>
      <c r="C25" s="43"/>
      <c r="D25" s="43"/>
      <c r="E25" s="43"/>
      <c r="F25" s="43"/>
      <c r="G25" s="43"/>
      <c r="H25" s="43"/>
      <c r="I25" s="43"/>
      <c r="J25" s="43"/>
      <c r="K25" s="43"/>
      <c r="L25" s="43"/>
      <c r="M25" s="43"/>
      <c r="N25" s="43"/>
    </row>
    <row r="26" spans="2:14" x14ac:dyDescent="0.25">
      <c r="B26" s="36"/>
      <c r="C26" s="36"/>
      <c r="D26" s="36"/>
      <c r="E26" s="36"/>
      <c r="F26" s="36"/>
      <c r="G26" s="36"/>
      <c r="H26" s="36"/>
      <c r="I26" s="36"/>
      <c r="J26" s="36"/>
      <c r="K26" s="36"/>
      <c r="L26" s="58"/>
      <c r="M26" s="58"/>
      <c r="N26" s="59"/>
    </row>
    <row r="27" spans="2:14" x14ac:dyDescent="0.25">
      <c r="B27" s="60"/>
      <c r="C27" s="60"/>
      <c r="D27" s="101" t="s">
        <v>3</v>
      </c>
      <c r="E27" s="102"/>
      <c r="F27" s="102"/>
      <c r="G27" s="102"/>
      <c r="H27" s="103"/>
      <c r="I27" s="44" t="s">
        <v>4</v>
      </c>
      <c r="J27" s="104" t="s">
        <v>5</v>
      </c>
      <c r="K27" s="105"/>
      <c r="L27" s="105"/>
      <c r="M27" s="105"/>
      <c r="N27" s="106"/>
    </row>
    <row r="28" spans="2:14" x14ac:dyDescent="0.25">
      <c r="B28" s="118" t="s">
        <v>28</v>
      </c>
      <c r="C28" s="119"/>
      <c r="D28" s="61" t="s">
        <v>7</v>
      </c>
      <c r="E28" s="61" t="s">
        <v>8</v>
      </c>
      <c r="F28" s="61" t="s">
        <v>9</v>
      </c>
      <c r="G28" s="61" t="s">
        <v>10</v>
      </c>
      <c r="H28" s="61" t="s">
        <v>11</v>
      </c>
      <c r="I28" s="62" t="s">
        <v>12</v>
      </c>
      <c r="J28" s="62" t="s">
        <v>13</v>
      </c>
      <c r="K28" s="62" t="s">
        <v>14</v>
      </c>
      <c r="L28" s="62" t="s">
        <v>15</v>
      </c>
      <c r="M28" s="62" t="s">
        <v>16</v>
      </c>
      <c r="N28" s="62" t="s">
        <v>17</v>
      </c>
    </row>
    <row r="29" spans="2:14" x14ac:dyDescent="0.25">
      <c r="B29" s="115" t="s">
        <v>29</v>
      </c>
      <c r="C29" s="47" t="s">
        <v>19</v>
      </c>
      <c r="D29" s="48" t="s">
        <v>20</v>
      </c>
      <c r="E29" s="48" t="s">
        <v>20</v>
      </c>
      <c r="F29" s="48" t="s">
        <v>20</v>
      </c>
      <c r="G29" s="48" t="s">
        <v>20</v>
      </c>
      <c r="H29" s="48" t="s">
        <v>20</v>
      </c>
      <c r="I29" s="48"/>
      <c r="J29" s="48"/>
      <c r="K29" s="48"/>
      <c r="L29" s="48"/>
      <c r="M29" s="48"/>
      <c r="N29" s="48"/>
    </row>
    <row r="30" spans="2:14" x14ac:dyDescent="0.25">
      <c r="B30" s="116"/>
      <c r="C30" s="47" t="s">
        <v>21</v>
      </c>
      <c r="D30" s="55">
        <v>0.5265521423937265</v>
      </c>
      <c r="E30" s="55">
        <v>0.49517361992609521</v>
      </c>
      <c r="F30" s="55">
        <v>0.6694874615666695</v>
      </c>
      <c r="G30" s="55">
        <v>0.54163786235309397</v>
      </c>
      <c r="H30" s="55">
        <v>0.62968040393782965</v>
      </c>
      <c r="I30" s="63"/>
      <c r="J30" s="64"/>
      <c r="K30" s="64"/>
      <c r="L30" s="64"/>
      <c r="M30" s="64"/>
      <c r="N30" s="64"/>
    </row>
    <row r="31" spans="2:14" x14ac:dyDescent="0.25">
      <c r="B31" s="116"/>
      <c r="C31" s="47" t="s">
        <v>22</v>
      </c>
      <c r="D31" s="55">
        <v>3.1220557953231226E-2</v>
      </c>
      <c r="E31" s="55">
        <v>0.11951143832331952</v>
      </c>
      <c r="F31" s="55">
        <v>9.0660348086090678E-2</v>
      </c>
      <c r="G31" s="55">
        <v>7.8355784103887813E-2</v>
      </c>
      <c r="H31" s="55">
        <v>0.11350314518631352</v>
      </c>
      <c r="I31" s="63"/>
      <c r="J31" s="64"/>
      <c r="K31" s="64"/>
      <c r="L31" s="64"/>
      <c r="M31" s="64"/>
      <c r="N31" s="64"/>
    </row>
    <row r="32" spans="2:14" x14ac:dyDescent="0.25">
      <c r="B32" s="116"/>
      <c r="C32" s="47" t="s">
        <v>23</v>
      </c>
      <c r="D32" s="48" t="s">
        <v>20</v>
      </c>
      <c r="E32" s="48" t="s">
        <v>20</v>
      </c>
      <c r="F32" s="48" t="s">
        <v>20</v>
      </c>
      <c r="G32" s="48" t="s">
        <v>20</v>
      </c>
      <c r="H32" s="48" t="s">
        <v>20</v>
      </c>
      <c r="I32" s="48"/>
      <c r="J32" s="48"/>
      <c r="K32" s="48"/>
      <c r="L32" s="48"/>
      <c r="M32" s="48"/>
      <c r="N32" s="48"/>
    </row>
    <row r="33" spans="2:14" ht="15.75" thickBot="1" x14ac:dyDescent="0.3">
      <c r="B33" s="117"/>
      <c r="C33" s="52" t="s">
        <v>24</v>
      </c>
      <c r="D33" s="56">
        <v>0.55778962511635777</v>
      </c>
      <c r="E33" s="56">
        <v>0.61468505824941466</v>
      </c>
      <c r="F33" s="56">
        <v>0.76014780965276019</v>
      </c>
      <c r="G33" s="56">
        <v>0.61999364645698174</v>
      </c>
      <c r="H33" s="56">
        <v>0.74318354912414319</v>
      </c>
      <c r="I33" s="56"/>
      <c r="J33" s="56"/>
      <c r="K33" s="56"/>
      <c r="L33" s="56"/>
      <c r="M33" s="56"/>
      <c r="N33" s="56"/>
    </row>
    <row r="34" spans="2:14" x14ac:dyDescent="0.25">
      <c r="B34" s="115" t="s">
        <v>25</v>
      </c>
      <c r="C34" s="47" t="s">
        <v>19</v>
      </c>
      <c r="D34" s="48" t="s">
        <v>20</v>
      </c>
      <c r="E34" s="48" t="s">
        <v>20</v>
      </c>
      <c r="F34" s="48" t="s">
        <v>20</v>
      </c>
      <c r="G34" s="48" t="s">
        <v>20</v>
      </c>
      <c r="H34" s="48" t="s">
        <v>20</v>
      </c>
      <c r="I34" s="48"/>
      <c r="J34" s="48"/>
      <c r="K34" s="48"/>
      <c r="L34" s="48"/>
      <c r="M34" s="48"/>
      <c r="N34" s="48"/>
    </row>
    <row r="35" spans="2:14" x14ac:dyDescent="0.25">
      <c r="B35" s="116"/>
      <c r="C35" s="47" t="s">
        <v>21</v>
      </c>
      <c r="D35" s="55">
        <f>D30-D40</f>
        <v>9.9421737045499392E-2</v>
      </c>
      <c r="E35" s="55">
        <f t="shared" ref="E35:H36" si="2">E30-E40</f>
        <v>3.7928408225437971E-2</v>
      </c>
      <c r="F35" s="55">
        <f t="shared" si="2"/>
        <v>0</v>
      </c>
      <c r="G35" s="55">
        <f>G30-G40</f>
        <v>4.5589796007997951E-2</v>
      </c>
      <c r="H35" s="55">
        <f t="shared" si="2"/>
        <v>0.1262305717751262</v>
      </c>
      <c r="I35" s="55"/>
      <c r="J35" s="64"/>
      <c r="K35" s="64"/>
      <c r="L35" s="64"/>
      <c r="M35" s="64"/>
      <c r="N35" s="64"/>
    </row>
    <row r="36" spans="2:14" x14ac:dyDescent="0.25">
      <c r="B36" s="116"/>
      <c r="C36" s="47" t="s">
        <v>22</v>
      </c>
      <c r="D36" s="55">
        <f>D31-D41</f>
        <v>4.0619446560040406E-4</v>
      </c>
      <c r="E36" s="55">
        <f t="shared" si="2"/>
        <v>2.8095117204027936E-3</v>
      </c>
      <c r="F36" s="55">
        <f t="shared" si="2"/>
        <v>0</v>
      </c>
      <c r="G36" s="55">
        <f>G31-G41</f>
        <v>2.7754055532122068E-3</v>
      </c>
      <c r="H36" s="55">
        <f t="shared" si="2"/>
        <v>1.3596231418013596E-2</v>
      </c>
      <c r="I36" s="55"/>
      <c r="J36" s="64"/>
      <c r="K36" s="64"/>
      <c r="L36" s="64"/>
      <c r="M36" s="64"/>
      <c r="N36" s="64"/>
    </row>
    <row r="37" spans="2:14" x14ac:dyDescent="0.25">
      <c r="B37" s="116"/>
      <c r="C37" s="47" t="s">
        <v>23</v>
      </c>
      <c r="D37" s="48" t="s">
        <v>20</v>
      </c>
      <c r="E37" s="48" t="s">
        <v>20</v>
      </c>
      <c r="F37" s="48" t="s">
        <v>20</v>
      </c>
      <c r="G37" s="48" t="s">
        <v>20</v>
      </c>
      <c r="H37" s="48" t="s">
        <v>20</v>
      </c>
      <c r="I37" s="48"/>
      <c r="J37" s="48"/>
      <c r="K37" s="48"/>
      <c r="L37" s="48"/>
      <c r="M37" s="48"/>
      <c r="N37" s="48"/>
    </row>
    <row r="38" spans="2:14" ht="15.75" thickBot="1" x14ac:dyDescent="0.3">
      <c r="B38" s="117"/>
      <c r="C38" s="52" t="s">
        <v>24</v>
      </c>
      <c r="D38" s="56">
        <f>D35+D36</f>
        <v>9.9827931511099796E-2</v>
      </c>
      <c r="E38" s="56">
        <f t="shared" ref="E38:H38" si="3">E35+E36</f>
        <v>4.0737919945840764E-2</v>
      </c>
      <c r="F38" s="56">
        <f t="shared" si="3"/>
        <v>0</v>
      </c>
      <c r="G38" s="56">
        <f>G35+G36</f>
        <v>4.8365201561210158E-2</v>
      </c>
      <c r="H38" s="56">
        <f t="shared" si="3"/>
        <v>0.13982680319313978</v>
      </c>
      <c r="I38" s="56"/>
      <c r="J38" s="56"/>
      <c r="K38" s="56"/>
      <c r="L38" s="56"/>
      <c r="M38" s="56"/>
      <c r="N38" s="56"/>
    </row>
    <row r="39" spans="2:14" x14ac:dyDescent="0.25">
      <c r="B39" s="115" t="s">
        <v>30</v>
      </c>
      <c r="C39" s="47" t="s">
        <v>19</v>
      </c>
      <c r="D39" s="48" t="s">
        <v>20</v>
      </c>
      <c r="E39" s="48" t="s">
        <v>20</v>
      </c>
      <c r="F39" s="48" t="s">
        <v>20</v>
      </c>
      <c r="G39" s="48" t="s">
        <v>20</v>
      </c>
      <c r="H39" s="48" t="s">
        <v>20</v>
      </c>
      <c r="I39" s="48"/>
      <c r="J39" s="48"/>
      <c r="K39" s="48"/>
      <c r="L39" s="48"/>
      <c r="M39" s="48"/>
      <c r="N39" s="48"/>
    </row>
    <row r="40" spans="2:14" x14ac:dyDescent="0.25">
      <c r="B40" s="116"/>
      <c r="C40" s="47" t="s">
        <v>21</v>
      </c>
      <c r="D40" s="55">
        <v>0.4271304053482271</v>
      </c>
      <c r="E40" s="55">
        <v>0.45724521170065724</v>
      </c>
      <c r="F40" s="55">
        <v>0.6694874615666695</v>
      </c>
      <c r="G40" s="55">
        <v>0.49604806634509602</v>
      </c>
      <c r="H40" s="55">
        <v>0.50344983216270345</v>
      </c>
      <c r="I40" s="63"/>
      <c r="J40" s="64"/>
      <c r="K40" s="64"/>
      <c r="L40" s="64"/>
      <c r="M40" s="64"/>
      <c r="N40" s="64"/>
    </row>
    <row r="41" spans="2:14" x14ac:dyDescent="0.25">
      <c r="B41" s="116"/>
      <c r="C41" s="47" t="s">
        <v>22</v>
      </c>
      <c r="D41" s="55">
        <v>3.0814363487630822E-2</v>
      </c>
      <c r="E41" s="55">
        <v>0.11670192660291673</v>
      </c>
      <c r="F41" s="55">
        <v>9.0660348086090678E-2</v>
      </c>
      <c r="G41" s="55">
        <v>7.5580378550675606E-2</v>
      </c>
      <c r="H41" s="55">
        <v>9.9906913768299924E-2</v>
      </c>
      <c r="I41" s="63"/>
      <c r="J41" s="64"/>
      <c r="K41" s="64"/>
      <c r="L41" s="64"/>
      <c r="M41" s="64"/>
      <c r="N41" s="64"/>
    </row>
    <row r="42" spans="2:14" x14ac:dyDescent="0.25">
      <c r="B42" s="116"/>
      <c r="C42" s="47" t="s">
        <v>23</v>
      </c>
      <c r="D42" s="48" t="s">
        <v>20</v>
      </c>
      <c r="E42" s="48" t="s">
        <v>20</v>
      </c>
      <c r="F42" s="48" t="s">
        <v>20</v>
      </c>
      <c r="G42" s="48" t="s">
        <v>20</v>
      </c>
      <c r="H42" s="48" t="s">
        <v>20</v>
      </c>
      <c r="I42" s="48"/>
      <c r="J42" s="48"/>
      <c r="K42" s="48"/>
      <c r="L42" s="48"/>
      <c r="M42" s="48"/>
      <c r="N42" s="48"/>
    </row>
    <row r="43" spans="2:14" ht="15.75" thickBot="1" x14ac:dyDescent="0.3">
      <c r="B43" s="117"/>
      <c r="C43" s="52" t="s">
        <v>24</v>
      </c>
      <c r="D43" s="56">
        <v>0.45796169360525796</v>
      </c>
      <c r="E43" s="56">
        <v>0.57394713830357391</v>
      </c>
      <c r="F43" s="56">
        <v>0.76014780965276019</v>
      </c>
      <c r="G43" s="56">
        <v>0.57162844489577158</v>
      </c>
      <c r="H43" s="56">
        <v>0.6033567459310033</v>
      </c>
      <c r="I43" s="56"/>
      <c r="J43" s="56"/>
      <c r="K43" s="56"/>
      <c r="L43" s="56"/>
      <c r="M43" s="56"/>
      <c r="N43" s="56"/>
    </row>
    <row r="44" spans="2:14" x14ac:dyDescent="0.25">
      <c r="B44" s="8"/>
      <c r="C44" s="8"/>
      <c r="D44" s="8"/>
      <c r="E44" s="8"/>
      <c r="F44" s="8"/>
      <c r="G44" s="8"/>
      <c r="H44" s="8"/>
      <c r="I44" s="8"/>
      <c r="J44" s="8"/>
      <c r="K44" s="8"/>
      <c r="L44" s="8"/>
      <c r="M44" s="8"/>
      <c r="N44" s="8"/>
    </row>
    <row r="45" spans="2:14" x14ac:dyDescent="0.25">
      <c r="B45" s="8"/>
      <c r="C45" s="8"/>
      <c r="D45" s="8"/>
      <c r="E45" s="8"/>
      <c r="F45" s="8"/>
      <c r="G45" s="8"/>
      <c r="H45" s="8"/>
      <c r="I45" s="8"/>
      <c r="J45" s="8"/>
      <c r="K45" s="8"/>
      <c r="L45" s="8"/>
      <c r="M45" s="8"/>
      <c r="N45" s="8"/>
    </row>
    <row r="46" spans="2:14" ht="18" x14ac:dyDescent="0.25">
      <c r="B46" s="2" t="s">
        <v>31</v>
      </c>
      <c r="C46" s="2"/>
      <c r="D46" s="2"/>
      <c r="E46" s="2"/>
      <c r="F46" s="2"/>
      <c r="G46" s="2"/>
      <c r="H46" s="2"/>
      <c r="I46" s="2"/>
      <c r="J46" s="2"/>
      <c r="K46" s="2"/>
      <c r="L46" s="2"/>
      <c r="M46" s="2"/>
      <c r="N46" s="2"/>
    </row>
    <row r="47" spans="2:14" x14ac:dyDescent="0.25">
      <c r="B47" s="1"/>
      <c r="C47" s="1"/>
      <c r="D47" s="1"/>
      <c r="E47" s="1"/>
      <c r="F47" s="1"/>
      <c r="G47" s="1"/>
      <c r="H47" s="1"/>
      <c r="I47" s="1"/>
      <c r="J47" s="1"/>
      <c r="K47" s="1"/>
      <c r="L47" s="9"/>
      <c r="M47" s="9"/>
      <c r="N47" s="10"/>
    </row>
    <row r="48" spans="2:14" x14ac:dyDescent="0.25">
      <c r="B48" s="11"/>
      <c r="C48" s="11"/>
      <c r="D48" s="107" t="s">
        <v>3</v>
      </c>
      <c r="E48" s="108"/>
      <c r="F48" s="108"/>
      <c r="G48" s="108"/>
      <c r="H48" s="109"/>
      <c r="I48" s="3" t="s">
        <v>4</v>
      </c>
      <c r="J48" s="110" t="s">
        <v>5</v>
      </c>
      <c r="K48" s="111"/>
      <c r="L48" s="111"/>
      <c r="M48" s="111"/>
      <c r="N48" s="112"/>
    </row>
    <row r="49" spans="2:14" x14ac:dyDescent="0.25">
      <c r="B49" s="113" t="s">
        <v>32</v>
      </c>
      <c r="C49" s="114"/>
      <c r="D49" s="12" t="s">
        <v>7</v>
      </c>
      <c r="E49" s="12" t="s">
        <v>8</v>
      </c>
      <c r="F49" s="12" t="s">
        <v>9</v>
      </c>
      <c r="G49" s="12" t="s">
        <v>10</v>
      </c>
      <c r="H49" s="12" t="s">
        <v>11</v>
      </c>
      <c r="I49" s="13" t="s">
        <v>12</v>
      </c>
      <c r="J49" s="13" t="s">
        <v>13</v>
      </c>
      <c r="K49" s="13" t="s">
        <v>14</v>
      </c>
      <c r="L49" s="13" t="s">
        <v>15</v>
      </c>
      <c r="M49" s="13" t="s">
        <v>16</v>
      </c>
      <c r="N49" s="13" t="s">
        <v>17</v>
      </c>
    </row>
    <row r="50" spans="2:14" x14ac:dyDescent="0.25">
      <c r="B50" s="121" t="s">
        <v>33</v>
      </c>
      <c r="C50" s="4" t="s">
        <v>19</v>
      </c>
      <c r="D50" s="5" t="s">
        <v>20</v>
      </c>
      <c r="E50" s="5" t="s">
        <v>20</v>
      </c>
      <c r="F50" s="5" t="s">
        <v>20</v>
      </c>
      <c r="G50" s="5" t="s">
        <v>20</v>
      </c>
      <c r="H50" s="5" t="s">
        <v>20</v>
      </c>
      <c r="I50" s="5" t="s">
        <v>20</v>
      </c>
      <c r="J50" s="5" t="s">
        <v>20</v>
      </c>
      <c r="K50" s="5" t="s">
        <v>20</v>
      </c>
      <c r="L50" s="5" t="s">
        <v>20</v>
      </c>
      <c r="M50" s="5" t="s">
        <v>20</v>
      </c>
      <c r="N50" s="5" t="s">
        <v>20</v>
      </c>
    </row>
    <row r="51" spans="2:14" x14ac:dyDescent="0.25">
      <c r="B51" s="122"/>
      <c r="C51" s="4" t="s">
        <v>21</v>
      </c>
      <c r="D51" s="5" t="s">
        <v>20</v>
      </c>
      <c r="E51" s="5" t="s">
        <v>20</v>
      </c>
      <c r="F51" s="5" t="s">
        <v>20</v>
      </c>
      <c r="G51" s="5" t="s">
        <v>20</v>
      </c>
      <c r="H51" s="5" t="s">
        <v>20</v>
      </c>
      <c r="I51" s="5" t="s">
        <v>20</v>
      </c>
      <c r="J51" s="5" t="s">
        <v>20</v>
      </c>
      <c r="K51" s="5" t="s">
        <v>20</v>
      </c>
      <c r="L51" s="5" t="s">
        <v>20</v>
      </c>
      <c r="M51" s="5" t="s">
        <v>20</v>
      </c>
      <c r="N51" s="5" t="s">
        <v>20</v>
      </c>
    </row>
    <row r="52" spans="2:14" x14ac:dyDescent="0.25">
      <c r="B52" s="122"/>
      <c r="C52" s="4" t="s">
        <v>22</v>
      </c>
      <c r="D52" s="5" t="s">
        <v>20</v>
      </c>
      <c r="E52" s="5" t="s">
        <v>20</v>
      </c>
      <c r="F52" s="5" t="s">
        <v>20</v>
      </c>
      <c r="G52" s="5" t="s">
        <v>20</v>
      </c>
      <c r="H52" s="5" t="s">
        <v>20</v>
      </c>
      <c r="I52" s="5" t="s">
        <v>20</v>
      </c>
      <c r="J52" s="5" t="s">
        <v>20</v>
      </c>
      <c r="K52" s="5" t="s">
        <v>20</v>
      </c>
      <c r="L52" s="5" t="s">
        <v>20</v>
      </c>
      <c r="M52" s="5" t="s">
        <v>20</v>
      </c>
      <c r="N52" s="5" t="s">
        <v>20</v>
      </c>
    </row>
    <row r="53" spans="2:14" x14ac:dyDescent="0.25">
      <c r="B53" s="122"/>
      <c r="C53" s="4" t="s">
        <v>23</v>
      </c>
      <c r="D53" s="5" t="s">
        <v>20</v>
      </c>
      <c r="E53" s="5" t="s">
        <v>20</v>
      </c>
      <c r="F53" s="5" t="s">
        <v>20</v>
      </c>
      <c r="G53" s="5" t="s">
        <v>20</v>
      </c>
      <c r="H53" s="5" t="s">
        <v>20</v>
      </c>
      <c r="I53" s="5" t="s">
        <v>20</v>
      </c>
      <c r="J53" s="5" t="s">
        <v>20</v>
      </c>
      <c r="K53" s="5" t="s">
        <v>20</v>
      </c>
      <c r="L53" s="5" t="s">
        <v>20</v>
      </c>
      <c r="M53" s="5" t="s">
        <v>20</v>
      </c>
      <c r="N53" s="5" t="s">
        <v>20</v>
      </c>
    </row>
    <row r="54" spans="2:14" ht="15.75" thickBot="1" x14ac:dyDescent="0.3">
      <c r="B54" s="123"/>
      <c r="C54" s="6" t="s">
        <v>24</v>
      </c>
      <c r="D54" s="7"/>
      <c r="E54" s="7"/>
      <c r="F54" s="7"/>
      <c r="G54" s="7"/>
      <c r="H54" s="7"/>
      <c r="I54" s="7"/>
      <c r="J54" s="7"/>
      <c r="K54" s="7"/>
      <c r="L54" s="7"/>
      <c r="M54" s="7"/>
      <c r="N54" s="7"/>
    </row>
    <row r="55" spans="2:14" x14ac:dyDescent="0.25">
      <c r="B55" s="121" t="s">
        <v>25</v>
      </c>
      <c r="C55" s="4" t="s">
        <v>19</v>
      </c>
      <c r="D55" s="5" t="s">
        <v>20</v>
      </c>
      <c r="E55" s="5" t="s">
        <v>20</v>
      </c>
      <c r="F55" s="5" t="s">
        <v>20</v>
      </c>
      <c r="G55" s="5" t="s">
        <v>20</v>
      </c>
      <c r="H55" s="5" t="s">
        <v>20</v>
      </c>
      <c r="I55" s="5" t="s">
        <v>20</v>
      </c>
      <c r="J55" s="5" t="s">
        <v>20</v>
      </c>
      <c r="K55" s="5" t="s">
        <v>20</v>
      </c>
      <c r="L55" s="5" t="s">
        <v>20</v>
      </c>
      <c r="M55" s="5" t="s">
        <v>20</v>
      </c>
      <c r="N55" s="5" t="s">
        <v>20</v>
      </c>
    </row>
    <row r="56" spans="2:14" x14ac:dyDescent="0.25">
      <c r="B56" s="122"/>
      <c r="C56" s="4" t="s">
        <v>21</v>
      </c>
      <c r="D56" s="5" t="s">
        <v>20</v>
      </c>
      <c r="E56" s="5" t="s">
        <v>20</v>
      </c>
      <c r="F56" s="5" t="s">
        <v>20</v>
      </c>
      <c r="G56" s="5" t="s">
        <v>20</v>
      </c>
      <c r="H56" s="5" t="s">
        <v>20</v>
      </c>
      <c r="I56" s="5" t="s">
        <v>20</v>
      </c>
      <c r="J56" s="5" t="s">
        <v>20</v>
      </c>
      <c r="K56" s="5" t="s">
        <v>20</v>
      </c>
      <c r="L56" s="5" t="s">
        <v>20</v>
      </c>
      <c r="M56" s="5" t="s">
        <v>20</v>
      </c>
      <c r="N56" s="5" t="s">
        <v>20</v>
      </c>
    </row>
    <row r="57" spans="2:14" x14ac:dyDescent="0.25">
      <c r="B57" s="122"/>
      <c r="C57" s="4" t="s">
        <v>22</v>
      </c>
      <c r="D57" s="5" t="s">
        <v>20</v>
      </c>
      <c r="E57" s="5" t="s">
        <v>20</v>
      </c>
      <c r="F57" s="5" t="s">
        <v>20</v>
      </c>
      <c r="G57" s="5" t="s">
        <v>20</v>
      </c>
      <c r="H57" s="5" t="s">
        <v>20</v>
      </c>
      <c r="I57" s="5" t="s">
        <v>20</v>
      </c>
      <c r="J57" s="5" t="s">
        <v>20</v>
      </c>
      <c r="K57" s="5" t="s">
        <v>20</v>
      </c>
      <c r="L57" s="5" t="s">
        <v>20</v>
      </c>
      <c r="M57" s="5" t="s">
        <v>20</v>
      </c>
      <c r="N57" s="5" t="s">
        <v>20</v>
      </c>
    </row>
    <row r="58" spans="2:14" x14ac:dyDescent="0.25">
      <c r="B58" s="122"/>
      <c r="C58" s="4" t="s">
        <v>23</v>
      </c>
      <c r="D58" s="5" t="s">
        <v>20</v>
      </c>
      <c r="E58" s="5" t="s">
        <v>20</v>
      </c>
      <c r="F58" s="5" t="s">
        <v>20</v>
      </c>
      <c r="G58" s="5" t="s">
        <v>20</v>
      </c>
      <c r="H58" s="5" t="s">
        <v>20</v>
      </c>
      <c r="I58" s="5" t="s">
        <v>20</v>
      </c>
      <c r="J58" s="5" t="s">
        <v>20</v>
      </c>
      <c r="K58" s="5" t="s">
        <v>20</v>
      </c>
      <c r="L58" s="5" t="s">
        <v>20</v>
      </c>
      <c r="M58" s="5" t="s">
        <v>20</v>
      </c>
      <c r="N58" s="5" t="s">
        <v>20</v>
      </c>
    </row>
    <row r="59" spans="2:14" ht="15.75" thickBot="1" x14ac:dyDescent="0.3">
      <c r="B59" s="123"/>
      <c r="C59" s="6" t="s">
        <v>24</v>
      </c>
      <c r="D59" s="7"/>
      <c r="E59" s="7"/>
      <c r="F59" s="7"/>
      <c r="G59" s="7"/>
      <c r="H59" s="7"/>
      <c r="I59" s="7"/>
      <c r="J59" s="7"/>
      <c r="K59" s="7"/>
      <c r="L59" s="7"/>
      <c r="M59" s="7"/>
      <c r="N59" s="7"/>
    </row>
    <row r="60" spans="2:14" x14ac:dyDescent="0.25">
      <c r="B60" s="121" t="s">
        <v>34</v>
      </c>
      <c r="C60" s="4" t="s">
        <v>19</v>
      </c>
      <c r="D60" s="5" t="s">
        <v>20</v>
      </c>
      <c r="E60" s="5" t="s">
        <v>20</v>
      </c>
      <c r="F60" s="5" t="s">
        <v>20</v>
      </c>
      <c r="G60" s="5" t="s">
        <v>20</v>
      </c>
      <c r="H60" s="5" t="s">
        <v>20</v>
      </c>
      <c r="I60" s="5" t="s">
        <v>20</v>
      </c>
      <c r="J60" s="5" t="s">
        <v>20</v>
      </c>
      <c r="K60" s="5" t="s">
        <v>20</v>
      </c>
      <c r="L60" s="5" t="s">
        <v>20</v>
      </c>
      <c r="M60" s="5" t="s">
        <v>20</v>
      </c>
      <c r="N60" s="5" t="s">
        <v>20</v>
      </c>
    </row>
    <row r="61" spans="2:14" x14ac:dyDescent="0.25">
      <c r="B61" s="122"/>
      <c r="C61" s="4" t="s">
        <v>21</v>
      </c>
      <c r="D61" s="5" t="s">
        <v>20</v>
      </c>
      <c r="E61" s="5" t="s">
        <v>20</v>
      </c>
      <c r="F61" s="5" t="s">
        <v>20</v>
      </c>
      <c r="G61" s="5" t="s">
        <v>20</v>
      </c>
      <c r="H61" s="5" t="s">
        <v>20</v>
      </c>
      <c r="I61" s="5" t="s">
        <v>20</v>
      </c>
      <c r="J61" s="5" t="s">
        <v>20</v>
      </c>
      <c r="K61" s="5" t="s">
        <v>20</v>
      </c>
      <c r="L61" s="5" t="s">
        <v>20</v>
      </c>
      <c r="M61" s="5" t="s">
        <v>20</v>
      </c>
      <c r="N61" s="5" t="s">
        <v>20</v>
      </c>
    </row>
    <row r="62" spans="2:14" x14ac:dyDescent="0.25">
      <c r="B62" s="122"/>
      <c r="C62" s="4" t="s">
        <v>22</v>
      </c>
      <c r="D62" s="5" t="s">
        <v>20</v>
      </c>
      <c r="E62" s="5" t="s">
        <v>20</v>
      </c>
      <c r="F62" s="5" t="s">
        <v>20</v>
      </c>
      <c r="G62" s="5" t="s">
        <v>20</v>
      </c>
      <c r="H62" s="5" t="s">
        <v>20</v>
      </c>
      <c r="I62" s="5" t="s">
        <v>20</v>
      </c>
      <c r="J62" s="5" t="s">
        <v>20</v>
      </c>
      <c r="K62" s="5" t="s">
        <v>20</v>
      </c>
      <c r="L62" s="5" t="s">
        <v>20</v>
      </c>
      <c r="M62" s="5" t="s">
        <v>20</v>
      </c>
      <c r="N62" s="5" t="s">
        <v>20</v>
      </c>
    </row>
    <row r="63" spans="2:14" x14ac:dyDescent="0.25">
      <c r="B63" s="122"/>
      <c r="C63" s="4" t="s">
        <v>23</v>
      </c>
      <c r="D63" s="5" t="s">
        <v>20</v>
      </c>
      <c r="E63" s="5" t="s">
        <v>20</v>
      </c>
      <c r="F63" s="5" t="s">
        <v>20</v>
      </c>
      <c r="G63" s="5" t="s">
        <v>20</v>
      </c>
      <c r="H63" s="5" t="s">
        <v>20</v>
      </c>
      <c r="I63" s="5" t="s">
        <v>20</v>
      </c>
      <c r="J63" s="5" t="s">
        <v>20</v>
      </c>
      <c r="K63" s="5" t="s">
        <v>20</v>
      </c>
      <c r="L63" s="5" t="s">
        <v>20</v>
      </c>
      <c r="M63" s="5" t="s">
        <v>20</v>
      </c>
      <c r="N63" s="5" t="s">
        <v>20</v>
      </c>
    </row>
    <row r="64" spans="2:14" ht="15.75" thickBot="1" x14ac:dyDescent="0.3">
      <c r="B64" s="123"/>
      <c r="C64" s="6" t="s">
        <v>24</v>
      </c>
      <c r="D64" s="7"/>
      <c r="E64" s="7"/>
      <c r="F64" s="7"/>
      <c r="G64" s="7"/>
      <c r="H64" s="7"/>
      <c r="I64" s="7"/>
      <c r="J64" s="7"/>
      <c r="K64" s="7"/>
      <c r="L64" s="7"/>
      <c r="M64" s="7"/>
      <c r="N64" s="7"/>
    </row>
  </sheetData>
  <mergeCells count="21">
    <mergeCell ref="B7:C7"/>
    <mergeCell ref="B50:B54"/>
    <mergeCell ref="B55:B59"/>
    <mergeCell ref="B60:B64"/>
    <mergeCell ref="B29:B33"/>
    <mergeCell ref="B34:B38"/>
    <mergeCell ref="B39:B43"/>
    <mergeCell ref="D48:H48"/>
    <mergeCell ref="J48:N48"/>
    <mergeCell ref="B49:C49"/>
    <mergeCell ref="B8:B12"/>
    <mergeCell ref="B13:B17"/>
    <mergeCell ref="B18:B22"/>
    <mergeCell ref="D27:H27"/>
    <mergeCell ref="J27:N27"/>
    <mergeCell ref="B28:C28"/>
    <mergeCell ref="A1:B1"/>
    <mergeCell ref="B2:C2"/>
    <mergeCell ref="B3:C3"/>
    <mergeCell ref="D6:H6"/>
    <mergeCell ref="J6:N6"/>
  </mergeCells>
  <pageMargins left="0.7" right="0.7" top="0.75" bottom="0.75" header="0.3" footer="0.3"/>
  <pageSetup paperSize="9" scale="64"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P64"/>
  <sheetViews>
    <sheetView zoomScaleNormal="100" workbookViewId="0">
      <selection activeCell="P20" sqref="P20"/>
    </sheetView>
  </sheetViews>
  <sheetFormatPr defaultRowHeight="15" x14ac:dyDescent="0.25"/>
  <cols>
    <col min="1" max="1" width="10.42578125" customWidth="1"/>
    <col min="2" max="2" width="18" customWidth="1"/>
    <col min="3" max="3" width="10.85546875" customWidth="1"/>
    <col min="4" max="4" width="11.42578125" bestFit="1" customWidth="1"/>
    <col min="7" max="7" width="9.42578125" customWidth="1"/>
    <col min="8" max="8" width="10.42578125" bestFit="1" customWidth="1"/>
    <col min="10" max="10" width="10.28515625" bestFit="1" customWidth="1"/>
    <col min="16" max="16" width="10.5703125" bestFit="1" customWidth="1"/>
    <col min="17" max="20" width="12.7109375" bestFit="1" customWidth="1"/>
    <col min="21" max="21" width="12.5703125" bestFit="1" customWidth="1"/>
  </cols>
  <sheetData>
    <row r="1" spans="1:16" ht="16.5" customHeight="1" thickBot="1" x14ac:dyDescent="0.3">
      <c r="A1" s="97"/>
      <c r="B1" s="97"/>
      <c r="C1" s="1"/>
    </row>
    <row r="2" spans="1:16" ht="15" customHeight="1" x14ac:dyDescent="0.25">
      <c r="B2" s="98" t="s">
        <v>113</v>
      </c>
      <c r="C2" s="98"/>
      <c r="D2" s="36" t="s">
        <v>35</v>
      </c>
      <c r="E2" s="37" t="s">
        <v>0</v>
      </c>
      <c r="F2" s="38">
        <v>0.89135983932588669</v>
      </c>
      <c r="G2" s="39"/>
      <c r="H2" s="39"/>
      <c r="I2" s="39"/>
      <c r="J2" s="39"/>
      <c r="K2" s="39"/>
      <c r="L2" s="39"/>
      <c r="M2" s="39"/>
      <c r="N2" s="39"/>
    </row>
    <row r="3" spans="1:16" ht="15.75" customHeight="1" thickBot="1" x14ac:dyDescent="0.3">
      <c r="B3" s="99" t="s">
        <v>36</v>
      </c>
      <c r="C3" s="100"/>
      <c r="D3" s="40" t="s">
        <v>35</v>
      </c>
      <c r="E3" s="41" t="s">
        <v>1</v>
      </c>
      <c r="F3" s="42">
        <v>0.10864016067411331</v>
      </c>
      <c r="G3" s="39"/>
      <c r="H3" s="39"/>
      <c r="I3" s="39"/>
      <c r="J3" s="39"/>
      <c r="K3" s="39"/>
      <c r="L3" s="39"/>
      <c r="M3" s="39"/>
      <c r="N3" s="39"/>
    </row>
    <row r="4" spans="1:16" x14ac:dyDescent="0.25">
      <c r="B4" s="43" t="s">
        <v>2</v>
      </c>
      <c r="C4" s="43"/>
      <c r="D4" s="43"/>
      <c r="E4" s="43"/>
      <c r="F4" s="43"/>
      <c r="G4" s="43"/>
      <c r="H4" s="43"/>
      <c r="I4" s="43"/>
      <c r="J4" s="43"/>
      <c r="K4" s="43"/>
      <c r="L4" s="43"/>
      <c r="M4" s="43"/>
      <c r="N4" s="43"/>
    </row>
    <row r="5" spans="1:16" x14ac:dyDescent="0.25">
      <c r="B5" s="39"/>
      <c r="C5" s="39"/>
      <c r="D5" s="39"/>
      <c r="E5" s="39"/>
      <c r="F5" s="39"/>
      <c r="G5" s="39"/>
      <c r="H5" s="39"/>
      <c r="I5" s="39"/>
      <c r="J5" s="39"/>
      <c r="K5" s="39"/>
      <c r="L5" s="39"/>
      <c r="M5" s="39"/>
      <c r="N5" s="39"/>
    </row>
    <row r="6" spans="1:16" x14ac:dyDescent="0.25">
      <c r="B6" s="39"/>
      <c r="C6" s="39"/>
      <c r="D6" s="101" t="s">
        <v>3</v>
      </c>
      <c r="E6" s="102"/>
      <c r="F6" s="102"/>
      <c r="G6" s="102"/>
      <c r="H6" s="103"/>
      <c r="I6" s="44" t="s">
        <v>4</v>
      </c>
      <c r="J6" s="104" t="s">
        <v>5</v>
      </c>
      <c r="K6" s="105"/>
      <c r="L6" s="105"/>
      <c r="M6" s="105"/>
      <c r="N6" s="106"/>
      <c r="P6" t="s">
        <v>114</v>
      </c>
    </row>
    <row r="7" spans="1:16" x14ac:dyDescent="0.25">
      <c r="B7" s="118" t="s">
        <v>6</v>
      </c>
      <c r="C7" s="120"/>
      <c r="D7" s="45" t="s">
        <v>7</v>
      </c>
      <c r="E7" s="45" t="s">
        <v>8</v>
      </c>
      <c r="F7" s="45" t="s">
        <v>9</v>
      </c>
      <c r="G7" s="45" t="s">
        <v>10</v>
      </c>
      <c r="H7" s="45" t="s">
        <v>11</v>
      </c>
      <c r="I7" s="46" t="s">
        <v>12</v>
      </c>
      <c r="J7" s="46" t="s">
        <v>13</v>
      </c>
      <c r="K7" s="46" t="s">
        <v>14</v>
      </c>
      <c r="L7" s="46" t="s">
        <v>15</v>
      </c>
      <c r="M7" s="46" t="s">
        <v>16</v>
      </c>
      <c r="N7" s="46" t="s">
        <v>17</v>
      </c>
    </row>
    <row r="8" spans="1:16" x14ac:dyDescent="0.25">
      <c r="B8" s="115" t="s">
        <v>18</v>
      </c>
      <c r="C8" s="47" t="s">
        <v>19</v>
      </c>
      <c r="D8" s="48" t="s">
        <v>20</v>
      </c>
      <c r="E8" s="48" t="s">
        <v>20</v>
      </c>
      <c r="F8" s="48" t="s">
        <v>20</v>
      </c>
      <c r="G8" s="48" t="s">
        <v>20</v>
      </c>
      <c r="H8" s="48" t="s">
        <v>20</v>
      </c>
      <c r="I8" s="48"/>
      <c r="J8" s="48"/>
      <c r="K8" s="48"/>
      <c r="L8" s="48"/>
      <c r="M8" s="48"/>
      <c r="N8" s="48"/>
    </row>
    <row r="9" spans="1:16" x14ac:dyDescent="0.25">
      <c r="B9" s="116"/>
      <c r="C9" s="47" t="s">
        <v>21</v>
      </c>
      <c r="D9" s="49">
        <f>'RIN 6.2 data'!D9/'RIN 6.2 data'!$F2</f>
        <v>33.02609517686534</v>
      </c>
      <c r="E9" s="49">
        <f>'RIN 6.2 data'!E9/'RIN 6.2 data'!$F2</f>
        <v>27.309302136612938</v>
      </c>
      <c r="F9" s="49">
        <f>'RIN 6.2 data'!F9/'RIN 6.2 data'!$F2</f>
        <v>43.205952763060658</v>
      </c>
      <c r="G9" s="49">
        <f>'RIN 6.2 data'!G9/'RIN 6.2 data'!$F2</f>
        <v>31.660166702245764</v>
      </c>
      <c r="H9" s="49">
        <f>'RIN 6.2 data'!H9/'RIN 6.2 data'!$F2</f>
        <v>47.026510141161758</v>
      </c>
      <c r="I9" s="50"/>
      <c r="J9" s="51"/>
      <c r="K9" s="51"/>
      <c r="L9" s="51"/>
      <c r="M9" s="51"/>
      <c r="N9" s="51"/>
      <c r="P9" s="24">
        <f>AVERAGE(D9:H9)</f>
        <v>36.445605383989296</v>
      </c>
    </row>
    <row r="10" spans="1:16" x14ac:dyDescent="0.25">
      <c r="B10" s="116"/>
      <c r="C10" s="47" t="s">
        <v>22</v>
      </c>
      <c r="D10" s="49">
        <f>'RIN 6.2 data'!D10/'RIN 6.2 data'!$F3</f>
        <v>19.946521629477271</v>
      </c>
      <c r="E10" s="49">
        <f>'RIN 6.2 data'!E10/'RIN 6.2 data'!$F3</f>
        <v>44.156820077662047</v>
      </c>
      <c r="F10" s="49">
        <f>'RIN 6.2 data'!F10/'RIN 6.2 data'!$F3</f>
        <v>54.174978824351612</v>
      </c>
      <c r="G10" s="49">
        <f>'RIN 6.2 data'!G10/'RIN 6.2 data'!$F3</f>
        <v>42.578246932152155</v>
      </c>
      <c r="H10" s="49">
        <f>'RIN 6.2 data'!H10/'RIN 6.2 data'!$F3</f>
        <v>61.026135285716677</v>
      </c>
      <c r="I10" s="48"/>
      <c r="J10" s="51"/>
      <c r="K10" s="51"/>
      <c r="L10" s="51"/>
      <c r="M10" s="51"/>
      <c r="N10" s="51"/>
      <c r="P10" s="24">
        <f>AVERAGE(D10:H10)</f>
        <v>44.376540549871962</v>
      </c>
    </row>
    <row r="11" spans="1:16" x14ac:dyDescent="0.25">
      <c r="B11" s="116"/>
      <c r="C11" s="47" t="s">
        <v>23</v>
      </c>
      <c r="D11" s="48" t="s">
        <v>20</v>
      </c>
      <c r="E11" s="48" t="s">
        <v>20</v>
      </c>
      <c r="F11" s="48" t="s">
        <v>20</v>
      </c>
      <c r="G11" s="48" t="s">
        <v>20</v>
      </c>
      <c r="H11" s="48" t="s">
        <v>20</v>
      </c>
      <c r="I11" s="48"/>
      <c r="J11" s="48"/>
      <c r="K11" s="48"/>
      <c r="L11" s="48"/>
      <c r="M11" s="48"/>
      <c r="N11" s="48"/>
    </row>
    <row r="12" spans="1:16" ht="15.75" thickBot="1" x14ac:dyDescent="0.3">
      <c r="B12" s="117"/>
      <c r="C12" s="52" t="s">
        <v>24</v>
      </c>
      <c r="D12" s="53">
        <v>31.606675129051379</v>
      </c>
      <c r="E12" s="53">
        <v>29.1396191926885</v>
      </c>
      <c r="F12" s="53">
        <v>44.397629516797856</v>
      </c>
      <c r="G12" s="53">
        <v>32.305918591859182</v>
      </c>
      <c r="H12" s="53">
        <v>48.54743166624359</v>
      </c>
      <c r="I12" s="54"/>
      <c r="J12" s="53"/>
      <c r="K12" s="53"/>
      <c r="L12" s="53"/>
      <c r="M12" s="53"/>
      <c r="N12" s="53"/>
      <c r="P12" s="24">
        <f>AVERAGE(D12:H12)</f>
        <v>37.199454819328103</v>
      </c>
    </row>
    <row r="13" spans="1:16" x14ac:dyDescent="0.25">
      <c r="B13" s="115" t="s">
        <v>25</v>
      </c>
      <c r="C13" s="47" t="s">
        <v>19</v>
      </c>
      <c r="D13" s="48" t="s">
        <v>20</v>
      </c>
      <c r="E13" s="48" t="s">
        <v>20</v>
      </c>
      <c r="F13" s="48" t="s">
        <v>20</v>
      </c>
      <c r="G13" s="48" t="s">
        <v>20</v>
      </c>
      <c r="H13" s="48" t="s">
        <v>20</v>
      </c>
      <c r="I13" s="48"/>
      <c r="J13" s="48"/>
      <c r="K13" s="48"/>
      <c r="L13" s="48"/>
      <c r="M13" s="48"/>
      <c r="N13" s="48"/>
    </row>
    <row r="14" spans="1:16" x14ac:dyDescent="0.25">
      <c r="B14" s="116"/>
      <c r="C14" s="47" t="s">
        <v>21</v>
      </c>
      <c r="D14" s="55">
        <f>D9-D19</f>
        <v>7.6049980938276782</v>
      </c>
      <c r="E14" s="55">
        <f t="shared" ref="E14:H15" si="0">E9-E19</f>
        <v>3.1920064639018264</v>
      </c>
      <c r="F14" s="55">
        <f t="shared" si="0"/>
        <v>0</v>
      </c>
      <c r="G14" s="55">
        <f t="shared" si="0"/>
        <v>2.8966966838552146</v>
      </c>
      <c r="H14" s="55">
        <f t="shared" si="0"/>
        <v>18.477561841436504</v>
      </c>
      <c r="I14" s="55"/>
      <c r="J14" s="51"/>
      <c r="K14" s="51"/>
      <c r="L14" s="51"/>
      <c r="M14" s="51"/>
      <c r="N14" s="51"/>
      <c r="P14" s="24">
        <f>AVERAGE(D14:H14)</f>
        <v>6.4342526166042449</v>
      </c>
    </row>
    <row r="15" spans="1:16" x14ac:dyDescent="0.25">
      <c r="B15" s="116"/>
      <c r="C15" s="47" t="s">
        <v>22</v>
      </c>
      <c r="D15" s="55">
        <f>D10-D20</f>
        <v>1.360927668067216</v>
      </c>
      <c r="E15" s="55">
        <f t="shared" si="0"/>
        <v>0.46963673025430097</v>
      </c>
      <c r="F15" s="55">
        <f t="shared" si="0"/>
        <v>0</v>
      </c>
      <c r="G15" s="55">
        <f t="shared" si="0"/>
        <v>1.5634719965164692</v>
      </c>
      <c r="H15" s="55">
        <f t="shared" si="0"/>
        <v>23.603631110907479</v>
      </c>
      <c r="I15" s="55"/>
      <c r="J15" s="51"/>
      <c r="K15" s="51"/>
      <c r="L15" s="51"/>
      <c r="M15" s="51"/>
      <c r="N15" s="51"/>
      <c r="P15" s="24">
        <f>AVERAGE(D15:H15)</f>
        <v>5.3995335011490928</v>
      </c>
    </row>
    <row r="16" spans="1:16" x14ac:dyDescent="0.25">
      <c r="B16" s="116"/>
      <c r="C16" s="47" t="s">
        <v>23</v>
      </c>
      <c r="D16" s="48" t="s">
        <v>20</v>
      </c>
      <c r="E16" s="48" t="s">
        <v>20</v>
      </c>
      <c r="F16" s="48" t="s">
        <v>20</v>
      </c>
      <c r="G16" s="48" t="s">
        <v>20</v>
      </c>
      <c r="H16" s="48" t="s">
        <v>20</v>
      </c>
      <c r="I16" s="48"/>
      <c r="J16" s="48"/>
      <c r="K16" s="48"/>
      <c r="L16" s="48"/>
      <c r="M16" s="48"/>
      <c r="N16" s="48"/>
    </row>
    <row r="17" spans="2:16" ht="15.75" thickBot="1" x14ac:dyDescent="0.3">
      <c r="B17" s="117"/>
      <c r="C17" s="52" t="s">
        <v>24</v>
      </c>
      <c r="D17" s="56">
        <f>D12-D22</f>
        <v>6.9266412795125802</v>
      </c>
      <c r="E17" s="56">
        <f t="shared" ref="E17:H17" si="1">E12-E22</f>
        <v>2.8962477786240122</v>
      </c>
      <c r="F17" s="56">
        <f t="shared" si="1"/>
        <v>0</v>
      </c>
      <c r="G17" s="56">
        <f t="shared" si="1"/>
        <v>2.2114648387915707</v>
      </c>
      <c r="H17" s="56">
        <f t="shared" si="1"/>
        <v>19.034458830498465</v>
      </c>
      <c r="I17" s="56"/>
      <c r="J17" s="53"/>
      <c r="K17" s="53"/>
      <c r="L17" s="53"/>
      <c r="M17" s="53"/>
      <c r="N17" s="53"/>
      <c r="P17" s="24">
        <f>AVERAGE(D17:H17)</f>
        <v>6.2137625454853254</v>
      </c>
    </row>
    <row r="18" spans="2:16" x14ac:dyDescent="0.25">
      <c r="B18" s="115" t="s">
        <v>26</v>
      </c>
      <c r="C18" s="47" t="s">
        <v>19</v>
      </c>
      <c r="D18" s="48" t="s">
        <v>20</v>
      </c>
      <c r="E18" s="48" t="s">
        <v>20</v>
      </c>
      <c r="F18" s="48" t="s">
        <v>20</v>
      </c>
      <c r="G18" s="48" t="s">
        <v>20</v>
      </c>
      <c r="H18" s="48" t="s">
        <v>20</v>
      </c>
      <c r="I18" s="48"/>
      <c r="J18" s="48"/>
      <c r="K18" s="48"/>
      <c r="L18" s="48"/>
      <c r="M18" s="48"/>
      <c r="N18" s="48"/>
    </row>
    <row r="19" spans="2:16" x14ac:dyDescent="0.25">
      <c r="B19" s="116"/>
      <c r="C19" s="47" t="s">
        <v>21</v>
      </c>
      <c r="D19" s="49">
        <f>'RIN 6.2 data'!D19/'RIN 6.2 data'!$F2</f>
        <v>25.421097083037662</v>
      </c>
      <c r="E19" s="49">
        <f>'RIN 6.2 data'!E19/'RIN 6.2 data'!$F2</f>
        <v>24.117295672711112</v>
      </c>
      <c r="F19" s="49">
        <f>'RIN 6.2 data'!F19/'RIN 6.2 data'!$F2</f>
        <v>43.205952763060658</v>
      </c>
      <c r="G19" s="49">
        <f>'RIN 6.2 data'!G19/'RIN 6.2 data'!$F2</f>
        <v>28.763470018390549</v>
      </c>
      <c r="H19" s="49">
        <f>'RIN 6.2 data'!H19/'RIN 6.2 data'!$F2</f>
        <v>28.548948299725254</v>
      </c>
      <c r="I19" s="48"/>
      <c r="J19" s="51"/>
      <c r="K19" s="51"/>
      <c r="L19" s="51"/>
      <c r="M19" s="51"/>
      <c r="N19" s="51"/>
      <c r="P19" s="24">
        <f>AVERAGE(D19:H19)</f>
        <v>30.011352767385052</v>
      </c>
    </row>
    <row r="20" spans="2:16" x14ac:dyDescent="0.25">
      <c r="B20" s="116"/>
      <c r="C20" s="47" t="s">
        <v>22</v>
      </c>
      <c r="D20" s="49">
        <f>'RIN 6.2 data'!D20/'RIN 6.2 data'!$F3</f>
        <v>18.585593961410055</v>
      </c>
      <c r="E20" s="49">
        <f>'RIN 6.2 data'!E20/'RIN 6.2 data'!$F3</f>
        <v>43.687183347407746</v>
      </c>
      <c r="F20" s="49">
        <f>'RIN 6.2 data'!F20/'RIN 6.2 data'!$F3</f>
        <v>54.174978824351612</v>
      </c>
      <c r="G20" s="49">
        <f>'RIN 6.2 data'!G20/'RIN 6.2 data'!$F3</f>
        <v>41.014774935635685</v>
      </c>
      <c r="H20" s="49">
        <f>'RIN 6.2 data'!H20/'RIN 6.2 data'!$F3</f>
        <v>37.422504174809198</v>
      </c>
      <c r="I20" s="48"/>
      <c r="J20" s="51"/>
      <c r="K20" s="51"/>
      <c r="L20" s="51"/>
      <c r="M20" s="51"/>
      <c r="N20" s="51"/>
      <c r="P20" s="24">
        <f>AVERAGE(D20:H20)</f>
        <v>38.977007048722861</v>
      </c>
    </row>
    <row r="21" spans="2:16" x14ac:dyDescent="0.25">
      <c r="B21" s="116"/>
      <c r="C21" s="47" t="s">
        <v>23</v>
      </c>
      <c r="D21" s="48" t="s">
        <v>20</v>
      </c>
      <c r="E21" s="48" t="s">
        <v>20</v>
      </c>
      <c r="F21" s="48" t="s">
        <v>20</v>
      </c>
      <c r="G21" s="48" t="s">
        <v>20</v>
      </c>
      <c r="H21" s="48" t="s">
        <v>20</v>
      </c>
      <c r="I21" s="48"/>
      <c r="J21" s="48"/>
      <c r="K21" s="48"/>
      <c r="L21" s="48"/>
      <c r="M21" s="48"/>
      <c r="N21" s="48"/>
    </row>
    <row r="22" spans="2:16" ht="15.75" thickBot="1" x14ac:dyDescent="0.3">
      <c r="B22" s="117"/>
      <c r="C22" s="52" t="s">
        <v>24</v>
      </c>
      <c r="D22" s="53">
        <v>24.680033849538798</v>
      </c>
      <c r="E22" s="53">
        <v>26.243371414064487</v>
      </c>
      <c r="F22" s="53">
        <v>44.397629516797856</v>
      </c>
      <c r="G22" s="53">
        <v>30.094453753067612</v>
      </c>
      <c r="H22" s="53">
        <v>29.512972835745124</v>
      </c>
      <c r="I22" s="53"/>
      <c r="J22" s="53"/>
      <c r="K22" s="53"/>
      <c r="L22" s="53"/>
      <c r="M22" s="53"/>
      <c r="N22" s="53"/>
      <c r="P22" s="24">
        <f>AVERAGE(D22:H22)</f>
        <v>30.985692273842773</v>
      </c>
    </row>
    <row r="23" spans="2:16" x14ac:dyDescent="0.25">
      <c r="B23" s="57"/>
      <c r="C23" s="57"/>
      <c r="D23" s="57"/>
      <c r="E23" s="57"/>
      <c r="F23" s="57"/>
      <c r="G23" s="57"/>
      <c r="H23" s="57"/>
      <c r="I23" s="57"/>
      <c r="J23" s="57"/>
      <c r="K23" s="57"/>
      <c r="L23" s="57"/>
      <c r="M23" s="57"/>
      <c r="N23" s="57"/>
    </row>
    <row r="24" spans="2:16" x14ac:dyDescent="0.25">
      <c r="B24" s="57"/>
      <c r="C24" s="57"/>
      <c r="D24" s="57"/>
      <c r="E24" s="57"/>
      <c r="F24" s="57"/>
      <c r="G24" s="57"/>
      <c r="H24" s="57"/>
      <c r="I24" s="57"/>
      <c r="J24" s="57"/>
      <c r="K24" s="57"/>
      <c r="L24" s="57"/>
      <c r="M24" s="57"/>
      <c r="N24" s="57"/>
    </row>
    <row r="25" spans="2:16" x14ac:dyDescent="0.25">
      <c r="B25" s="43" t="s">
        <v>27</v>
      </c>
      <c r="C25" s="43"/>
      <c r="D25" s="43"/>
      <c r="E25" s="43"/>
      <c r="F25" s="43"/>
      <c r="G25" s="43"/>
      <c r="H25" s="43"/>
      <c r="I25" s="43"/>
      <c r="J25" s="43"/>
      <c r="K25" s="43"/>
      <c r="L25" s="43"/>
      <c r="M25" s="43"/>
      <c r="N25" s="43"/>
    </row>
    <row r="26" spans="2:16" x14ac:dyDescent="0.25">
      <c r="B26" s="36"/>
      <c r="C26" s="36"/>
      <c r="D26" s="36"/>
      <c r="E26" s="36"/>
      <c r="F26" s="36"/>
      <c r="G26" s="36"/>
      <c r="H26" s="36"/>
      <c r="I26" s="36"/>
      <c r="J26" s="36"/>
      <c r="K26" s="36"/>
      <c r="L26" s="58"/>
      <c r="M26" s="58"/>
      <c r="N26" s="59"/>
    </row>
    <row r="27" spans="2:16" x14ac:dyDescent="0.25">
      <c r="B27" s="60"/>
      <c r="C27" s="60"/>
      <c r="D27" s="101" t="s">
        <v>3</v>
      </c>
      <c r="E27" s="102"/>
      <c r="F27" s="102"/>
      <c r="G27" s="102"/>
      <c r="H27" s="103"/>
      <c r="I27" s="44" t="s">
        <v>4</v>
      </c>
      <c r="J27" s="104" t="s">
        <v>5</v>
      </c>
      <c r="K27" s="105"/>
      <c r="L27" s="105"/>
      <c r="M27" s="105"/>
      <c r="N27" s="106"/>
    </row>
    <row r="28" spans="2:16" x14ac:dyDescent="0.25">
      <c r="B28" s="118" t="s">
        <v>28</v>
      </c>
      <c r="C28" s="119"/>
      <c r="D28" s="61" t="s">
        <v>7</v>
      </c>
      <c r="E28" s="61" t="s">
        <v>8</v>
      </c>
      <c r="F28" s="61" t="s">
        <v>9</v>
      </c>
      <c r="G28" s="61" t="s">
        <v>10</v>
      </c>
      <c r="H28" s="61" t="s">
        <v>11</v>
      </c>
      <c r="I28" s="62" t="s">
        <v>12</v>
      </c>
      <c r="J28" s="62" t="s">
        <v>13</v>
      </c>
      <c r="K28" s="62" t="s">
        <v>14</v>
      </c>
      <c r="L28" s="62" t="s">
        <v>15</v>
      </c>
      <c r="M28" s="62" t="s">
        <v>16</v>
      </c>
      <c r="N28" s="62" t="s">
        <v>17</v>
      </c>
    </row>
    <row r="29" spans="2:16" x14ac:dyDescent="0.25">
      <c r="B29" s="115" t="s">
        <v>29</v>
      </c>
      <c r="C29" s="47" t="s">
        <v>19</v>
      </c>
      <c r="D29" s="48" t="s">
        <v>20</v>
      </c>
      <c r="E29" s="48" t="s">
        <v>20</v>
      </c>
      <c r="F29" s="48" t="s">
        <v>20</v>
      </c>
      <c r="G29" s="48" t="s">
        <v>20</v>
      </c>
      <c r="H29" s="48" t="s">
        <v>20</v>
      </c>
      <c r="I29" s="48"/>
      <c r="J29" s="48"/>
      <c r="K29" s="48"/>
      <c r="L29" s="48"/>
      <c r="M29" s="48"/>
      <c r="N29" s="48"/>
    </row>
    <row r="30" spans="2:16" x14ac:dyDescent="0.25">
      <c r="B30" s="116"/>
      <c r="C30" s="47" t="s">
        <v>21</v>
      </c>
      <c r="D30" s="49">
        <f>'RIN 6.2 data'!D30/'RIN 6.2 data'!$F2</f>
        <v>0.59072904024029715</v>
      </c>
      <c r="E30" s="49">
        <f>'RIN 6.2 data'!E30/'RIN 6.2 data'!$F2</f>
        <v>0.55552606038497621</v>
      </c>
      <c r="F30" s="49">
        <f>'RIN 6.2 data'!F30/'RIN 6.2 data'!$F2</f>
        <v>0.75108551230329856</v>
      </c>
      <c r="G30" s="49">
        <f>'RIN 6.2 data'!G30/'RIN 6.2 data'!$F2</f>
        <v>0.60765342845457482</v>
      </c>
      <c r="H30" s="49">
        <f>'RIN 6.2 data'!H30/'RIN 6.2 data'!$F2</f>
        <v>0.70642671585253525</v>
      </c>
      <c r="I30" s="63"/>
      <c r="J30" s="64"/>
      <c r="K30" s="64"/>
      <c r="L30" s="64"/>
      <c r="M30" s="64"/>
      <c r="N30" s="64"/>
      <c r="P30" s="24">
        <f>AVERAGE(D30:H30)</f>
        <v>0.64228415144713646</v>
      </c>
    </row>
    <row r="31" spans="2:16" x14ac:dyDescent="0.25">
      <c r="B31" s="116"/>
      <c r="C31" s="47" t="s">
        <v>22</v>
      </c>
      <c r="D31" s="49">
        <f>'RIN 6.2 data'!D31/'RIN 6.2 data'!$F3</f>
        <v>0.28737584480276301</v>
      </c>
      <c r="E31" s="49">
        <f>'RIN 6.2 data'!E31/'RIN 6.2 data'!$F3</f>
        <v>1.1000668406761351</v>
      </c>
      <c r="F31" s="49">
        <f>'RIN 6.2 data'!F31/'RIN 6.2 data'!$F3</f>
        <v>0.83450123346230609</v>
      </c>
      <c r="G31" s="49">
        <f>'RIN 6.2 data'!G31/'RIN 6.2 data'!$F3</f>
        <v>0.72124142322405793</v>
      </c>
      <c r="H31" s="49">
        <f>'RIN 6.2 data'!H31/'RIN 6.2 data'!$F3</f>
        <v>1.0447623096470526</v>
      </c>
      <c r="I31" s="63"/>
      <c r="J31" s="64"/>
      <c r="K31" s="64"/>
      <c r="L31" s="64"/>
      <c r="M31" s="64"/>
      <c r="N31" s="64"/>
      <c r="P31" s="24">
        <f>AVERAGE(D31:H31)</f>
        <v>0.79758953036246305</v>
      </c>
    </row>
    <row r="32" spans="2:16" x14ac:dyDescent="0.25">
      <c r="B32" s="116"/>
      <c r="C32" s="47" t="s">
        <v>23</v>
      </c>
      <c r="D32" s="48" t="s">
        <v>20</v>
      </c>
      <c r="E32" s="48" t="s">
        <v>20</v>
      </c>
      <c r="F32" s="48" t="s">
        <v>20</v>
      </c>
      <c r="G32" s="48" t="s">
        <v>20</v>
      </c>
      <c r="H32" s="48" t="s">
        <v>20</v>
      </c>
      <c r="I32" s="48"/>
      <c r="J32" s="48"/>
      <c r="K32" s="48"/>
      <c r="L32" s="48"/>
      <c r="M32" s="48"/>
      <c r="N32" s="48"/>
    </row>
    <row r="33" spans="2:16" ht="15.75" thickBot="1" x14ac:dyDescent="0.3">
      <c r="B33" s="117"/>
      <c r="C33" s="52" t="s">
        <v>24</v>
      </c>
      <c r="D33" s="56">
        <v>0.55778962511635777</v>
      </c>
      <c r="E33" s="56">
        <v>0.61468505824941466</v>
      </c>
      <c r="F33" s="56">
        <v>0.76014780965276019</v>
      </c>
      <c r="G33" s="56">
        <f>'RIN 6.2 data'!G33</f>
        <v>0.61999364645698174</v>
      </c>
      <c r="H33" s="56">
        <v>0.74318354912414319</v>
      </c>
      <c r="I33" s="56"/>
      <c r="J33" s="56"/>
      <c r="K33" s="56"/>
      <c r="L33" s="56"/>
      <c r="M33" s="56"/>
      <c r="N33" s="56"/>
      <c r="P33" s="24">
        <f>AVERAGE(D33:H33)</f>
        <v>0.65915993771993153</v>
      </c>
    </row>
    <row r="34" spans="2:16" x14ac:dyDescent="0.25">
      <c r="B34" s="115" t="s">
        <v>25</v>
      </c>
      <c r="C34" s="47" t="s">
        <v>19</v>
      </c>
      <c r="D34" s="48" t="s">
        <v>20</v>
      </c>
      <c r="E34" s="48" t="s">
        <v>20</v>
      </c>
      <c r="F34" s="48" t="s">
        <v>20</v>
      </c>
      <c r="G34" s="48" t="s">
        <v>20</v>
      </c>
      <c r="H34" s="48" t="s">
        <v>20</v>
      </c>
      <c r="I34" s="48"/>
      <c r="J34" s="48"/>
      <c r="K34" s="48"/>
      <c r="L34" s="48"/>
      <c r="M34" s="48"/>
      <c r="N34" s="48"/>
    </row>
    <row r="35" spans="2:16" x14ac:dyDescent="0.25">
      <c r="B35" s="116"/>
      <c r="C35" s="47" t="s">
        <v>21</v>
      </c>
      <c r="D35" s="55">
        <f>D30-D40</f>
        <v>0.11153939482026654</v>
      </c>
      <c r="E35" s="55">
        <f t="shared" ref="E35:H36" si="2">E30-E40</f>
        <v>4.2551174679489989E-2</v>
      </c>
      <c r="F35" s="55">
        <f t="shared" si="2"/>
        <v>0</v>
      </c>
      <c r="G35" s="55">
        <f t="shared" si="2"/>
        <v>5.1146342920807886E-2</v>
      </c>
      <c r="H35" s="55">
        <f t="shared" si="2"/>
        <v>0.14161572712384174</v>
      </c>
      <c r="I35" s="55"/>
      <c r="J35" s="64"/>
      <c r="K35" s="64"/>
      <c r="L35" s="64"/>
      <c r="M35" s="64"/>
      <c r="N35" s="64"/>
      <c r="P35" s="24">
        <f>AVERAGE(D35:H35)</f>
        <v>6.9370527908881235E-2</v>
      </c>
    </row>
    <row r="36" spans="2:16" x14ac:dyDescent="0.25">
      <c r="B36" s="116"/>
      <c r="C36" s="47" t="s">
        <v>22</v>
      </c>
      <c r="D36" s="55">
        <f>D31-D41</f>
        <v>3.7388978723886246E-3</v>
      </c>
      <c r="E36" s="55">
        <f t="shared" si="2"/>
        <v>2.5860710284021593E-2</v>
      </c>
      <c r="F36" s="55">
        <f t="shared" si="2"/>
        <v>0</v>
      </c>
      <c r="G36" s="55">
        <f t="shared" si="2"/>
        <v>2.5546773274181311E-2</v>
      </c>
      <c r="H36" s="55">
        <f t="shared" si="2"/>
        <v>0.12514922045078758</v>
      </c>
      <c r="I36" s="55"/>
      <c r="J36" s="64"/>
      <c r="K36" s="64"/>
      <c r="L36" s="64"/>
      <c r="M36" s="64"/>
      <c r="N36" s="64"/>
      <c r="P36" s="24">
        <f>AVERAGE(D36:H36)</f>
        <v>3.6059120376275823E-2</v>
      </c>
    </row>
    <row r="37" spans="2:16" x14ac:dyDescent="0.25">
      <c r="B37" s="116"/>
      <c r="C37" s="47" t="s">
        <v>23</v>
      </c>
      <c r="D37" s="48" t="s">
        <v>20</v>
      </c>
      <c r="E37" s="48" t="s">
        <v>20</v>
      </c>
      <c r="F37" s="48" t="s">
        <v>20</v>
      </c>
      <c r="G37" s="48" t="s">
        <v>20</v>
      </c>
      <c r="H37" s="48" t="s">
        <v>20</v>
      </c>
      <c r="I37" s="48"/>
      <c r="J37" s="48"/>
      <c r="K37" s="48"/>
      <c r="L37" s="48"/>
      <c r="M37" s="48"/>
      <c r="N37" s="48"/>
    </row>
    <row r="38" spans="2:16" ht="15.75" thickBot="1" x14ac:dyDescent="0.3">
      <c r="B38" s="117"/>
      <c r="C38" s="52" t="s">
        <v>24</v>
      </c>
      <c r="D38" s="56">
        <f>D33-D43</f>
        <v>9.982793151109981E-2</v>
      </c>
      <c r="E38" s="56">
        <f t="shared" ref="E38:H38" si="3">E33-E43</f>
        <v>4.073791994584075E-2</v>
      </c>
      <c r="F38" s="56">
        <f t="shared" si="3"/>
        <v>0</v>
      </c>
      <c r="G38" s="56">
        <f>G33-G43</f>
        <v>4.8365201561210158E-2</v>
      </c>
      <c r="H38" s="56">
        <f t="shared" si="3"/>
        <v>0.13982680319313989</v>
      </c>
      <c r="I38" s="56"/>
      <c r="J38" s="56"/>
      <c r="K38" s="56"/>
      <c r="L38" s="56"/>
      <c r="M38" s="56"/>
      <c r="N38" s="56"/>
      <c r="P38" s="24">
        <f>AVERAGE(D38:H38)</f>
        <v>6.5751571242258125E-2</v>
      </c>
    </row>
    <row r="39" spans="2:16" x14ac:dyDescent="0.25">
      <c r="B39" s="115" t="s">
        <v>30</v>
      </c>
      <c r="C39" s="47" t="s">
        <v>19</v>
      </c>
      <c r="D39" s="48" t="s">
        <v>20</v>
      </c>
      <c r="E39" s="48" t="s">
        <v>20</v>
      </c>
      <c r="F39" s="48" t="s">
        <v>20</v>
      </c>
      <c r="G39" s="48" t="s">
        <v>20</v>
      </c>
      <c r="H39" s="48" t="s">
        <v>20</v>
      </c>
      <c r="I39" s="48"/>
      <c r="J39" s="48"/>
      <c r="K39" s="48"/>
      <c r="L39" s="48"/>
      <c r="M39" s="48"/>
      <c r="N39" s="48"/>
    </row>
    <row r="40" spans="2:16" x14ac:dyDescent="0.25">
      <c r="B40" s="116"/>
      <c r="C40" s="47" t="s">
        <v>21</v>
      </c>
      <c r="D40" s="49">
        <f>'RIN 6.2 data'!D40/'RIN 6.2 data'!$F2</f>
        <v>0.47918964542003062</v>
      </c>
      <c r="E40" s="49">
        <f>'RIN 6.2 data'!E40/'RIN 6.2 data'!$F2</f>
        <v>0.51297488570548622</v>
      </c>
      <c r="F40" s="49">
        <f>'RIN 6.2 data'!F40/'RIN 6.2 data'!$F2</f>
        <v>0.75108551230329856</v>
      </c>
      <c r="G40" s="49">
        <f>'RIN 6.2 data'!G40/'RIN 6.2 data'!$F2</f>
        <v>0.55650708553376693</v>
      </c>
      <c r="H40" s="49">
        <f>'RIN 6.2 data'!H40/'RIN 6.2 data'!$F2</f>
        <v>0.56481098872869351</v>
      </c>
      <c r="I40" s="63"/>
      <c r="J40" s="64"/>
      <c r="K40" s="64"/>
      <c r="L40" s="64"/>
      <c r="M40" s="64"/>
      <c r="N40" s="64"/>
      <c r="P40" s="24">
        <f>AVERAGE(D40:H40)</f>
        <v>0.57291362353825526</v>
      </c>
    </row>
    <row r="41" spans="2:16" x14ac:dyDescent="0.25">
      <c r="B41" s="116"/>
      <c r="C41" s="47" t="s">
        <v>22</v>
      </c>
      <c r="D41" s="49">
        <f>'RIN 6.2 data'!D41/'RIN 6.2 data'!$F3</f>
        <v>0.28363694693037439</v>
      </c>
      <c r="E41" s="49">
        <f>'RIN 6.2 data'!E41/'RIN 6.2 data'!$F3</f>
        <v>1.0742061303921135</v>
      </c>
      <c r="F41" s="49">
        <f>'RIN 6.2 data'!F41/'RIN 6.2 data'!$F3</f>
        <v>0.83450123346230609</v>
      </c>
      <c r="G41" s="49">
        <f>'RIN 6.2 data'!G41/'RIN 6.2 data'!$F3</f>
        <v>0.69569464994987662</v>
      </c>
      <c r="H41" s="49">
        <f>'RIN 6.2 data'!H41/'RIN 6.2 data'!$F3</f>
        <v>0.91961308919626505</v>
      </c>
      <c r="I41" s="63"/>
      <c r="J41" s="64"/>
      <c r="K41" s="64"/>
      <c r="L41" s="64"/>
      <c r="M41" s="64"/>
      <c r="N41" s="64"/>
      <c r="P41" s="24">
        <f>AVERAGE(D41:H41)</f>
        <v>0.76153040998618704</v>
      </c>
    </row>
    <row r="42" spans="2:16" x14ac:dyDescent="0.25">
      <c r="B42" s="116"/>
      <c r="C42" s="47" t="s">
        <v>23</v>
      </c>
      <c r="D42" s="48" t="s">
        <v>20</v>
      </c>
      <c r="E42" s="48" t="s">
        <v>20</v>
      </c>
      <c r="F42" s="48" t="s">
        <v>20</v>
      </c>
      <c r="G42" s="48" t="s">
        <v>20</v>
      </c>
      <c r="H42" s="48" t="s">
        <v>20</v>
      </c>
      <c r="I42" s="48"/>
      <c r="J42" s="48"/>
      <c r="K42" s="48"/>
      <c r="L42" s="48"/>
      <c r="M42" s="48"/>
      <c r="N42" s="48"/>
    </row>
    <row r="43" spans="2:16" ht="15.75" thickBot="1" x14ac:dyDescent="0.3">
      <c r="B43" s="117"/>
      <c r="C43" s="52" t="s">
        <v>24</v>
      </c>
      <c r="D43" s="56">
        <v>0.45796169360525796</v>
      </c>
      <c r="E43" s="56">
        <v>0.57394713830357391</v>
      </c>
      <c r="F43" s="56">
        <v>0.76014780965276019</v>
      </c>
      <c r="G43" s="56">
        <v>0.57162844489577158</v>
      </c>
      <c r="H43" s="56">
        <v>0.6033567459310033</v>
      </c>
      <c r="I43" s="56"/>
      <c r="J43" s="56"/>
      <c r="K43" s="56"/>
      <c r="L43" s="56"/>
      <c r="M43" s="56"/>
      <c r="N43" s="56"/>
      <c r="P43" s="24">
        <f>AVERAGE(D43:H43)</f>
        <v>0.59340836647767337</v>
      </c>
    </row>
    <row r="44" spans="2:16" x14ac:dyDescent="0.25">
      <c r="B44" s="8"/>
      <c r="C44" s="8"/>
      <c r="D44" s="8"/>
      <c r="E44" s="8"/>
      <c r="F44" s="8"/>
      <c r="G44" s="8"/>
      <c r="H44" s="8"/>
      <c r="I44" s="8"/>
      <c r="J44" s="8"/>
      <c r="K44" s="8"/>
      <c r="L44" s="8"/>
      <c r="M44" s="8"/>
      <c r="N44" s="8"/>
    </row>
    <row r="45" spans="2:16" x14ac:dyDescent="0.25">
      <c r="B45" s="8"/>
      <c r="C45" s="8"/>
      <c r="D45" s="8"/>
      <c r="E45" s="8"/>
      <c r="F45" s="8"/>
      <c r="G45" s="8"/>
      <c r="H45" s="8"/>
      <c r="I45" s="8"/>
      <c r="J45" s="8"/>
      <c r="K45" s="8"/>
      <c r="L45" s="8"/>
      <c r="M45" s="8"/>
      <c r="N45" s="8"/>
    </row>
    <row r="46" spans="2:16" ht="18" x14ac:dyDescent="0.25">
      <c r="B46" s="2" t="s">
        <v>31</v>
      </c>
      <c r="C46" s="2"/>
      <c r="D46" s="2"/>
      <c r="E46" s="2"/>
      <c r="F46" s="2"/>
      <c r="G46" s="2"/>
      <c r="H46" s="2"/>
      <c r="I46" s="2"/>
      <c r="J46" s="2"/>
      <c r="K46" s="2"/>
      <c r="L46" s="2"/>
      <c r="M46" s="2"/>
      <c r="N46" s="2"/>
    </row>
    <row r="47" spans="2:16" x14ac:dyDescent="0.25">
      <c r="B47" s="1"/>
      <c r="C47" s="1"/>
      <c r="D47" s="1"/>
      <c r="E47" s="1"/>
      <c r="F47" s="1"/>
      <c r="G47" s="1"/>
      <c r="H47" s="1"/>
      <c r="I47" s="1"/>
      <c r="J47" s="1"/>
      <c r="K47" s="1"/>
      <c r="L47" s="9"/>
      <c r="M47" s="9"/>
      <c r="N47" s="10"/>
    </row>
    <row r="48" spans="2:16" x14ac:dyDescent="0.25">
      <c r="B48" s="11"/>
      <c r="C48" s="11"/>
      <c r="D48" s="107" t="s">
        <v>3</v>
      </c>
      <c r="E48" s="108"/>
      <c r="F48" s="108"/>
      <c r="G48" s="108"/>
      <c r="H48" s="109"/>
      <c r="I48" s="3" t="s">
        <v>4</v>
      </c>
      <c r="J48" s="110" t="s">
        <v>5</v>
      </c>
      <c r="K48" s="111"/>
      <c r="L48" s="111"/>
      <c r="M48" s="111"/>
      <c r="N48" s="112"/>
    </row>
    <row r="49" spans="2:14" x14ac:dyDescent="0.25">
      <c r="B49" s="113" t="s">
        <v>32</v>
      </c>
      <c r="C49" s="114"/>
      <c r="D49" s="12" t="s">
        <v>7</v>
      </c>
      <c r="E49" s="12" t="s">
        <v>8</v>
      </c>
      <c r="F49" s="12" t="s">
        <v>9</v>
      </c>
      <c r="G49" s="12" t="s">
        <v>10</v>
      </c>
      <c r="H49" s="12" t="s">
        <v>11</v>
      </c>
      <c r="I49" s="13" t="s">
        <v>12</v>
      </c>
      <c r="J49" s="13" t="s">
        <v>13</v>
      </c>
      <c r="K49" s="13" t="s">
        <v>14</v>
      </c>
      <c r="L49" s="13" t="s">
        <v>15</v>
      </c>
      <c r="M49" s="13" t="s">
        <v>16</v>
      </c>
      <c r="N49" s="13" t="s">
        <v>17</v>
      </c>
    </row>
    <row r="50" spans="2:14" x14ac:dyDescent="0.25">
      <c r="B50" s="121" t="s">
        <v>33</v>
      </c>
      <c r="C50" s="4" t="s">
        <v>19</v>
      </c>
      <c r="D50" s="5" t="s">
        <v>20</v>
      </c>
      <c r="E50" s="5" t="s">
        <v>20</v>
      </c>
      <c r="F50" s="5" t="s">
        <v>20</v>
      </c>
      <c r="G50" s="5" t="s">
        <v>20</v>
      </c>
      <c r="H50" s="5" t="s">
        <v>20</v>
      </c>
      <c r="I50" s="5" t="s">
        <v>20</v>
      </c>
      <c r="J50" s="5" t="s">
        <v>20</v>
      </c>
      <c r="K50" s="5" t="s">
        <v>20</v>
      </c>
      <c r="L50" s="5" t="s">
        <v>20</v>
      </c>
      <c r="M50" s="5" t="s">
        <v>20</v>
      </c>
      <c r="N50" s="5" t="s">
        <v>20</v>
      </c>
    </row>
    <row r="51" spans="2:14" x14ac:dyDescent="0.25">
      <c r="B51" s="122"/>
      <c r="C51" s="4" t="s">
        <v>21</v>
      </c>
      <c r="D51" s="5" t="s">
        <v>20</v>
      </c>
      <c r="E51" s="5" t="s">
        <v>20</v>
      </c>
      <c r="F51" s="5" t="s">
        <v>20</v>
      </c>
      <c r="G51" s="5" t="s">
        <v>20</v>
      </c>
      <c r="H51" s="5" t="s">
        <v>20</v>
      </c>
      <c r="I51" s="5" t="s">
        <v>20</v>
      </c>
      <c r="J51" s="5" t="s">
        <v>20</v>
      </c>
      <c r="K51" s="5" t="s">
        <v>20</v>
      </c>
      <c r="L51" s="5" t="s">
        <v>20</v>
      </c>
      <c r="M51" s="5" t="s">
        <v>20</v>
      </c>
      <c r="N51" s="5" t="s">
        <v>20</v>
      </c>
    </row>
    <row r="52" spans="2:14" x14ac:dyDescent="0.25">
      <c r="B52" s="122"/>
      <c r="C52" s="4" t="s">
        <v>22</v>
      </c>
      <c r="D52" s="5" t="s">
        <v>20</v>
      </c>
      <c r="E52" s="5" t="s">
        <v>20</v>
      </c>
      <c r="F52" s="5" t="s">
        <v>20</v>
      </c>
      <c r="G52" s="5" t="s">
        <v>20</v>
      </c>
      <c r="H52" s="5" t="s">
        <v>20</v>
      </c>
      <c r="I52" s="5" t="s">
        <v>20</v>
      </c>
      <c r="J52" s="5" t="s">
        <v>20</v>
      </c>
      <c r="K52" s="5" t="s">
        <v>20</v>
      </c>
      <c r="L52" s="5" t="s">
        <v>20</v>
      </c>
      <c r="M52" s="5" t="s">
        <v>20</v>
      </c>
      <c r="N52" s="5" t="s">
        <v>20</v>
      </c>
    </row>
    <row r="53" spans="2:14" x14ac:dyDescent="0.25">
      <c r="B53" s="122"/>
      <c r="C53" s="4" t="s">
        <v>23</v>
      </c>
      <c r="D53" s="5" t="s">
        <v>20</v>
      </c>
      <c r="E53" s="5" t="s">
        <v>20</v>
      </c>
      <c r="F53" s="5" t="s">
        <v>20</v>
      </c>
      <c r="G53" s="5" t="s">
        <v>20</v>
      </c>
      <c r="H53" s="5" t="s">
        <v>20</v>
      </c>
      <c r="I53" s="5" t="s">
        <v>20</v>
      </c>
      <c r="J53" s="5" t="s">
        <v>20</v>
      </c>
      <c r="K53" s="5" t="s">
        <v>20</v>
      </c>
      <c r="L53" s="5" t="s">
        <v>20</v>
      </c>
      <c r="M53" s="5" t="s">
        <v>20</v>
      </c>
      <c r="N53" s="5" t="s">
        <v>20</v>
      </c>
    </row>
    <row r="54" spans="2:14" ht="15.75" thickBot="1" x14ac:dyDescent="0.3">
      <c r="B54" s="123"/>
      <c r="C54" s="6" t="s">
        <v>24</v>
      </c>
      <c r="D54" s="7"/>
      <c r="E54" s="7"/>
      <c r="F54" s="7"/>
      <c r="G54" s="7"/>
      <c r="H54" s="7"/>
      <c r="I54" s="7"/>
      <c r="J54" s="7"/>
      <c r="K54" s="7"/>
      <c r="L54" s="7"/>
      <c r="M54" s="7"/>
      <c r="N54" s="7"/>
    </row>
    <row r="55" spans="2:14" x14ac:dyDescent="0.25">
      <c r="B55" s="121" t="s">
        <v>25</v>
      </c>
      <c r="C55" s="4" t="s">
        <v>19</v>
      </c>
      <c r="D55" s="5" t="s">
        <v>20</v>
      </c>
      <c r="E55" s="5" t="s">
        <v>20</v>
      </c>
      <c r="F55" s="5" t="s">
        <v>20</v>
      </c>
      <c r="G55" s="5" t="s">
        <v>20</v>
      </c>
      <c r="H55" s="5" t="s">
        <v>20</v>
      </c>
      <c r="I55" s="5" t="s">
        <v>20</v>
      </c>
      <c r="J55" s="5" t="s">
        <v>20</v>
      </c>
      <c r="K55" s="5" t="s">
        <v>20</v>
      </c>
      <c r="L55" s="5" t="s">
        <v>20</v>
      </c>
      <c r="M55" s="5" t="s">
        <v>20</v>
      </c>
      <c r="N55" s="5" t="s">
        <v>20</v>
      </c>
    </row>
    <row r="56" spans="2:14" x14ac:dyDescent="0.25">
      <c r="B56" s="122"/>
      <c r="C56" s="4" t="s">
        <v>21</v>
      </c>
      <c r="D56" s="5" t="s">
        <v>20</v>
      </c>
      <c r="E56" s="5" t="s">
        <v>20</v>
      </c>
      <c r="F56" s="5" t="s">
        <v>20</v>
      </c>
      <c r="G56" s="5" t="s">
        <v>20</v>
      </c>
      <c r="H56" s="5" t="s">
        <v>20</v>
      </c>
      <c r="I56" s="5" t="s">
        <v>20</v>
      </c>
      <c r="J56" s="5" t="s">
        <v>20</v>
      </c>
      <c r="K56" s="5" t="s">
        <v>20</v>
      </c>
      <c r="L56" s="5" t="s">
        <v>20</v>
      </c>
      <c r="M56" s="5" t="s">
        <v>20</v>
      </c>
      <c r="N56" s="5" t="s">
        <v>20</v>
      </c>
    </row>
    <row r="57" spans="2:14" x14ac:dyDescent="0.25">
      <c r="B57" s="122"/>
      <c r="C57" s="4" t="s">
        <v>22</v>
      </c>
      <c r="D57" s="5" t="s">
        <v>20</v>
      </c>
      <c r="E57" s="5" t="s">
        <v>20</v>
      </c>
      <c r="F57" s="5" t="s">
        <v>20</v>
      </c>
      <c r="G57" s="5" t="s">
        <v>20</v>
      </c>
      <c r="H57" s="5" t="s">
        <v>20</v>
      </c>
      <c r="I57" s="5" t="s">
        <v>20</v>
      </c>
      <c r="J57" s="5" t="s">
        <v>20</v>
      </c>
      <c r="K57" s="5" t="s">
        <v>20</v>
      </c>
      <c r="L57" s="5" t="s">
        <v>20</v>
      </c>
      <c r="M57" s="5" t="s">
        <v>20</v>
      </c>
      <c r="N57" s="5" t="s">
        <v>20</v>
      </c>
    </row>
    <row r="58" spans="2:14" x14ac:dyDescent="0.25">
      <c r="B58" s="122"/>
      <c r="C58" s="4" t="s">
        <v>23</v>
      </c>
      <c r="D58" s="5" t="s">
        <v>20</v>
      </c>
      <c r="E58" s="5" t="s">
        <v>20</v>
      </c>
      <c r="F58" s="5" t="s">
        <v>20</v>
      </c>
      <c r="G58" s="5" t="s">
        <v>20</v>
      </c>
      <c r="H58" s="5" t="s">
        <v>20</v>
      </c>
      <c r="I58" s="5" t="s">
        <v>20</v>
      </c>
      <c r="J58" s="5" t="s">
        <v>20</v>
      </c>
      <c r="K58" s="5" t="s">
        <v>20</v>
      </c>
      <c r="L58" s="5" t="s">
        <v>20</v>
      </c>
      <c r="M58" s="5" t="s">
        <v>20</v>
      </c>
      <c r="N58" s="5" t="s">
        <v>20</v>
      </c>
    </row>
    <row r="59" spans="2:14" ht="15.75" thickBot="1" x14ac:dyDescent="0.3">
      <c r="B59" s="123"/>
      <c r="C59" s="6" t="s">
        <v>24</v>
      </c>
      <c r="D59" s="7"/>
      <c r="E59" s="7"/>
      <c r="F59" s="7"/>
      <c r="G59" s="7"/>
      <c r="H59" s="7"/>
      <c r="I59" s="7"/>
      <c r="J59" s="7"/>
      <c r="K59" s="7"/>
      <c r="L59" s="7"/>
      <c r="M59" s="7"/>
      <c r="N59" s="7"/>
    </row>
    <row r="60" spans="2:14" x14ac:dyDescent="0.25">
      <c r="B60" s="121" t="s">
        <v>34</v>
      </c>
      <c r="C60" s="4" t="s">
        <v>19</v>
      </c>
      <c r="D60" s="5" t="s">
        <v>20</v>
      </c>
      <c r="E60" s="5" t="s">
        <v>20</v>
      </c>
      <c r="F60" s="5" t="s">
        <v>20</v>
      </c>
      <c r="G60" s="5" t="s">
        <v>20</v>
      </c>
      <c r="H60" s="5" t="s">
        <v>20</v>
      </c>
      <c r="I60" s="5" t="s">
        <v>20</v>
      </c>
      <c r="J60" s="5" t="s">
        <v>20</v>
      </c>
      <c r="K60" s="5" t="s">
        <v>20</v>
      </c>
      <c r="L60" s="5" t="s">
        <v>20</v>
      </c>
      <c r="M60" s="5" t="s">
        <v>20</v>
      </c>
      <c r="N60" s="5" t="s">
        <v>20</v>
      </c>
    </row>
    <row r="61" spans="2:14" x14ac:dyDescent="0.25">
      <c r="B61" s="122"/>
      <c r="C61" s="4" t="s">
        <v>21</v>
      </c>
      <c r="D61" s="5" t="s">
        <v>20</v>
      </c>
      <c r="E61" s="5" t="s">
        <v>20</v>
      </c>
      <c r="F61" s="5" t="s">
        <v>20</v>
      </c>
      <c r="G61" s="5" t="s">
        <v>20</v>
      </c>
      <c r="H61" s="5" t="s">
        <v>20</v>
      </c>
      <c r="I61" s="5" t="s">
        <v>20</v>
      </c>
      <c r="J61" s="5" t="s">
        <v>20</v>
      </c>
      <c r="K61" s="5" t="s">
        <v>20</v>
      </c>
      <c r="L61" s="5" t="s">
        <v>20</v>
      </c>
      <c r="M61" s="5" t="s">
        <v>20</v>
      </c>
      <c r="N61" s="5" t="s">
        <v>20</v>
      </c>
    </row>
    <row r="62" spans="2:14" x14ac:dyDescent="0.25">
      <c r="B62" s="122"/>
      <c r="C62" s="4" t="s">
        <v>22</v>
      </c>
      <c r="D62" s="5" t="s">
        <v>20</v>
      </c>
      <c r="E62" s="5" t="s">
        <v>20</v>
      </c>
      <c r="F62" s="5" t="s">
        <v>20</v>
      </c>
      <c r="G62" s="5" t="s">
        <v>20</v>
      </c>
      <c r="H62" s="5" t="s">
        <v>20</v>
      </c>
      <c r="I62" s="5" t="s">
        <v>20</v>
      </c>
      <c r="J62" s="5" t="s">
        <v>20</v>
      </c>
      <c r="K62" s="5" t="s">
        <v>20</v>
      </c>
      <c r="L62" s="5" t="s">
        <v>20</v>
      </c>
      <c r="M62" s="5" t="s">
        <v>20</v>
      </c>
      <c r="N62" s="5" t="s">
        <v>20</v>
      </c>
    </row>
    <row r="63" spans="2:14" x14ac:dyDescent="0.25">
      <c r="B63" s="122"/>
      <c r="C63" s="4" t="s">
        <v>23</v>
      </c>
      <c r="D63" s="5" t="s">
        <v>20</v>
      </c>
      <c r="E63" s="5" t="s">
        <v>20</v>
      </c>
      <c r="F63" s="5" t="s">
        <v>20</v>
      </c>
      <c r="G63" s="5" t="s">
        <v>20</v>
      </c>
      <c r="H63" s="5" t="s">
        <v>20</v>
      </c>
      <c r="I63" s="5" t="s">
        <v>20</v>
      </c>
      <c r="J63" s="5" t="s">
        <v>20</v>
      </c>
      <c r="K63" s="5" t="s">
        <v>20</v>
      </c>
      <c r="L63" s="5" t="s">
        <v>20</v>
      </c>
      <c r="M63" s="5" t="s">
        <v>20</v>
      </c>
      <c r="N63" s="5" t="s">
        <v>20</v>
      </c>
    </row>
    <row r="64" spans="2:14" ht="15.75" thickBot="1" x14ac:dyDescent="0.3">
      <c r="B64" s="123"/>
      <c r="C64" s="6" t="s">
        <v>24</v>
      </c>
      <c r="D64" s="7"/>
      <c r="E64" s="7"/>
      <c r="F64" s="7"/>
      <c r="G64" s="7"/>
      <c r="H64" s="7"/>
      <c r="I64" s="7"/>
      <c r="J64" s="7"/>
      <c r="K64" s="7"/>
      <c r="L64" s="7"/>
      <c r="M64" s="7"/>
      <c r="N64" s="7"/>
    </row>
  </sheetData>
  <mergeCells count="21">
    <mergeCell ref="B7:C7"/>
    <mergeCell ref="B50:B54"/>
    <mergeCell ref="B55:B59"/>
    <mergeCell ref="B60:B64"/>
    <mergeCell ref="B29:B33"/>
    <mergeCell ref="B34:B38"/>
    <mergeCell ref="B39:B43"/>
    <mergeCell ref="D48:H48"/>
    <mergeCell ref="J48:N48"/>
    <mergeCell ref="B49:C49"/>
    <mergeCell ref="B8:B12"/>
    <mergeCell ref="B13:B17"/>
    <mergeCell ref="B18:B22"/>
    <mergeCell ref="D27:H27"/>
    <mergeCell ref="J27:N27"/>
    <mergeCell ref="B28:C28"/>
    <mergeCell ref="A1:B1"/>
    <mergeCell ref="B2:C2"/>
    <mergeCell ref="B3:C3"/>
    <mergeCell ref="D6:H6"/>
    <mergeCell ref="J6:N6"/>
  </mergeCells>
  <pageMargins left="0.7" right="0.7" top="0.75" bottom="0.75" header="0.3" footer="0.3"/>
  <pageSetup paperSize="9" scale="64"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workbookViewId="0">
      <selection activeCell="J41" sqref="J41"/>
    </sheetView>
  </sheetViews>
  <sheetFormatPr defaultRowHeight="15" x14ac:dyDescent="0.25"/>
  <cols>
    <col min="2" max="2" width="9.28515625" customWidth="1"/>
    <col min="3" max="3" width="10" bestFit="1" customWidth="1"/>
    <col min="4" max="4" width="13.140625" bestFit="1" customWidth="1"/>
    <col min="5" max="5" width="13.42578125" bestFit="1" customWidth="1"/>
    <col min="6" max="6" width="12.42578125" bestFit="1" customWidth="1"/>
    <col min="7" max="7" width="9.28515625" bestFit="1" customWidth="1"/>
    <col min="8" max="8" width="12.5703125" bestFit="1" customWidth="1"/>
    <col min="9" max="9" width="12" bestFit="1" customWidth="1"/>
    <col min="10" max="10" width="10" bestFit="1" customWidth="1"/>
    <col min="11" max="11" width="12.140625" bestFit="1" customWidth="1"/>
    <col min="12" max="14" width="8" bestFit="1" customWidth="1"/>
  </cols>
  <sheetData>
    <row r="2" spans="2:14" x14ac:dyDescent="0.25">
      <c r="B2" t="s">
        <v>37</v>
      </c>
      <c r="C2" t="s">
        <v>38</v>
      </c>
      <c r="D2" t="s">
        <v>39</v>
      </c>
      <c r="E2" t="s">
        <v>40</v>
      </c>
      <c r="F2" t="s">
        <v>41</v>
      </c>
      <c r="G2" t="s">
        <v>42</v>
      </c>
      <c r="H2" t="s">
        <v>43</v>
      </c>
      <c r="I2" t="s">
        <v>44</v>
      </c>
      <c r="J2" t="s">
        <v>45</v>
      </c>
      <c r="K2" t="s">
        <v>46</v>
      </c>
      <c r="L2" t="s">
        <v>47</v>
      </c>
      <c r="M2" t="s">
        <v>48</v>
      </c>
      <c r="N2" t="s">
        <v>49</v>
      </c>
    </row>
    <row r="3" spans="2:14" x14ac:dyDescent="0.25">
      <c r="B3" t="s">
        <v>50</v>
      </c>
      <c r="I3" t="s">
        <v>47</v>
      </c>
      <c r="J3" t="s">
        <v>51</v>
      </c>
      <c r="K3" t="s">
        <v>52</v>
      </c>
      <c r="L3" t="s">
        <v>53</v>
      </c>
      <c r="M3" t="s">
        <v>54</v>
      </c>
      <c r="N3" t="s">
        <v>49</v>
      </c>
    </row>
    <row r="4" spans="2:14" x14ac:dyDescent="0.25">
      <c r="B4" t="s">
        <v>55</v>
      </c>
      <c r="C4" t="s">
        <v>56</v>
      </c>
      <c r="D4" t="s">
        <v>57</v>
      </c>
      <c r="E4" t="s">
        <v>58</v>
      </c>
      <c r="F4" t="s">
        <v>59</v>
      </c>
      <c r="G4" t="s">
        <v>58</v>
      </c>
      <c r="H4" t="s">
        <v>60</v>
      </c>
      <c r="I4" t="s">
        <v>61</v>
      </c>
      <c r="J4" t="s">
        <v>62</v>
      </c>
    </row>
    <row r="5" spans="2:14" x14ac:dyDescent="0.25">
      <c r="B5" t="s">
        <v>21</v>
      </c>
      <c r="I5">
        <v>52.2</v>
      </c>
      <c r="J5">
        <v>64.599999999999994</v>
      </c>
      <c r="K5">
        <v>59.4</v>
      </c>
      <c r="L5">
        <v>51.5</v>
      </c>
      <c r="M5">
        <v>53.4</v>
      </c>
      <c r="N5">
        <v>48</v>
      </c>
    </row>
    <row r="6" spans="2:14" x14ac:dyDescent="0.25">
      <c r="B6" t="s">
        <v>63</v>
      </c>
      <c r="I6">
        <v>31.6</v>
      </c>
      <c r="J6">
        <v>38.799999999999997</v>
      </c>
      <c r="K6">
        <v>35.9</v>
      </c>
      <c r="L6">
        <v>45.3</v>
      </c>
      <c r="M6">
        <v>56.7</v>
      </c>
      <c r="N6">
        <v>15.6</v>
      </c>
    </row>
    <row r="7" spans="2:14" x14ac:dyDescent="0.25">
      <c r="B7" t="s">
        <v>64</v>
      </c>
      <c r="C7" t="s">
        <v>65</v>
      </c>
      <c r="I7">
        <v>51.4</v>
      </c>
      <c r="J7">
        <v>63.6</v>
      </c>
      <c r="K7">
        <v>58.6</v>
      </c>
      <c r="L7">
        <v>51.3</v>
      </c>
      <c r="M7">
        <v>54.3</v>
      </c>
      <c r="N7">
        <v>45.9</v>
      </c>
    </row>
    <row r="8" spans="2:14" x14ac:dyDescent="0.25">
      <c r="B8" t="s">
        <v>66</v>
      </c>
      <c r="C8" t="s">
        <v>56</v>
      </c>
      <c r="D8" t="s">
        <v>67</v>
      </c>
      <c r="E8" t="s">
        <v>68</v>
      </c>
      <c r="F8" t="s">
        <v>58</v>
      </c>
      <c r="G8" t="s">
        <v>59</v>
      </c>
      <c r="H8" t="s">
        <v>58</v>
      </c>
      <c r="I8" t="s">
        <v>69</v>
      </c>
    </row>
    <row r="9" spans="2:14" x14ac:dyDescent="0.25">
      <c r="B9" t="s">
        <v>21</v>
      </c>
      <c r="I9">
        <v>0.21</v>
      </c>
      <c r="J9">
        <v>0.25</v>
      </c>
      <c r="K9">
        <v>0.25</v>
      </c>
      <c r="L9">
        <v>0.24</v>
      </c>
      <c r="M9">
        <v>0.24</v>
      </c>
      <c r="N9">
        <v>0.2</v>
      </c>
    </row>
    <row r="10" spans="2:14" x14ac:dyDescent="0.25">
      <c r="B10" t="s">
        <v>63</v>
      </c>
      <c r="I10">
        <v>0.14000000000000001</v>
      </c>
      <c r="J10">
        <v>0.16</v>
      </c>
      <c r="K10">
        <v>0.17</v>
      </c>
      <c r="L10">
        <v>0.2</v>
      </c>
      <c r="M10">
        <v>0.24</v>
      </c>
      <c r="N10">
        <v>0.1</v>
      </c>
    </row>
    <row r="11" spans="2:14" x14ac:dyDescent="0.25">
      <c r="B11" t="s">
        <v>64</v>
      </c>
      <c r="C11" t="s">
        <v>65</v>
      </c>
      <c r="I11">
        <v>0.21</v>
      </c>
      <c r="J11">
        <v>0.25</v>
      </c>
      <c r="K11">
        <v>0.25</v>
      </c>
      <c r="L11">
        <v>0.24</v>
      </c>
      <c r="M11">
        <v>0.24</v>
      </c>
      <c r="N11">
        <v>0.216</v>
      </c>
    </row>
    <row r="12" spans="2:14" x14ac:dyDescent="0.25">
      <c r="B12" t="s">
        <v>70</v>
      </c>
      <c r="C12" t="s">
        <v>56</v>
      </c>
      <c r="D12" t="s">
        <v>71</v>
      </c>
      <c r="E12" t="s">
        <v>72</v>
      </c>
      <c r="F12" t="s">
        <v>57</v>
      </c>
      <c r="G12" t="s">
        <v>58</v>
      </c>
      <c r="H12" t="s">
        <v>73</v>
      </c>
    </row>
    <row r="13" spans="2:14" x14ac:dyDescent="0.25">
      <c r="B13" t="s">
        <v>21</v>
      </c>
      <c r="I13">
        <v>243.4</v>
      </c>
      <c r="J13">
        <v>255</v>
      </c>
      <c r="K13">
        <v>235.6</v>
      </c>
      <c r="L13">
        <v>215.6</v>
      </c>
      <c r="M13">
        <v>222.2</v>
      </c>
      <c r="N13">
        <v>212.2</v>
      </c>
    </row>
    <row r="14" spans="2:14" x14ac:dyDescent="0.25">
      <c r="B14" t="s">
        <v>63</v>
      </c>
      <c r="I14">
        <v>225.3</v>
      </c>
      <c r="J14">
        <v>247</v>
      </c>
      <c r="K14">
        <v>205.8</v>
      </c>
      <c r="L14">
        <v>229.7</v>
      </c>
      <c r="M14">
        <v>241.6</v>
      </c>
      <c r="N14">
        <v>205.2</v>
      </c>
    </row>
    <row r="15" spans="2:14" x14ac:dyDescent="0.25">
      <c r="B15" t="s">
        <v>64</v>
      </c>
      <c r="C15" t="s">
        <v>65</v>
      </c>
      <c r="I15">
        <v>243</v>
      </c>
      <c r="J15">
        <v>254.8</v>
      </c>
      <c r="K15">
        <v>234.8</v>
      </c>
      <c r="L15">
        <v>216.1</v>
      </c>
      <c r="M15">
        <v>222.9</v>
      </c>
      <c r="N15">
        <v>212.1</v>
      </c>
    </row>
    <row r="16" spans="2:14" x14ac:dyDescent="0.25">
      <c r="B16" t="s">
        <v>74</v>
      </c>
      <c r="C16" t="s">
        <v>45</v>
      </c>
      <c r="D16" t="s">
        <v>75</v>
      </c>
      <c r="E16" t="s">
        <v>76</v>
      </c>
      <c r="F16" t="s">
        <v>77</v>
      </c>
      <c r="G16" t="s">
        <v>48</v>
      </c>
      <c r="H16" t="s">
        <v>78</v>
      </c>
    </row>
    <row r="19" spans="2:2" x14ac:dyDescent="0.25">
      <c r="B19"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5"/>
  <sheetViews>
    <sheetView workbookViewId="0">
      <selection activeCell="J19" sqref="J19"/>
    </sheetView>
  </sheetViews>
  <sheetFormatPr defaultRowHeight="15" x14ac:dyDescent="0.25"/>
  <cols>
    <col min="2" max="2" width="5.140625" customWidth="1"/>
    <col min="3" max="3" width="7.85546875" customWidth="1"/>
    <col min="4" max="4" width="36.85546875" customWidth="1"/>
    <col min="5" max="8" width="23.7109375" customWidth="1"/>
  </cols>
  <sheetData>
    <row r="2" spans="2:13" ht="25.5" x14ac:dyDescent="0.35">
      <c r="B2" s="14" t="s">
        <v>80</v>
      </c>
      <c r="C2" s="14"/>
      <c r="D2" s="15"/>
      <c r="E2" s="15"/>
      <c r="F2" s="15"/>
      <c r="G2" s="15"/>
      <c r="H2" s="15"/>
    </row>
    <row r="3" spans="2:13" x14ac:dyDescent="0.25">
      <c r="B3" s="16"/>
      <c r="C3" s="16"/>
      <c r="D3" s="16"/>
      <c r="E3" s="16"/>
      <c r="F3" s="16"/>
      <c r="G3" s="16"/>
      <c r="H3" s="16"/>
    </row>
    <row r="4" spans="2:13" x14ac:dyDescent="0.25">
      <c r="B4" s="17" t="s">
        <v>81</v>
      </c>
      <c r="C4" s="17"/>
      <c r="D4" s="17"/>
      <c r="E4" s="17"/>
      <c r="F4" s="17"/>
      <c r="G4" s="17"/>
      <c r="H4" s="17"/>
    </row>
    <row r="5" spans="2:13" x14ac:dyDescent="0.25">
      <c r="B5" s="16"/>
      <c r="C5" s="16"/>
      <c r="D5" s="16"/>
      <c r="E5" s="16"/>
      <c r="F5" s="16"/>
      <c r="G5" s="16"/>
      <c r="H5" s="16"/>
    </row>
    <row r="6" spans="2:13" x14ac:dyDescent="0.25">
      <c r="B6" s="16"/>
      <c r="C6" s="16"/>
      <c r="D6" s="16"/>
      <c r="E6" s="124" t="s">
        <v>82</v>
      </c>
      <c r="F6" s="124"/>
      <c r="G6" s="124"/>
      <c r="H6" s="16"/>
    </row>
    <row r="7" spans="2:13" ht="16.5" x14ac:dyDescent="0.25">
      <c r="B7" s="18" t="s">
        <v>83</v>
      </c>
      <c r="C7" s="125" t="s">
        <v>84</v>
      </c>
      <c r="D7" s="125"/>
      <c r="E7" s="18" t="s">
        <v>85</v>
      </c>
      <c r="F7" s="18" t="s">
        <v>21</v>
      </c>
      <c r="G7" s="18" t="s">
        <v>86</v>
      </c>
      <c r="H7" s="18" t="s">
        <v>87</v>
      </c>
    </row>
    <row r="8" spans="2:13" ht="16.5" x14ac:dyDescent="0.25">
      <c r="B8" s="19">
        <v>1</v>
      </c>
      <c r="C8" s="20" t="s">
        <v>88</v>
      </c>
      <c r="D8" s="20" t="s">
        <v>89</v>
      </c>
      <c r="E8" s="21">
        <v>47.7</v>
      </c>
      <c r="F8" s="21">
        <v>90.7</v>
      </c>
      <c r="G8" s="21">
        <v>96.3</v>
      </c>
      <c r="H8" s="21">
        <v>90.9</v>
      </c>
    </row>
    <row r="9" spans="2:13" x14ac:dyDescent="0.25">
      <c r="B9" s="19">
        <v>2</v>
      </c>
      <c r="C9" s="20"/>
      <c r="D9" s="20" t="s">
        <v>90</v>
      </c>
      <c r="E9" s="21">
        <v>27.8</v>
      </c>
      <c r="F9" s="21">
        <v>42.4</v>
      </c>
      <c r="G9" s="21">
        <v>69.2</v>
      </c>
      <c r="H9" s="21">
        <v>43.1</v>
      </c>
    </row>
    <row r="10" spans="2:13" x14ac:dyDescent="0.25">
      <c r="B10" s="19">
        <v>3</v>
      </c>
      <c r="C10" s="20"/>
      <c r="D10" s="20" t="s">
        <v>91</v>
      </c>
      <c r="E10" s="21">
        <v>19.899999999999999</v>
      </c>
      <c r="F10" s="21">
        <v>48.3</v>
      </c>
      <c r="G10" s="21">
        <v>27</v>
      </c>
      <c r="H10" s="21">
        <v>47.8</v>
      </c>
    </row>
    <row r="11" spans="2:13" ht="28.5" x14ac:dyDescent="0.25">
      <c r="B11" s="22">
        <v>4</v>
      </c>
      <c r="C11" s="23"/>
      <c r="D11" s="23" t="s">
        <v>92</v>
      </c>
      <c r="E11" s="21">
        <v>12.6</v>
      </c>
      <c r="F11" s="21">
        <v>28.2</v>
      </c>
      <c r="G11" s="21">
        <v>25.9</v>
      </c>
      <c r="H11" s="21">
        <v>28.7</v>
      </c>
    </row>
    <row r="12" spans="2:13" ht="16.5" x14ac:dyDescent="0.25">
      <c r="B12" s="19">
        <v>5</v>
      </c>
      <c r="C12" s="20" t="s">
        <v>93</v>
      </c>
      <c r="D12" s="20" t="s">
        <v>89</v>
      </c>
      <c r="E12" s="21">
        <v>0.63</v>
      </c>
      <c r="F12" s="21">
        <v>0.92</v>
      </c>
      <c r="G12" s="21">
        <v>0.86</v>
      </c>
      <c r="H12" s="21">
        <v>0.92</v>
      </c>
    </row>
    <row r="13" spans="2:13" x14ac:dyDescent="0.25">
      <c r="B13" s="19">
        <v>6</v>
      </c>
      <c r="C13" s="20"/>
      <c r="D13" s="20" t="s">
        <v>90</v>
      </c>
      <c r="E13" s="21">
        <v>0.12</v>
      </c>
      <c r="F13" s="21">
        <v>0.18</v>
      </c>
      <c r="G13" s="21">
        <v>0.26</v>
      </c>
      <c r="H13" s="21">
        <v>0.18</v>
      </c>
    </row>
    <row r="14" spans="2:13" x14ac:dyDescent="0.25">
      <c r="B14" s="19">
        <v>7</v>
      </c>
      <c r="C14" s="20"/>
      <c r="D14" s="20" t="s">
        <v>91</v>
      </c>
      <c r="E14" s="21">
        <v>0.52</v>
      </c>
      <c r="F14" s="21">
        <v>0.74</v>
      </c>
      <c r="G14" s="21">
        <v>0.6</v>
      </c>
      <c r="H14" s="21">
        <v>0.74</v>
      </c>
    </row>
    <row r="15" spans="2:13" ht="28.5" x14ac:dyDescent="0.25">
      <c r="B15" s="22">
        <v>8</v>
      </c>
      <c r="C15" s="23"/>
      <c r="D15" s="23" t="s">
        <v>92</v>
      </c>
      <c r="E15" s="21">
        <v>0.28000000000000003</v>
      </c>
      <c r="F15" s="21">
        <v>0.59</v>
      </c>
      <c r="G15" s="21">
        <v>0.6</v>
      </c>
      <c r="H15" s="21">
        <v>0.59</v>
      </c>
    </row>
    <row r="16" spans="2:13" x14ac:dyDescent="0.25">
      <c r="B16" s="19">
        <v>9</v>
      </c>
      <c r="C16" s="20" t="s">
        <v>94</v>
      </c>
      <c r="D16" s="20" t="s">
        <v>89</v>
      </c>
      <c r="E16" s="21">
        <v>75.2</v>
      </c>
      <c r="F16" s="21">
        <v>99</v>
      </c>
      <c r="G16" s="21">
        <v>111.5</v>
      </c>
      <c r="H16" s="21">
        <v>99.3</v>
      </c>
      <c r="K16" s="24"/>
      <c r="L16" s="24"/>
      <c r="M16" s="24"/>
    </row>
    <row r="17" spans="2:13" x14ac:dyDescent="0.25">
      <c r="B17" s="19">
        <v>10</v>
      </c>
      <c r="C17" s="20"/>
      <c r="D17" s="20" t="s">
        <v>90</v>
      </c>
      <c r="E17" s="21">
        <v>232.8</v>
      </c>
      <c r="F17" s="21">
        <v>238.8</v>
      </c>
      <c r="G17" s="21">
        <v>267.39999999999998</v>
      </c>
      <c r="H17" s="21">
        <v>239.9</v>
      </c>
      <c r="K17" s="24"/>
      <c r="L17" s="24"/>
      <c r="M17" s="24"/>
    </row>
    <row r="18" spans="2:13" x14ac:dyDescent="0.25">
      <c r="B18" s="19">
        <v>11</v>
      </c>
      <c r="C18" s="20"/>
      <c r="D18" s="20" t="s">
        <v>91</v>
      </c>
      <c r="E18" s="21">
        <v>38.6</v>
      </c>
      <c r="F18" s="21">
        <v>65.400000000000006</v>
      </c>
      <c r="G18" s="21">
        <v>44.7</v>
      </c>
      <c r="H18" s="21">
        <v>64.900000000000006</v>
      </c>
      <c r="K18" s="24"/>
      <c r="L18" s="24"/>
      <c r="M18" s="24"/>
    </row>
    <row r="19" spans="2:13" ht="28.5" x14ac:dyDescent="0.25">
      <c r="B19" s="22">
        <v>12</v>
      </c>
      <c r="C19" s="23"/>
      <c r="D19" s="23" t="s">
        <v>92</v>
      </c>
      <c r="E19" s="21">
        <v>44.3</v>
      </c>
      <c r="F19" s="21">
        <v>48.4</v>
      </c>
      <c r="G19" s="21">
        <v>43.3</v>
      </c>
      <c r="H19" s="21">
        <v>48.3</v>
      </c>
      <c r="K19" s="24"/>
      <c r="L19" s="24"/>
      <c r="M19" s="24"/>
    </row>
    <row r="22" spans="2:13" x14ac:dyDescent="0.25">
      <c r="B22" t="s">
        <v>95</v>
      </c>
    </row>
    <row r="23" spans="2:13" ht="37.5" x14ac:dyDescent="0.25">
      <c r="B23" s="25" t="s">
        <v>96</v>
      </c>
    </row>
    <row r="24" spans="2:13" ht="23.25" x14ac:dyDescent="0.25">
      <c r="B24" s="26" t="s">
        <v>97</v>
      </c>
    </row>
    <row r="25" spans="2:13" ht="19.5" x14ac:dyDescent="0.25">
      <c r="B25" s="27" t="s">
        <v>98</v>
      </c>
    </row>
  </sheetData>
  <mergeCells count="2">
    <mergeCell ref="E6:G6"/>
    <mergeCell ref="C7:D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37"/>
  <sheetViews>
    <sheetView zoomScale="75" zoomScaleNormal="75" workbookViewId="0">
      <selection activeCell="D36" sqref="D36"/>
    </sheetView>
  </sheetViews>
  <sheetFormatPr defaultRowHeight="15.75" x14ac:dyDescent="0.25"/>
  <cols>
    <col min="1" max="1" width="6.140625" style="65" bestFit="1" customWidth="1"/>
    <col min="2" max="2" width="9.140625" style="65" bestFit="1" customWidth="1"/>
    <col min="3" max="7" width="7.7109375" style="65" customWidth="1"/>
    <col min="8" max="8" width="9.140625" style="65" bestFit="1" customWidth="1"/>
    <col min="9" max="14" width="7.7109375" style="65" customWidth="1"/>
    <col min="15" max="15" width="8.7109375" style="65" customWidth="1"/>
    <col min="16" max="16" width="10" style="65" bestFit="1" customWidth="1"/>
    <col min="17" max="19" width="8.7109375" style="65" customWidth="1"/>
    <col min="20" max="20" width="3.42578125" style="65" bestFit="1" customWidth="1"/>
    <col min="21" max="21" width="4.42578125" style="65" bestFit="1" customWidth="1"/>
    <col min="22" max="22" width="4.28515625" style="65" bestFit="1" customWidth="1"/>
    <col min="23" max="23" width="4" style="65" bestFit="1" customWidth="1"/>
    <col min="24" max="24" width="4.5703125" style="65" bestFit="1" customWidth="1"/>
    <col min="25" max="25" width="4.7109375" style="65" bestFit="1" customWidth="1"/>
    <col min="26" max="26" width="3.85546875" style="65" bestFit="1" customWidth="1"/>
    <col min="27" max="27" width="4.28515625" style="65" bestFit="1" customWidth="1"/>
    <col min="28" max="28" width="4.42578125" style="65" bestFit="1" customWidth="1"/>
    <col min="29" max="29" width="4.140625" style="65" bestFit="1" customWidth="1"/>
    <col min="30" max="30" width="4.7109375" style="65" bestFit="1" customWidth="1"/>
    <col min="31" max="31" width="4" style="65" bestFit="1" customWidth="1"/>
    <col min="32" max="16384" width="9.140625" style="65"/>
  </cols>
  <sheetData>
    <row r="1" spans="1:69" x14ac:dyDescent="0.25">
      <c r="A1" s="65" t="s">
        <v>138</v>
      </c>
    </row>
    <row r="2" spans="1:69" x14ac:dyDescent="0.25">
      <c r="B2" s="65" t="s">
        <v>116</v>
      </c>
      <c r="D2" s="126" t="s">
        <v>66</v>
      </c>
      <c r="E2" s="126"/>
      <c r="F2" s="126"/>
      <c r="H2" s="65" t="s">
        <v>116</v>
      </c>
      <c r="K2" s="126" t="s">
        <v>55</v>
      </c>
      <c r="L2" s="126"/>
      <c r="M2" s="126"/>
      <c r="O2" s="65" t="s">
        <v>116</v>
      </c>
      <c r="Q2" s="126" t="s">
        <v>70</v>
      </c>
      <c r="R2" s="126"/>
      <c r="S2" s="126"/>
    </row>
    <row r="3" spans="1:69" x14ac:dyDescent="0.25">
      <c r="B3" s="66">
        <v>1.2</v>
      </c>
      <c r="C3" s="66" t="s">
        <v>117</v>
      </c>
      <c r="D3" s="67" t="s">
        <v>118</v>
      </c>
      <c r="E3" s="68" t="s">
        <v>119</v>
      </c>
      <c r="F3" s="68" t="s">
        <v>120</v>
      </c>
      <c r="G3" s="66"/>
      <c r="H3" s="69">
        <v>91</v>
      </c>
      <c r="I3" s="66" t="s">
        <v>121</v>
      </c>
      <c r="J3" s="66" t="s">
        <v>117</v>
      </c>
      <c r="K3" s="67" t="s">
        <v>118</v>
      </c>
      <c r="L3" s="68" t="s">
        <v>119</v>
      </c>
      <c r="M3" s="68" t="s">
        <v>120</v>
      </c>
      <c r="N3" s="66"/>
      <c r="O3" s="66">
        <v>74.599999999999994</v>
      </c>
      <c r="P3" s="66" t="s">
        <v>117</v>
      </c>
      <c r="Q3" s="67" t="s">
        <v>118</v>
      </c>
      <c r="R3" s="68" t="s">
        <v>119</v>
      </c>
      <c r="S3" s="68" t="s">
        <v>120</v>
      </c>
    </row>
    <row r="4" spans="1:69" x14ac:dyDescent="0.25">
      <c r="A4" s="65" t="s">
        <v>122</v>
      </c>
      <c r="B4" s="70">
        <f>B3/12</f>
        <v>9.9999999999999992E-2</v>
      </c>
      <c r="C4" s="71">
        <f>D4</f>
        <v>0.04</v>
      </c>
      <c r="D4" s="72">
        <v>0.04</v>
      </c>
      <c r="E4" s="72">
        <v>0.01</v>
      </c>
      <c r="F4" s="72">
        <v>0.03</v>
      </c>
      <c r="G4" s="73"/>
      <c r="H4" s="70">
        <f>H3/12</f>
        <v>7.583333333333333</v>
      </c>
      <c r="J4" s="70">
        <f>K4</f>
        <v>4</v>
      </c>
      <c r="K4" s="74">
        <v>4</v>
      </c>
      <c r="L4" s="75">
        <v>2.6</v>
      </c>
      <c r="M4" s="75">
        <v>1.4</v>
      </c>
      <c r="N4" s="73"/>
      <c r="O4" s="65">
        <v>74.599999999999994</v>
      </c>
      <c r="P4" s="76">
        <f>J4/C4</f>
        <v>100</v>
      </c>
      <c r="Q4" s="77">
        <v>92.2</v>
      </c>
      <c r="R4" s="77">
        <v>227.4</v>
      </c>
      <c r="S4" s="77">
        <v>44.4</v>
      </c>
    </row>
    <row r="5" spans="1:69" x14ac:dyDescent="0.25">
      <c r="A5" s="65" t="s">
        <v>123</v>
      </c>
      <c r="B5" s="76">
        <f t="shared" ref="B5:B15" si="0">B4+B$19</f>
        <v>0.19999999999999998</v>
      </c>
      <c r="C5" s="78">
        <f t="shared" ref="C5:C7" si="1">C4 +D5</f>
        <v>0.1</v>
      </c>
      <c r="D5" s="72">
        <v>0.06</v>
      </c>
      <c r="E5" s="72">
        <v>0.01</v>
      </c>
      <c r="F5" s="72">
        <v>0.05</v>
      </c>
      <c r="H5" s="76">
        <f t="shared" ref="H5:H15" si="2">H4+H$19</f>
        <v>15.166666666666666</v>
      </c>
      <c r="J5" s="76">
        <f t="shared" ref="J5:J7" si="3">J4+K5</f>
        <v>10.3</v>
      </c>
      <c r="K5" s="77">
        <v>6.3</v>
      </c>
      <c r="L5" s="77">
        <v>3.2</v>
      </c>
      <c r="M5" s="77">
        <v>3.2</v>
      </c>
      <c r="O5" s="65">
        <v>74.599999999999994</v>
      </c>
      <c r="P5" s="76">
        <f>J5/C5</f>
        <v>103</v>
      </c>
      <c r="Q5" s="77">
        <v>98.7</v>
      </c>
      <c r="R5" s="77">
        <v>211.8</v>
      </c>
      <c r="S5" s="77">
        <v>64.3</v>
      </c>
    </row>
    <row r="6" spans="1:69" s="79" customFormat="1" x14ac:dyDescent="0.25">
      <c r="A6" s="79" t="s">
        <v>124</v>
      </c>
      <c r="B6" s="76">
        <f t="shared" si="0"/>
        <v>0.3</v>
      </c>
      <c r="C6" s="78">
        <f t="shared" si="1"/>
        <v>0.17</v>
      </c>
      <c r="D6" s="72">
        <v>7.0000000000000007E-2</v>
      </c>
      <c r="E6" s="80">
        <v>0.02</v>
      </c>
      <c r="F6" s="80">
        <v>0.05</v>
      </c>
      <c r="G6" s="81"/>
      <c r="H6" s="76">
        <f t="shared" si="2"/>
        <v>22.75</v>
      </c>
      <c r="I6" s="65"/>
      <c r="J6" s="76">
        <f t="shared" si="3"/>
        <v>17.600000000000001</v>
      </c>
      <c r="K6" s="77">
        <v>7.3</v>
      </c>
      <c r="L6" s="82">
        <v>3.8</v>
      </c>
      <c r="M6" s="82">
        <v>3.4</v>
      </c>
      <c r="O6" s="65">
        <v>74.599999999999994</v>
      </c>
      <c r="P6" s="76">
        <f>J6/C6</f>
        <v>103.52941176470588</v>
      </c>
      <c r="Q6" s="77">
        <v>109.6</v>
      </c>
      <c r="R6" s="83">
        <v>234.2</v>
      </c>
      <c r="S6" s="83">
        <v>68.900000000000006</v>
      </c>
      <c r="Y6" s="65"/>
      <c r="AA6" s="65"/>
      <c r="AI6" s="65"/>
      <c r="AJ6" s="65"/>
      <c r="AK6" s="65"/>
      <c r="AL6" s="65"/>
    </row>
    <row r="7" spans="1:69" s="79" customFormat="1" x14ac:dyDescent="0.25">
      <c r="A7" s="79" t="s">
        <v>125</v>
      </c>
      <c r="B7" s="76">
        <f t="shared" si="0"/>
        <v>0.39999999999999997</v>
      </c>
      <c r="C7" s="78">
        <f t="shared" si="1"/>
        <v>0.2</v>
      </c>
      <c r="D7" s="72">
        <v>0.03</v>
      </c>
      <c r="E7" s="80">
        <v>0.01</v>
      </c>
      <c r="F7" s="80">
        <v>0.02</v>
      </c>
      <c r="H7" s="76">
        <f t="shared" si="2"/>
        <v>30.333333333333332</v>
      </c>
      <c r="I7" s="65"/>
      <c r="J7" s="76">
        <f t="shared" si="3"/>
        <v>20.900000000000002</v>
      </c>
      <c r="K7" s="77">
        <v>3.3</v>
      </c>
      <c r="L7" s="82">
        <v>2.4</v>
      </c>
      <c r="M7" s="82">
        <v>0.9</v>
      </c>
      <c r="O7" s="65">
        <v>74.599999999999994</v>
      </c>
      <c r="P7" s="76">
        <f>J7/C7</f>
        <v>104.5</v>
      </c>
      <c r="Q7" s="77">
        <v>97.3</v>
      </c>
      <c r="R7" s="83">
        <v>197.2</v>
      </c>
      <c r="S7" s="83">
        <v>41.5</v>
      </c>
      <c r="AI7" s="65"/>
      <c r="AJ7" s="65"/>
      <c r="AK7" s="65"/>
      <c r="AL7" s="65"/>
    </row>
    <row r="8" spans="1:69" x14ac:dyDescent="0.25">
      <c r="A8" s="65" t="s">
        <v>126</v>
      </c>
      <c r="B8" s="76">
        <f t="shared" si="0"/>
        <v>0.49999999999999994</v>
      </c>
      <c r="C8" s="78">
        <f>SUM(C7+D8)</f>
        <v>0.24000000000000002</v>
      </c>
      <c r="D8" s="72">
        <v>0.04</v>
      </c>
      <c r="E8" s="72">
        <v>0.02</v>
      </c>
      <c r="F8" s="72">
        <v>0.03</v>
      </c>
      <c r="H8" s="76">
        <f t="shared" si="2"/>
        <v>37.916666666666664</v>
      </c>
      <c r="J8" s="76">
        <f>J7+K8</f>
        <v>26.400000000000002</v>
      </c>
      <c r="K8" s="77">
        <v>5.5</v>
      </c>
      <c r="L8" s="84">
        <v>3.6</v>
      </c>
      <c r="M8" s="84">
        <v>1.9</v>
      </c>
      <c r="O8" s="65">
        <v>74.599999999999994</v>
      </c>
      <c r="P8" s="76">
        <f>J8/C8</f>
        <v>110</v>
      </c>
      <c r="Q8" s="77">
        <v>123.4</v>
      </c>
      <c r="R8" s="77">
        <v>237.4</v>
      </c>
      <c r="S8" s="77">
        <v>63.8</v>
      </c>
    </row>
    <row r="9" spans="1:69" x14ac:dyDescent="0.25">
      <c r="A9" s="65" t="s">
        <v>127</v>
      </c>
      <c r="B9" s="76">
        <f t="shared" si="0"/>
        <v>0.6</v>
      </c>
      <c r="C9" s="78">
        <f>SUM(C8+D9)</f>
        <v>0.28000000000000003</v>
      </c>
      <c r="D9" s="72">
        <v>0.04</v>
      </c>
      <c r="E9" s="72">
        <v>0.01</v>
      </c>
      <c r="F9" s="72">
        <v>0.03</v>
      </c>
      <c r="H9" s="76">
        <f t="shared" si="2"/>
        <v>45.5</v>
      </c>
      <c r="J9" s="76">
        <f>SUM(J8+K9)</f>
        <v>30.400000000000002</v>
      </c>
      <c r="K9" s="77">
        <v>4</v>
      </c>
      <c r="L9" s="84">
        <v>2.5</v>
      </c>
      <c r="M9" s="84">
        <v>1.5</v>
      </c>
      <c r="O9" s="65">
        <v>74.599999999999994</v>
      </c>
      <c r="P9" s="76">
        <f>(J9/C9)</f>
        <v>108.57142857142857</v>
      </c>
      <c r="Q9" s="77">
        <v>106.5</v>
      </c>
      <c r="R9" s="77">
        <v>209.4</v>
      </c>
      <c r="S9" s="77">
        <v>58.8</v>
      </c>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row>
    <row r="10" spans="1:69" x14ac:dyDescent="0.25">
      <c r="A10" s="65" t="s">
        <v>128</v>
      </c>
      <c r="B10" s="76">
        <f t="shared" si="0"/>
        <v>0.7</v>
      </c>
      <c r="C10" s="78">
        <f>SUM(C9+D10)</f>
        <v>0.37</v>
      </c>
      <c r="D10" s="72">
        <v>0.09</v>
      </c>
      <c r="E10" s="72">
        <v>0.01</v>
      </c>
      <c r="F10" s="72">
        <v>7.0000000000000007E-2</v>
      </c>
      <c r="H10" s="76">
        <f t="shared" si="2"/>
        <v>53.083333333333336</v>
      </c>
      <c r="J10" s="76">
        <f>SUM(J9+K10)</f>
        <v>37.5</v>
      </c>
      <c r="K10" s="77">
        <v>7.1</v>
      </c>
      <c r="L10" s="77">
        <v>2.8</v>
      </c>
      <c r="M10" s="77">
        <v>4.2</v>
      </c>
      <c r="O10" s="65">
        <v>74.599999999999994</v>
      </c>
      <c r="P10" s="76">
        <f>(J10/C10)</f>
        <v>101.35135135135135</v>
      </c>
      <c r="Q10" s="77">
        <v>79.099999999999994</v>
      </c>
      <c r="R10" s="77">
        <v>189.9</v>
      </c>
      <c r="S10" s="77">
        <v>57</v>
      </c>
      <c r="AF10" s="76"/>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row>
    <row r="11" spans="1:69" x14ac:dyDescent="0.25">
      <c r="A11" s="65" t="s">
        <v>129</v>
      </c>
      <c r="B11" s="76">
        <f t="shared" si="0"/>
        <v>0.79999999999999993</v>
      </c>
      <c r="C11" s="78">
        <f>SUM(C10+D11)</f>
        <v>0.45999999999999996</v>
      </c>
      <c r="D11" s="72">
        <v>0.09</v>
      </c>
      <c r="E11" s="72">
        <v>0.02</v>
      </c>
      <c r="F11" s="72">
        <v>7.0000000000000007E-2</v>
      </c>
      <c r="H11" s="76">
        <f t="shared" si="2"/>
        <v>60.666666666666671</v>
      </c>
      <c r="J11" s="76">
        <f>SUM(J10+K11)</f>
        <v>45.3</v>
      </c>
      <c r="K11" s="77">
        <v>7.8</v>
      </c>
      <c r="L11" s="77">
        <v>4.2</v>
      </c>
      <c r="M11" s="77">
        <v>3.6</v>
      </c>
      <c r="O11" s="65">
        <v>74.599999999999994</v>
      </c>
      <c r="P11" s="76">
        <f>(J11/C11)</f>
        <v>98.478260869565219</v>
      </c>
      <c r="Q11" s="77">
        <v>88.5</v>
      </c>
      <c r="R11" s="77">
        <v>234.6</v>
      </c>
      <c r="S11" s="77">
        <v>51.2</v>
      </c>
      <c r="AF11" s="79"/>
      <c r="AG11" s="79"/>
      <c r="AH11" s="79"/>
      <c r="AI11" s="79"/>
      <c r="AJ11" s="79"/>
      <c r="AK11" s="79"/>
      <c r="AL11" s="79"/>
      <c r="AM11" s="79"/>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row>
    <row r="12" spans="1:69" x14ac:dyDescent="0.25">
      <c r="A12" s="65" t="s">
        <v>130</v>
      </c>
      <c r="B12" s="76">
        <f t="shared" si="0"/>
        <v>0.89999999999999991</v>
      </c>
      <c r="C12" s="78">
        <f>SUM(C11+D12)</f>
        <v>0.48</v>
      </c>
      <c r="D12" s="72">
        <v>0.02</v>
      </c>
      <c r="E12" s="72">
        <v>0.01</v>
      </c>
      <c r="F12" s="72">
        <v>0.01</v>
      </c>
      <c r="H12" s="76">
        <f t="shared" si="2"/>
        <v>68.25</v>
      </c>
      <c r="J12" s="76">
        <f>SUM(J11+K12)</f>
        <v>48.9</v>
      </c>
      <c r="K12" s="77">
        <v>3.6</v>
      </c>
      <c r="L12" s="77">
        <v>2.8</v>
      </c>
      <c r="M12" s="77">
        <v>0.8</v>
      </c>
      <c r="O12" s="65">
        <v>74.599999999999994</v>
      </c>
      <c r="P12" s="76">
        <f>(J12/C12)</f>
        <v>101.875</v>
      </c>
      <c r="Q12" s="77">
        <v>175.5</v>
      </c>
      <c r="R12" s="77">
        <v>215.6</v>
      </c>
      <c r="S12" s="77">
        <v>107.3</v>
      </c>
      <c r="AF12" s="79"/>
      <c r="AG12" s="79"/>
      <c r="AH12" s="79"/>
      <c r="AI12" s="79"/>
      <c r="AJ12" s="79"/>
      <c r="AK12" s="79"/>
      <c r="AL12" s="79"/>
      <c r="AM12" s="79"/>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row>
    <row r="13" spans="1:69" x14ac:dyDescent="0.25">
      <c r="A13" s="65" t="s">
        <v>131</v>
      </c>
      <c r="B13" s="76">
        <f t="shared" si="0"/>
        <v>0.99999999999999989</v>
      </c>
      <c r="C13" s="78"/>
      <c r="D13" s="72"/>
      <c r="E13" s="72"/>
      <c r="F13" s="72"/>
      <c r="H13" s="76">
        <f t="shared" si="2"/>
        <v>75.833333333333329</v>
      </c>
      <c r="J13" s="76"/>
      <c r="K13" s="77"/>
      <c r="L13" s="77"/>
      <c r="M13" s="77"/>
      <c r="O13" s="65">
        <v>74.599999999999994</v>
      </c>
      <c r="P13" s="76"/>
      <c r="Q13" s="77"/>
      <c r="R13" s="77"/>
      <c r="S13" s="77"/>
      <c r="AF13" s="79"/>
      <c r="AG13" s="79"/>
      <c r="AH13" s="79"/>
      <c r="AI13" s="79"/>
      <c r="AJ13" s="79"/>
      <c r="AK13" s="79"/>
      <c r="AL13" s="79"/>
      <c r="AM13" s="79"/>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row>
    <row r="14" spans="1:69" x14ac:dyDescent="0.25">
      <c r="A14" s="65" t="s">
        <v>132</v>
      </c>
      <c r="B14" s="76">
        <f t="shared" si="0"/>
        <v>1.0999999999999999</v>
      </c>
      <c r="C14" s="78"/>
      <c r="D14" s="72"/>
      <c r="E14" s="72"/>
      <c r="F14" s="72"/>
      <c r="H14" s="76">
        <f t="shared" si="2"/>
        <v>83.416666666666657</v>
      </c>
      <c r="J14" s="76"/>
      <c r="K14" s="77"/>
      <c r="L14" s="77"/>
      <c r="M14" s="77"/>
      <c r="O14" s="65">
        <v>74.599999999999994</v>
      </c>
      <c r="P14" s="76"/>
      <c r="Q14" s="77"/>
      <c r="R14" s="77"/>
      <c r="S14" s="77"/>
      <c r="AF14" s="79"/>
      <c r="AG14" s="79"/>
      <c r="AH14" s="79"/>
      <c r="AI14" s="79"/>
      <c r="AJ14" s="79"/>
      <c r="AK14" s="79"/>
      <c r="AL14" s="79"/>
      <c r="AM14" s="79"/>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row>
    <row r="15" spans="1:69" x14ac:dyDescent="0.25">
      <c r="A15" s="65" t="s">
        <v>133</v>
      </c>
      <c r="B15" s="76">
        <f t="shared" si="0"/>
        <v>1.2</v>
      </c>
      <c r="C15" s="78"/>
      <c r="D15" s="72"/>
      <c r="E15" s="72"/>
      <c r="F15" s="72"/>
      <c r="H15" s="76">
        <f t="shared" si="2"/>
        <v>90.999999999999986</v>
      </c>
      <c r="J15" s="76"/>
      <c r="K15" s="77"/>
      <c r="L15" s="77"/>
      <c r="M15" s="77"/>
      <c r="O15" s="65">
        <v>74.599999999999994</v>
      </c>
      <c r="P15" s="76"/>
      <c r="Q15" s="77"/>
      <c r="R15" s="77"/>
      <c r="S15" s="77"/>
      <c r="AF15" s="79"/>
      <c r="AG15" s="79"/>
      <c r="AH15" s="79"/>
      <c r="AI15" s="79"/>
      <c r="AJ15" s="79"/>
      <c r="AK15" s="79"/>
      <c r="AL15" s="79"/>
      <c r="AM15" s="79"/>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row>
    <row r="16" spans="1:69" s="85" customFormat="1" x14ac:dyDescent="0.25">
      <c r="A16" s="65" t="s">
        <v>139</v>
      </c>
      <c r="B16" s="86"/>
      <c r="C16" s="87"/>
      <c r="D16" s="87"/>
      <c r="E16" s="87"/>
      <c r="F16" s="87"/>
      <c r="H16" s="86"/>
      <c r="J16" s="86"/>
      <c r="K16" s="86"/>
      <c r="L16" s="86"/>
      <c r="M16" s="86"/>
      <c r="P16" s="86"/>
      <c r="Q16" s="86"/>
      <c r="R16" s="86"/>
      <c r="S16" s="86"/>
      <c r="AF16" s="79"/>
      <c r="AG16" s="79"/>
      <c r="AH16" s="79"/>
      <c r="AI16" s="79"/>
      <c r="AJ16" s="79"/>
      <c r="AK16" s="79"/>
      <c r="AL16" s="79"/>
      <c r="AM16" s="79"/>
    </row>
    <row r="17" spans="1:69" x14ac:dyDescent="0.25">
      <c r="B17" s="65" t="s">
        <v>116</v>
      </c>
      <c r="D17" s="126" t="s">
        <v>66</v>
      </c>
      <c r="E17" s="126"/>
      <c r="F17" s="126"/>
      <c r="H17" s="65" t="s">
        <v>116</v>
      </c>
      <c r="K17" s="126" t="s">
        <v>55</v>
      </c>
      <c r="L17" s="126"/>
      <c r="M17" s="126"/>
      <c r="O17" s="65" t="s">
        <v>116</v>
      </c>
      <c r="Q17" s="126" t="s">
        <v>70</v>
      </c>
      <c r="R17" s="126"/>
      <c r="S17" s="126"/>
      <c r="AF17" s="79"/>
      <c r="AG17" s="79"/>
      <c r="AH17" s="79"/>
      <c r="AI17" s="79"/>
      <c r="AJ17" s="79"/>
      <c r="AK17" s="79"/>
      <c r="AL17" s="79"/>
      <c r="AM17" s="79"/>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row>
    <row r="18" spans="1:69" x14ac:dyDescent="0.25">
      <c r="B18" s="66">
        <v>1.2</v>
      </c>
      <c r="C18" s="66" t="s">
        <v>117</v>
      </c>
      <c r="D18" s="67" t="s">
        <v>118</v>
      </c>
      <c r="E18" s="68" t="s">
        <v>119</v>
      </c>
      <c r="F18" s="68" t="s">
        <v>120</v>
      </c>
      <c r="G18" s="66"/>
      <c r="H18" s="69">
        <v>91</v>
      </c>
      <c r="I18" s="66" t="s">
        <v>121</v>
      </c>
      <c r="J18" s="66" t="s">
        <v>117</v>
      </c>
      <c r="K18" s="67" t="s">
        <v>118</v>
      </c>
      <c r="L18" s="68" t="s">
        <v>119</v>
      </c>
      <c r="M18" s="68" t="s">
        <v>120</v>
      </c>
      <c r="N18" s="66"/>
      <c r="O18" s="66">
        <v>74.599999999999994</v>
      </c>
      <c r="P18" s="66" t="s">
        <v>117</v>
      </c>
      <c r="Q18" s="67" t="s">
        <v>118</v>
      </c>
      <c r="R18" s="68" t="s">
        <v>119</v>
      </c>
      <c r="S18" s="68" t="s">
        <v>120</v>
      </c>
      <c r="AF18" s="79"/>
      <c r="AG18" s="79"/>
      <c r="AH18" s="79"/>
      <c r="AI18" s="79"/>
      <c r="AJ18" s="79"/>
      <c r="AK18" s="79"/>
      <c r="AL18" s="79"/>
      <c r="AM18" s="79"/>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row>
    <row r="19" spans="1:69" x14ac:dyDescent="0.25">
      <c r="A19" s="65" t="s">
        <v>122</v>
      </c>
      <c r="B19" s="70">
        <f>B18/12</f>
        <v>9.9999999999999992E-2</v>
      </c>
      <c r="C19" s="71">
        <f>D19</f>
        <v>0.04</v>
      </c>
      <c r="D19" s="72">
        <v>0.04</v>
      </c>
      <c r="E19" s="72">
        <v>0.01</v>
      </c>
      <c r="F19" s="72">
        <v>0.03</v>
      </c>
      <c r="G19" s="73"/>
      <c r="H19" s="70">
        <f>H18/12</f>
        <v>7.583333333333333</v>
      </c>
      <c r="J19" s="70">
        <f>K19</f>
        <v>4</v>
      </c>
      <c r="K19" s="74">
        <v>4</v>
      </c>
      <c r="L19" s="75">
        <v>2.6</v>
      </c>
      <c r="M19" s="75">
        <v>1.4</v>
      </c>
      <c r="N19" s="73"/>
      <c r="O19" s="65">
        <v>74.599999999999994</v>
      </c>
      <c r="P19" s="76">
        <f>J19/C19</f>
        <v>100</v>
      </c>
      <c r="Q19" s="77">
        <v>92.2</v>
      </c>
      <c r="R19" s="77">
        <v>227.4</v>
      </c>
      <c r="S19" s="77">
        <v>44.4</v>
      </c>
      <c r="AF19" s="79"/>
      <c r="AG19" s="79"/>
      <c r="AH19" s="79"/>
      <c r="AI19" s="79"/>
      <c r="AJ19" s="79"/>
      <c r="AK19" s="79"/>
      <c r="AL19" s="79"/>
      <c r="AM19" s="79"/>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row>
    <row r="20" spans="1:69" x14ac:dyDescent="0.25">
      <c r="A20" s="65" t="s">
        <v>123</v>
      </c>
      <c r="B20" s="76">
        <f>B19+B$19</f>
        <v>0.19999999999999998</v>
      </c>
      <c r="C20" s="78">
        <f t="shared" ref="C20:C21" si="4">C19 +D20</f>
        <v>0.1</v>
      </c>
      <c r="D20" s="72">
        <v>0.06</v>
      </c>
      <c r="E20" s="80">
        <v>0.01</v>
      </c>
      <c r="F20" s="80">
        <v>0.05</v>
      </c>
      <c r="H20" s="76">
        <f>H19+H$19</f>
        <v>15.166666666666666</v>
      </c>
      <c r="J20" s="76">
        <f t="shared" ref="J20:J22" si="5">J19+K20</f>
        <v>10.3</v>
      </c>
      <c r="K20" s="77">
        <v>6.3</v>
      </c>
      <c r="L20" s="77">
        <v>3.2</v>
      </c>
      <c r="M20" s="77">
        <v>3.2</v>
      </c>
      <c r="O20" s="65">
        <v>74.599999999999994</v>
      </c>
      <c r="P20" s="76">
        <f>J20/C20</f>
        <v>103</v>
      </c>
      <c r="Q20" s="77">
        <v>97.7</v>
      </c>
      <c r="R20" s="77">
        <v>236.4</v>
      </c>
      <c r="S20" s="77">
        <v>66.2</v>
      </c>
      <c r="AF20" s="79"/>
      <c r="AG20" s="79"/>
      <c r="AH20" s="79"/>
      <c r="AI20" s="79"/>
      <c r="AJ20" s="79"/>
      <c r="AK20" s="79"/>
      <c r="AL20" s="79"/>
      <c r="AM20" s="79"/>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row>
    <row r="21" spans="1:69" s="79" customFormat="1" x14ac:dyDescent="0.25">
      <c r="A21" s="79" t="s">
        <v>124</v>
      </c>
      <c r="B21" s="76">
        <f t="shared" ref="B21:B30" si="6">B20+B$19</f>
        <v>0.3</v>
      </c>
      <c r="C21" s="78">
        <f t="shared" si="4"/>
        <v>0.17</v>
      </c>
      <c r="D21" s="72">
        <v>7.0000000000000007E-2</v>
      </c>
      <c r="E21" s="80">
        <v>0.02</v>
      </c>
      <c r="F21" s="80">
        <v>0.05</v>
      </c>
      <c r="G21" s="81"/>
      <c r="H21" s="76">
        <f t="shared" ref="H21:H30" si="7">H20+H$19</f>
        <v>22.75</v>
      </c>
      <c r="I21" s="65"/>
      <c r="J21" s="76">
        <f t="shared" si="5"/>
        <v>17.600000000000001</v>
      </c>
      <c r="K21" s="77">
        <v>7.3</v>
      </c>
      <c r="L21" s="82">
        <v>3.8</v>
      </c>
      <c r="M21" s="82">
        <v>3.4</v>
      </c>
      <c r="O21" s="65">
        <v>74.599999999999994</v>
      </c>
      <c r="P21" s="76">
        <f>J21/C21</f>
        <v>103.52941176470588</v>
      </c>
      <c r="Q21" s="77">
        <v>109.6</v>
      </c>
      <c r="R21" s="83">
        <v>234.2</v>
      </c>
      <c r="S21" s="83">
        <v>68.900000000000006</v>
      </c>
      <c r="Y21" s="65"/>
      <c r="AA21" s="6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row>
    <row r="22" spans="1:69" s="79" customFormat="1" x14ac:dyDescent="0.25">
      <c r="A22" s="79" t="s">
        <v>125</v>
      </c>
      <c r="B22" s="76">
        <f t="shared" si="6"/>
        <v>0.39999999999999997</v>
      </c>
      <c r="C22" s="78">
        <f>C21+D22</f>
        <v>0.2</v>
      </c>
      <c r="D22" s="72">
        <v>0.03</v>
      </c>
      <c r="E22" s="80">
        <v>0.01</v>
      </c>
      <c r="F22" s="80">
        <v>0.02</v>
      </c>
      <c r="H22" s="76">
        <f t="shared" si="7"/>
        <v>30.333333333333332</v>
      </c>
      <c r="I22" s="65"/>
      <c r="J22" s="76">
        <f t="shared" si="5"/>
        <v>20.900000000000002</v>
      </c>
      <c r="K22" s="77">
        <v>3.3</v>
      </c>
      <c r="L22" s="82">
        <v>2.4</v>
      </c>
      <c r="M22" s="82">
        <v>0.9</v>
      </c>
      <c r="O22" s="65">
        <v>74.599999999999994</v>
      </c>
      <c r="P22" s="76">
        <f>J22/C22</f>
        <v>104.5</v>
      </c>
      <c r="Q22" s="77">
        <v>97.3</v>
      </c>
      <c r="R22" s="83">
        <v>197.2</v>
      </c>
      <c r="S22" s="83">
        <v>41.5</v>
      </c>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row>
    <row r="23" spans="1:69" x14ac:dyDescent="0.25">
      <c r="A23" s="65" t="s">
        <v>126</v>
      </c>
      <c r="B23" s="76">
        <f t="shared" si="6"/>
        <v>0.49999999999999994</v>
      </c>
      <c r="C23" s="78">
        <f>C22+D23</f>
        <v>0.24000000000000002</v>
      </c>
      <c r="D23" s="72">
        <v>0.04</v>
      </c>
      <c r="E23" s="72">
        <v>0.02</v>
      </c>
      <c r="F23" s="72">
        <v>0.03</v>
      </c>
      <c r="H23" s="76">
        <f t="shared" si="7"/>
        <v>37.916666666666664</v>
      </c>
      <c r="J23" s="76">
        <f>J22+K23</f>
        <v>26.400000000000002</v>
      </c>
      <c r="K23" s="77">
        <v>5.5</v>
      </c>
      <c r="L23" s="84">
        <v>3.6</v>
      </c>
      <c r="M23" s="84">
        <v>1.9</v>
      </c>
      <c r="O23" s="65">
        <v>74.599999999999994</v>
      </c>
      <c r="P23" s="76">
        <f>J23/C23</f>
        <v>110</v>
      </c>
      <c r="Q23" s="77">
        <v>123.4</v>
      </c>
      <c r="R23" s="77">
        <v>237.4</v>
      </c>
      <c r="S23" s="77">
        <v>63.8</v>
      </c>
      <c r="AF23" s="79"/>
      <c r="AG23" s="79"/>
      <c r="AH23" s="79"/>
      <c r="AI23" s="79"/>
      <c r="AJ23" s="79"/>
      <c r="AK23" s="79"/>
      <c r="AL23" s="79"/>
      <c r="AM23" s="79"/>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row>
    <row r="24" spans="1:69" x14ac:dyDescent="0.25">
      <c r="A24" s="65" t="s">
        <v>127</v>
      </c>
      <c r="B24" s="76">
        <f t="shared" si="6"/>
        <v>0.6</v>
      </c>
      <c r="C24" s="78">
        <f>SUM(C23+D24)</f>
        <v>0.28000000000000003</v>
      </c>
      <c r="D24" s="72">
        <v>0.04</v>
      </c>
      <c r="E24" s="72">
        <v>0.01</v>
      </c>
      <c r="F24" s="72">
        <v>0.03</v>
      </c>
      <c r="H24" s="76">
        <f t="shared" si="7"/>
        <v>45.5</v>
      </c>
      <c r="J24" s="76">
        <f>SUM(J23+K24)</f>
        <v>30.400000000000002</v>
      </c>
      <c r="K24" s="77">
        <v>4</v>
      </c>
      <c r="L24" s="84">
        <v>2.5</v>
      </c>
      <c r="M24" s="84">
        <v>1.5</v>
      </c>
      <c r="O24" s="65">
        <v>74.599999999999994</v>
      </c>
      <c r="P24" s="76">
        <f>J24/C24</f>
        <v>108.57142857142857</v>
      </c>
      <c r="Q24" s="77">
        <v>106.5</v>
      </c>
      <c r="R24" s="77">
        <v>209.4</v>
      </c>
      <c r="S24" s="77">
        <v>58.8</v>
      </c>
      <c r="AF24" s="79"/>
      <c r="AG24" s="79"/>
      <c r="AH24" s="79"/>
      <c r="AI24" s="79"/>
      <c r="AJ24" s="79"/>
      <c r="AK24" s="79"/>
      <c r="AL24" s="79"/>
      <c r="AM24" s="79"/>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row>
    <row r="25" spans="1:69" x14ac:dyDescent="0.25">
      <c r="A25" s="65" t="s">
        <v>128</v>
      </c>
      <c r="B25" s="76">
        <f t="shared" si="6"/>
        <v>0.7</v>
      </c>
      <c r="C25" s="78">
        <f>SUM(C24+D25)</f>
        <v>0.37</v>
      </c>
      <c r="D25" s="88">
        <v>0.09</v>
      </c>
      <c r="E25" s="72">
        <v>0.01</v>
      </c>
      <c r="F25" s="72">
        <v>7.0000000000000007E-2</v>
      </c>
      <c r="H25" s="76">
        <f t="shared" si="7"/>
        <v>53.083333333333336</v>
      </c>
      <c r="J25" s="76">
        <f>SUM(J24+K25)</f>
        <v>37.5</v>
      </c>
      <c r="K25" s="89">
        <v>7.1</v>
      </c>
      <c r="L25" s="77">
        <v>2.8</v>
      </c>
      <c r="M25" s="77">
        <v>4.2</v>
      </c>
      <c r="O25" s="65">
        <v>74.599999999999994</v>
      </c>
      <c r="P25" s="76">
        <f>J25/C25</f>
        <v>101.35135135135135</v>
      </c>
      <c r="Q25" s="89">
        <v>79.099999999999994</v>
      </c>
      <c r="R25" s="77">
        <v>189.9</v>
      </c>
      <c r="S25" s="77">
        <v>57</v>
      </c>
      <c r="AF25" s="79"/>
      <c r="AG25" s="79"/>
      <c r="AH25" s="79"/>
      <c r="AI25" s="79"/>
      <c r="AJ25" s="79"/>
      <c r="AK25" s="79"/>
      <c r="AL25" s="79"/>
      <c r="AM25" s="79"/>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row>
    <row r="26" spans="1:69" x14ac:dyDescent="0.25">
      <c r="A26" s="65" t="s">
        <v>129</v>
      </c>
      <c r="B26" s="76">
        <f t="shared" si="6"/>
        <v>0.79999999999999993</v>
      </c>
      <c r="C26" s="78">
        <f>SUM(C25+D26)</f>
        <v>0.45999999999999996</v>
      </c>
      <c r="D26" s="72">
        <v>0.09</v>
      </c>
      <c r="E26" s="72">
        <v>0.02</v>
      </c>
      <c r="F26" s="72">
        <v>7.0000000000000007E-2</v>
      </c>
      <c r="H26" s="76">
        <f t="shared" si="7"/>
        <v>60.666666666666671</v>
      </c>
      <c r="J26" s="76">
        <f>SUM(J25+K26)</f>
        <v>45.3</v>
      </c>
      <c r="K26" s="77">
        <v>7.8</v>
      </c>
      <c r="L26" s="77">
        <v>4.2</v>
      </c>
      <c r="M26" s="77">
        <v>3.6</v>
      </c>
      <c r="O26" s="65">
        <v>74.599999999999994</v>
      </c>
      <c r="P26" s="76">
        <f>J26/C26</f>
        <v>98.478260869565219</v>
      </c>
      <c r="Q26" s="77">
        <v>88.5</v>
      </c>
      <c r="R26" s="77">
        <v>234.6</v>
      </c>
      <c r="S26" s="77">
        <v>51.2</v>
      </c>
      <c r="AF26" s="79"/>
      <c r="AG26" s="79"/>
      <c r="AH26" s="79"/>
      <c r="AI26" s="79"/>
      <c r="AJ26" s="79"/>
      <c r="AK26" s="79"/>
      <c r="AL26" s="79"/>
      <c r="AM26" s="79"/>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row>
    <row r="27" spans="1:69" x14ac:dyDescent="0.25">
      <c r="A27" s="65" t="s">
        <v>130</v>
      </c>
      <c r="B27" s="76">
        <f t="shared" si="6"/>
        <v>0.89999999999999991</v>
      </c>
      <c r="C27" s="78">
        <f>SUM(C26+D27)</f>
        <v>0.48</v>
      </c>
      <c r="D27" s="72">
        <v>0.02</v>
      </c>
      <c r="E27" s="72">
        <v>0.01</v>
      </c>
      <c r="F27" s="72">
        <v>0.01</v>
      </c>
      <c r="H27" s="76">
        <f t="shared" si="7"/>
        <v>68.25</v>
      </c>
      <c r="J27" s="76">
        <f>SUM(J26+K27)</f>
        <v>48.9</v>
      </c>
      <c r="K27" s="77">
        <v>3.6</v>
      </c>
      <c r="L27" s="77">
        <v>2.8</v>
      </c>
      <c r="M27" s="77">
        <v>0.8</v>
      </c>
      <c r="O27" s="65">
        <v>74.599999999999994</v>
      </c>
      <c r="P27" s="76">
        <f>J27/C27</f>
        <v>101.875</v>
      </c>
      <c r="Q27" s="77">
        <v>175.5</v>
      </c>
      <c r="R27" s="77">
        <v>215.6</v>
      </c>
      <c r="S27" s="77">
        <v>107.3</v>
      </c>
      <c r="AF27" s="79"/>
      <c r="AG27" s="79"/>
      <c r="AH27" s="79"/>
      <c r="AI27" s="79"/>
      <c r="AJ27" s="79"/>
      <c r="AK27" s="79"/>
      <c r="AL27" s="79"/>
      <c r="AM27" s="79"/>
      <c r="AN27" s="87"/>
      <c r="AO27" s="87"/>
      <c r="AP27" s="87"/>
      <c r="AQ27" s="87"/>
      <c r="AR27" s="87"/>
      <c r="AS27" s="85"/>
      <c r="AT27" s="86"/>
      <c r="AU27" s="85"/>
      <c r="AV27" s="86"/>
      <c r="AW27" s="86"/>
      <c r="AX27" s="86"/>
      <c r="AY27" s="86"/>
      <c r="AZ27" s="86"/>
      <c r="BA27" s="86"/>
      <c r="BB27" s="86"/>
      <c r="BC27" s="85"/>
      <c r="BD27" s="85"/>
      <c r="BE27" s="86"/>
      <c r="BF27" s="86"/>
      <c r="BG27" s="86"/>
      <c r="BH27" s="86"/>
      <c r="BI27" s="86"/>
      <c r="BJ27" s="86"/>
      <c r="BK27" s="86"/>
      <c r="BL27" s="85"/>
    </row>
    <row r="28" spans="1:69" x14ac:dyDescent="0.25">
      <c r="A28" s="65" t="s">
        <v>131</v>
      </c>
      <c r="B28" s="76">
        <f t="shared" si="6"/>
        <v>0.99999999999999989</v>
      </c>
      <c r="C28" s="78"/>
      <c r="D28" s="72"/>
      <c r="E28" s="72"/>
      <c r="F28" s="72"/>
      <c r="H28" s="76">
        <f t="shared" si="7"/>
        <v>75.833333333333329</v>
      </c>
      <c r="J28" s="76"/>
      <c r="K28" s="77"/>
      <c r="L28" s="77"/>
      <c r="M28" s="77"/>
      <c r="O28" s="65">
        <v>74.599999999999994</v>
      </c>
      <c r="P28" s="76"/>
      <c r="Q28" s="77"/>
      <c r="R28" s="77"/>
      <c r="S28" s="77"/>
      <c r="AF28" s="79"/>
      <c r="AG28" s="79"/>
      <c r="AH28" s="79"/>
      <c r="AI28" s="79"/>
      <c r="AJ28" s="79"/>
      <c r="AK28" s="79"/>
      <c r="AL28" s="79"/>
      <c r="AM28" s="79"/>
      <c r="AN28" s="87"/>
      <c r="AO28" s="87"/>
      <c r="AP28" s="87"/>
      <c r="AQ28" s="87"/>
      <c r="AR28" s="87"/>
      <c r="AS28" s="85"/>
      <c r="AT28" s="86"/>
      <c r="AU28" s="85"/>
      <c r="AV28" s="86"/>
      <c r="AW28" s="86"/>
      <c r="AX28" s="86"/>
      <c r="AY28" s="86"/>
      <c r="AZ28" s="86"/>
      <c r="BA28" s="86"/>
      <c r="BB28" s="86"/>
      <c r="BC28" s="85"/>
      <c r="BD28" s="85"/>
      <c r="BE28" s="86"/>
      <c r="BF28" s="86"/>
      <c r="BG28" s="86"/>
      <c r="BH28" s="86"/>
      <c r="BI28" s="86"/>
      <c r="BJ28" s="86"/>
      <c r="BK28" s="86"/>
      <c r="BL28" s="85"/>
    </row>
    <row r="29" spans="1:69" x14ac:dyDescent="0.25">
      <c r="A29" s="65" t="s">
        <v>132</v>
      </c>
      <c r="B29" s="76">
        <f t="shared" si="6"/>
        <v>1.0999999999999999</v>
      </c>
      <c r="C29" s="78"/>
      <c r="D29" s="72"/>
      <c r="E29" s="72"/>
      <c r="F29" s="72"/>
      <c r="H29" s="76">
        <f t="shared" si="7"/>
        <v>83.416666666666657</v>
      </c>
      <c r="J29" s="76"/>
      <c r="K29" s="77"/>
      <c r="L29" s="77"/>
      <c r="M29" s="77"/>
      <c r="O29" s="65">
        <v>74.599999999999994</v>
      </c>
      <c r="P29" s="76"/>
      <c r="Q29" s="77"/>
      <c r="R29" s="77"/>
      <c r="S29" s="77"/>
      <c r="AF29" s="79"/>
      <c r="AG29" s="79"/>
      <c r="AH29" s="79"/>
      <c r="AI29" s="79"/>
      <c r="AJ29" s="79"/>
      <c r="AK29" s="79"/>
      <c r="AL29" s="79"/>
      <c r="AM29" s="79"/>
      <c r="AN29" s="87"/>
      <c r="AO29" s="87"/>
      <c r="AP29" s="87"/>
      <c r="AQ29" s="87"/>
      <c r="AR29" s="87"/>
      <c r="AS29" s="85"/>
      <c r="AT29" s="86"/>
      <c r="AU29" s="85"/>
      <c r="AV29" s="86"/>
      <c r="AW29" s="86"/>
      <c r="AX29" s="86"/>
      <c r="AY29" s="86"/>
      <c r="AZ29" s="86"/>
      <c r="BA29" s="86"/>
      <c r="BB29" s="86"/>
      <c r="BC29" s="85"/>
      <c r="BD29" s="85"/>
      <c r="BE29" s="86"/>
      <c r="BF29" s="86"/>
      <c r="BG29" s="86"/>
      <c r="BH29" s="86"/>
      <c r="BI29" s="86"/>
      <c r="BJ29" s="86"/>
      <c r="BK29" s="86"/>
      <c r="BL29" s="85"/>
    </row>
    <row r="30" spans="1:69" x14ac:dyDescent="0.25">
      <c r="A30" s="65" t="s">
        <v>133</v>
      </c>
      <c r="B30" s="76">
        <f t="shared" si="6"/>
        <v>1.2</v>
      </c>
      <c r="C30" s="78"/>
      <c r="D30" s="72"/>
      <c r="E30" s="72"/>
      <c r="F30" s="72"/>
      <c r="H30" s="76">
        <f t="shared" si="7"/>
        <v>90.999999999999986</v>
      </c>
      <c r="J30" s="76"/>
      <c r="K30" s="77"/>
      <c r="L30" s="77"/>
      <c r="M30" s="77"/>
      <c r="O30" s="65">
        <v>74.599999999999994</v>
      </c>
      <c r="P30" s="76"/>
      <c r="Q30" s="77"/>
      <c r="R30" s="77"/>
      <c r="S30" s="77"/>
      <c r="AF30" s="79"/>
      <c r="AG30" s="79"/>
      <c r="AH30" s="79"/>
      <c r="AI30" s="79"/>
      <c r="AJ30" s="79"/>
      <c r="AK30" s="79"/>
      <c r="AL30" s="79"/>
      <c r="AM30" s="79"/>
      <c r="AN30" s="87"/>
      <c r="AO30" s="87"/>
      <c r="AP30" s="87"/>
      <c r="AQ30" s="87"/>
      <c r="AR30" s="87"/>
      <c r="AS30" s="85"/>
      <c r="AT30" s="86"/>
      <c r="AU30" s="85"/>
      <c r="AV30" s="86"/>
      <c r="AW30" s="86"/>
      <c r="AX30" s="86"/>
      <c r="AY30" s="86"/>
      <c r="AZ30" s="86"/>
      <c r="BA30" s="86"/>
      <c r="BB30" s="86"/>
      <c r="BC30" s="85"/>
      <c r="BD30" s="85"/>
      <c r="BE30" s="86"/>
      <c r="BF30" s="86"/>
      <c r="BG30" s="86"/>
      <c r="BH30" s="86"/>
      <c r="BI30" s="86"/>
      <c r="BJ30" s="86"/>
      <c r="BK30" s="86"/>
      <c r="BL30" s="85"/>
    </row>
    <row r="31" spans="1:69" x14ac:dyDescent="0.25">
      <c r="AF31" s="79"/>
      <c r="AG31" s="79"/>
      <c r="AH31" s="79"/>
      <c r="AI31" s="79"/>
      <c r="AJ31" s="79"/>
      <c r="AK31" s="79"/>
      <c r="AL31" s="79"/>
      <c r="AM31" s="79"/>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row>
    <row r="32" spans="1:69" x14ac:dyDescent="0.25">
      <c r="AF32" s="79"/>
      <c r="AG32" s="79"/>
      <c r="AH32" s="79"/>
      <c r="AI32" s="79"/>
      <c r="AJ32" s="79"/>
      <c r="AK32" s="79"/>
      <c r="AL32" s="79"/>
      <c r="AM32" s="79"/>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row>
    <row r="33" spans="32:64" x14ac:dyDescent="0.25">
      <c r="AF33" s="79"/>
      <c r="AG33" s="79"/>
      <c r="AH33" s="79"/>
      <c r="AI33" s="79"/>
      <c r="AJ33" s="79"/>
      <c r="AK33" s="79"/>
      <c r="AL33" s="79"/>
      <c r="AM33" s="79"/>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row>
    <row r="34" spans="32:64" x14ac:dyDescent="0.25">
      <c r="AF34" s="79"/>
      <c r="AG34" s="79"/>
      <c r="AH34" s="79"/>
      <c r="AI34" s="79"/>
      <c r="AJ34" s="79"/>
      <c r="AK34" s="79"/>
      <c r="AL34" s="79"/>
      <c r="AM34" s="79"/>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row>
    <row r="35" spans="32:64" x14ac:dyDescent="0.25">
      <c r="AF35" s="79"/>
      <c r="AG35" s="79"/>
      <c r="AH35" s="79"/>
      <c r="AI35" s="79"/>
      <c r="AJ35" s="79"/>
      <c r="AK35" s="79"/>
      <c r="AL35" s="79"/>
      <c r="AM35" s="79"/>
    </row>
    <row r="36" spans="32:64" x14ac:dyDescent="0.25">
      <c r="AF36" s="79"/>
      <c r="AG36" s="79"/>
      <c r="AH36" s="79"/>
      <c r="AI36" s="79"/>
      <c r="AJ36" s="79"/>
      <c r="AK36" s="79"/>
      <c r="AL36" s="79"/>
      <c r="AM36" s="79"/>
    </row>
    <row r="37" spans="32:64" x14ac:dyDescent="0.25">
      <c r="AF37" s="79"/>
      <c r="AG37" s="79"/>
      <c r="AH37" s="79"/>
      <c r="AI37" s="79"/>
      <c r="AJ37" s="79"/>
      <c r="AK37" s="79"/>
      <c r="AL37" s="79"/>
      <c r="AM37" s="79"/>
    </row>
  </sheetData>
  <mergeCells count="6">
    <mergeCell ref="D2:F2"/>
    <mergeCell ref="K2:M2"/>
    <mergeCell ref="Q2:S2"/>
    <mergeCell ref="D17:F17"/>
    <mergeCell ref="K17:M17"/>
    <mergeCell ref="Q17:S17"/>
  </mergeCells>
  <pageMargins left="0.70866141732283472" right="0.70866141732283472" top="0.51181102362204722" bottom="0.51181102362204722"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4"/>
  <sheetViews>
    <sheetView tabSelected="1" workbookViewId="0">
      <selection activeCell="I26" sqref="I26"/>
    </sheetView>
  </sheetViews>
  <sheetFormatPr defaultRowHeight="15" x14ac:dyDescent="0.25"/>
  <cols>
    <col min="2" max="2" width="19.5703125" bestFit="1" customWidth="1"/>
    <col min="8" max="8" width="4.7109375" customWidth="1"/>
    <col min="9" max="9" width="9.5703125" bestFit="1" customWidth="1"/>
    <col min="10" max="10" width="20.42578125" bestFit="1" customWidth="1"/>
    <col min="18" max="21" width="16.28515625" customWidth="1"/>
  </cols>
  <sheetData>
    <row r="1" spans="2:9" x14ac:dyDescent="0.25">
      <c r="B1" s="32" t="s">
        <v>115</v>
      </c>
      <c r="C1" s="32"/>
      <c r="D1" s="32"/>
      <c r="E1" s="32"/>
      <c r="F1" s="32"/>
      <c r="G1" s="32"/>
    </row>
    <row r="3" spans="2:9" x14ac:dyDescent="0.25">
      <c r="C3" s="28" t="s">
        <v>52</v>
      </c>
      <c r="D3" s="28" t="s">
        <v>53</v>
      </c>
      <c r="E3" s="28" t="s">
        <v>54</v>
      </c>
      <c r="F3" s="28" t="s">
        <v>49</v>
      </c>
      <c r="G3" s="28" t="s">
        <v>11</v>
      </c>
      <c r="I3" s="29" t="s">
        <v>74</v>
      </c>
    </row>
    <row r="4" spans="2:9" x14ac:dyDescent="0.25">
      <c r="B4" t="s">
        <v>100</v>
      </c>
      <c r="C4">
        <f>'Planned 2006-2012'!K7</f>
        <v>58.6</v>
      </c>
      <c r="D4">
        <f>'Planned 2006-2012'!L7</f>
        <v>51.3</v>
      </c>
      <c r="E4">
        <f>'Planned 2006-2012'!M7</f>
        <v>54.3</v>
      </c>
      <c r="F4">
        <f>'Planned 2006-2012'!N7</f>
        <v>45.9</v>
      </c>
      <c r="G4" s="24">
        <f>'Planned 2012-13'!H9</f>
        <v>43.1</v>
      </c>
      <c r="I4" s="24" t="s">
        <v>135</v>
      </c>
    </row>
    <row r="5" spans="2:9" x14ac:dyDescent="0.25">
      <c r="B5" t="s">
        <v>101</v>
      </c>
      <c r="C5">
        <f>'Planned 2006-2012'!K11</f>
        <v>0.25</v>
      </c>
      <c r="D5">
        <f>'Planned 2006-2012'!L11</f>
        <v>0.24</v>
      </c>
      <c r="E5">
        <f>'Planned 2006-2012'!M11</f>
        <v>0.24</v>
      </c>
      <c r="F5">
        <f>'Planned 2006-2012'!N11</f>
        <v>0.216</v>
      </c>
      <c r="G5" s="24">
        <f>'Planned 2012-13'!H13</f>
        <v>0.18</v>
      </c>
      <c r="I5" s="24" t="s">
        <v>135</v>
      </c>
    </row>
    <row r="7" spans="2:9" x14ac:dyDescent="0.25">
      <c r="B7" t="s">
        <v>102</v>
      </c>
      <c r="C7" s="31">
        <f>'RIN 6.2 data'!D22</f>
        <v>24.680033849538798</v>
      </c>
      <c r="D7" s="31">
        <f>'RIN 6.2 data'!E22</f>
        <v>26.243371414064487</v>
      </c>
      <c r="E7" s="31">
        <f>'RIN 6.2 data'!F22</f>
        <v>44.397629516797856</v>
      </c>
      <c r="F7" s="31">
        <f>'RIN 6.2 data'!G22</f>
        <v>30.094453753067612</v>
      </c>
      <c r="G7" s="31">
        <f>'RIN 6.2 data'!H22</f>
        <v>29.512972835745124</v>
      </c>
      <c r="I7" t="s">
        <v>136</v>
      </c>
    </row>
    <row r="8" spans="2:9" x14ac:dyDescent="0.25">
      <c r="B8" t="s">
        <v>103</v>
      </c>
      <c r="C8" s="30">
        <f>'RIN 6.2 data'!D43</f>
        <v>0.45796169360525796</v>
      </c>
      <c r="D8" s="30">
        <f>'RIN 6.2 data'!E43</f>
        <v>0.57394713830357391</v>
      </c>
      <c r="E8" s="30">
        <f>'RIN 6.2 data'!F43</f>
        <v>0.76014780965276019</v>
      </c>
      <c r="F8" s="30">
        <f>'RIN 6.2 data'!G43</f>
        <v>0.57162844489577158</v>
      </c>
      <c r="G8" s="30">
        <f>'RIN 6.2 data'!H43</f>
        <v>0.6033567459310033</v>
      </c>
      <c r="I8" t="s">
        <v>136</v>
      </c>
    </row>
    <row r="11" spans="2:9" x14ac:dyDescent="0.25">
      <c r="B11" t="s">
        <v>104</v>
      </c>
    </row>
    <row r="12" spans="2:9" x14ac:dyDescent="0.25">
      <c r="B12" t="s">
        <v>105</v>
      </c>
      <c r="C12">
        <v>91</v>
      </c>
      <c r="D12">
        <v>91</v>
      </c>
      <c r="E12">
        <v>91</v>
      </c>
      <c r="F12">
        <v>91</v>
      </c>
      <c r="G12">
        <v>91</v>
      </c>
      <c r="I12" t="s">
        <v>137</v>
      </c>
    </row>
    <row r="13" spans="2:9" x14ac:dyDescent="0.25">
      <c r="B13" t="s">
        <v>106</v>
      </c>
      <c r="C13">
        <v>1.2</v>
      </c>
      <c r="D13">
        <v>1.2</v>
      </c>
      <c r="E13">
        <v>1.2</v>
      </c>
      <c r="F13">
        <v>1.2</v>
      </c>
      <c r="G13">
        <v>1.2</v>
      </c>
      <c r="I13" t="s">
        <v>137</v>
      </c>
    </row>
    <row r="16" spans="2:9" x14ac:dyDescent="0.25">
      <c r="B16" s="32" t="s">
        <v>107</v>
      </c>
      <c r="C16" s="32"/>
      <c r="D16" s="32"/>
      <c r="E16" s="32"/>
      <c r="F16" s="32"/>
      <c r="G16" s="32"/>
    </row>
    <row r="18" spans="2:7" x14ac:dyDescent="0.25">
      <c r="C18" s="28" t="s">
        <v>13</v>
      </c>
      <c r="D18" s="28" t="s">
        <v>14</v>
      </c>
      <c r="E18" s="28" t="s">
        <v>15</v>
      </c>
      <c r="F18" s="28" t="s">
        <v>16</v>
      </c>
      <c r="G18" s="28" t="s">
        <v>17</v>
      </c>
    </row>
    <row r="20" spans="2:7" x14ac:dyDescent="0.25">
      <c r="B20" t="s">
        <v>102</v>
      </c>
      <c r="C20" s="24">
        <f>C12*AVERAGE($C7:$G7)/(AVERAGE($C7:$G7)+AVERAGE($C4:$G4))</f>
        <v>34.544246037877393</v>
      </c>
      <c r="D20" s="24">
        <f t="shared" ref="D20:F21" si="0">D12*AVERAGE($C7:$G7)/(AVERAGE($C7:$G7)+AVERAGE($C4:$G4))</f>
        <v>34.544246037877393</v>
      </c>
      <c r="E20" s="24">
        <f t="shared" si="0"/>
        <v>34.544246037877393</v>
      </c>
      <c r="F20" s="24">
        <f>F12*AVERAGE($C7:$G7)/(AVERAGE($C7:$G7)+AVERAGE($C4:$G4))</f>
        <v>34.544246037877393</v>
      </c>
      <c r="G20" s="24">
        <f>G12*AVERAGE($C7:$G7)/(AVERAGE($C7:$G7)+AVERAGE($C4:$G4))</f>
        <v>34.544246037877393</v>
      </c>
    </row>
    <row r="21" spans="2:7" x14ac:dyDescent="0.25">
      <c r="B21" t="s">
        <v>103</v>
      </c>
      <c r="C21" s="30">
        <f>C13*AVERAGE($C8:$G8)/(AVERAGE($C8:$G8)+AVERAGE($C5:$G5))</f>
        <v>0.86987877101379418</v>
      </c>
      <c r="D21" s="30">
        <f t="shared" si="0"/>
        <v>0.86987877101379418</v>
      </c>
      <c r="E21" s="30">
        <f t="shared" si="0"/>
        <v>0.86987877101379418</v>
      </c>
      <c r="F21" s="30">
        <f t="shared" si="0"/>
        <v>0.86987877101379418</v>
      </c>
      <c r="G21" s="30">
        <f>G13*AVERAGE($C8:$G8)/(AVERAGE($C8:$G8)+AVERAGE($C5:$G5))</f>
        <v>0.86987877101379418</v>
      </c>
    </row>
    <row r="23" spans="2:7" x14ac:dyDescent="0.25">
      <c r="B23" t="s">
        <v>108</v>
      </c>
      <c r="C23" s="34">
        <f>C20/'RIN 6.2 data (sector cust div)'!$P$22*'RIN 6.2 data (sector cust div)'!$P$19</f>
        <v>33.458008449959678</v>
      </c>
      <c r="D23" s="34">
        <f>D20/'RIN 6.2 data (sector cust div)'!$P$22*'RIN 6.2 data (sector cust div)'!$P$19</f>
        <v>33.458008449959678</v>
      </c>
      <c r="E23" s="34">
        <f>E20/'RIN 6.2 data (sector cust div)'!$P$22*'RIN 6.2 data (sector cust div)'!$P$19</f>
        <v>33.458008449959678</v>
      </c>
      <c r="F23" s="34">
        <f>F20/'RIN 6.2 data (sector cust div)'!$P$22*'RIN 6.2 data (sector cust div)'!$P$19</f>
        <v>33.458008449959678</v>
      </c>
      <c r="G23" s="34">
        <f>G20/'RIN 6.2 data (sector cust div)'!$P$22*'RIN 6.2 data (sector cust div)'!$P$19</f>
        <v>33.458008449959678</v>
      </c>
    </row>
    <row r="24" spans="2:7" x14ac:dyDescent="0.25">
      <c r="B24" t="s">
        <v>109</v>
      </c>
      <c r="C24" s="35">
        <f>C21/'RIN 6.2 data (sector cust div)'!$P$43*'RIN 6.2 data (sector cust div)'!$P$40</f>
        <v>0.83983547737739517</v>
      </c>
      <c r="D24" s="35">
        <f>D21/'RIN 6.2 data (sector cust div)'!$P$43*'RIN 6.2 data (sector cust div)'!$P$40</f>
        <v>0.83983547737739517</v>
      </c>
      <c r="E24" s="35">
        <f>E21/'RIN 6.2 data (sector cust div)'!$P$43*'RIN 6.2 data (sector cust div)'!$P$40</f>
        <v>0.83983547737739517</v>
      </c>
      <c r="F24" s="35">
        <f>F21/'RIN 6.2 data (sector cust div)'!$P$43*'RIN 6.2 data (sector cust div)'!$P$40</f>
        <v>0.83983547737739517</v>
      </c>
      <c r="G24" s="35">
        <f>G21/'RIN 6.2 data (sector cust div)'!$P$43*'RIN 6.2 data (sector cust div)'!$P$40</f>
        <v>0.83983547737739517</v>
      </c>
    </row>
    <row r="25" spans="2:7" x14ac:dyDescent="0.25">
      <c r="C25" s="24"/>
      <c r="D25" s="24"/>
      <c r="E25" s="24"/>
      <c r="F25" s="24"/>
      <c r="G25" s="24"/>
    </row>
    <row r="26" spans="2:7" x14ac:dyDescent="0.25">
      <c r="B26" t="s">
        <v>110</v>
      </c>
      <c r="C26" s="34">
        <f>C20/'RIN 6.2 data (sector cust div)'!$P$22*'RIN 6.2 data (sector cust div)'!$P$20</f>
        <v>43.453323857081692</v>
      </c>
      <c r="D26" s="34">
        <f>D20/'RIN 6.2 data (sector cust div)'!$P$22*'RIN 6.2 data (sector cust div)'!$P$20</f>
        <v>43.453323857081692</v>
      </c>
      <c r="E26" s="34">
        <f>E20/'RIN 6.2 data (sector cust div)'!$P$22*'RIN 6.2 data (sector cust div)'!$P$20</f>
        <v>43.453323857081692</v>
      </c>
      <c r="F26" s="34">
        <f>F20/'RIN 6.2 data (sector cust div)'!$P$22*'RIN 6.2 data (sector cust div)'!$P$20</f>
        <v>43.453323857081692</v>
      </c>
      <c r="G26" s="34">
        <f>G20/'RIN 6.2 data (sector cust div)'!$P$22*'RIN 6.2 data (sector cust div)'!$P$20</f>
        <v>43.453323857081692</v>
      </c>
    </row>
    <row r="27" spans="2:7" x14ac:dyDescent="0.25">
      <c r="B27" t="s">
        <v>111</v>
      </c>
      <c r="C27" s="35">
        <f>C21/'RIN 6.2 data (sector cust div)'!$P$43*'RIN 6.2 data (sector cust div)'!$P$41</f>
        <v>1.1163292844360986</v>
      </c>
      <c r="D27" s="35">
        <f>D21/'RIN 6.2 data (sector cust div)'!$P$43*'RIN 6.2 data (sector cust div)'!$P$41</f>
        <v>1.1163292844360986</v>
      </c>
      <c r="E27" s="35">
        <f>E21/'RIN 6.2 data (sector cust div)'!$P$43*'RIN 6.2 data (sector cust div)'!$P$41</f>
        <v>1.1163292844360986</v>
      </c>
      <c r="F27" s="35">
        <f>F21/'RIN 6.2 data (sector cust div)'!$P$43*'RIN 6.2 data (sector cust div)'!$P$41</f>
        <v>1.1163292844360986</v>
      </c>
      <c r="G27" s="35">
        <f>G21/'RIN 6.2 data (sector cust div)'!$P$43*'RIN 6.2 data (sector cust div)'!$P$41</f>
        <v>1.1163292844360986</v>
      </c>
    </row>
    <row r="29" spans="2:7" x14ac:dyDescent="0.25">
      <c r="B29" s="33" t="s">
        <v>112</v>
      </c>
    </row>
    <row r="30" spans="2:7" x14ac:dyDescent="0.25">
      <c r="B30" t="s">
        <v>108</v>
      </c>
      <c r="C30" s="34">
        <f>C23*'RIN 6.2 data'!$F$2</f>
        <v>29.823125036120217</v>
      </c>
      <c r="D30" s="34">
        <f>D23*'RIN 6.2 data'!$F$2</f>
        <v>29.823125036120217</v>
      </c>
      <c r="E30" s="34">
        <f>E23*'RIN 6.2 data'!$F$2</f>
        <v>29.823125036120217</v>
      </c>
      <c r="F30" s="34">
        <f>F23*'RIN 6.2 data'!$F$2</f>
        <v>29.823125036120217</v>
      </c>
      <c r="G30" s="34">
        <f>G23*'RIN 6.2 data'!$F$2</f>
        <v>29.823125036120217</v>
      </c>
    </row>
    <row r="31" spans="2:7" x14ac:dyDescent="0.25">
      <c r="B31" t="s">
        <v>109</v>
      </c>
      <c r="C31" s="34">
        <f>C24*'RIN 6.2 data'!$F$2</f>
        <v>0.74859561617529435</v>
      </c>
      <c r="D31" s="34">
        <f>D24*'RIN 6.2 data'!$F$2</f>
        <v>0.74859561617529435</v>
      </c>
      <c r="E31" s="34">
        <f>E24*'RIN 6.2 data'!$F$2</f>
        <v>0.74859561617529435</v>
      </c>
      <c r="F31" s="34">
        <f>F24*'RIN 6.2 data'!$F$2</f>
        <v>0.74859561617529435</v>
      </c>
      <c r="G31" s="34">
        <f>G24*'RIN 6.2 data'!$F$2</f>
        <v>0.74859561617529435</v>
      </c>
    </row>
    <row r="32" spans="2:7" x14ac:dyDescent="0.25">
      <c r="C32" s="24"/>
      <c r="D32" s="24"/>
      <c r="E32" s="24"/>
      <c r="F32" s="24"/>
      <c r="G32" s="24"/>
    </row>
    <row r="33" spans="2:7" x14ac:dyDescent="0.25">
      <c r="B33" t="s">
        <v>110</v>
      </c>
      <c r="C33" s="34">
        <f>C26*'RIN 6.2 data'!$F$3</f>
        <v>4.7207760856576364</v>
      </c>
      <c r="D33" s="34">
        <f>D26*'RIN 6.2 data'!$F$3</f>
        <v>4.7207760856576364</v>
      </c>
      <c r="E33" s="34">
        <f>E26*'RIN 6.2 data'!$F$3</f>
        <v>4.7207760856576364</v>
      </c>
      <c r="F33" s="34">
        <f>F26*'RIN 6.2 data'!$F$3</f>
        <v>4.7207760856576364</v>
      </c>
      <c r="G33" s="34">
        <f>G26*'RIN 6.2 data'!$F$3</f>
        <v>4.7207760856576364</v>
      </c>
    </row>
    <row r="34" spans="2:7" x14ac:dyDescent="0.25">
      <c r="B34" t="s">
        <v>111</v>
      </c>
      <c r="C34" s="34">
        <f>C27*'RIN 6.2 data'!$F$3</f>
        <v>0.12127819282635569</v>
      </c>
      <c r="D34" s="34">
        <f>D27*'RIN 6.2 data'!$F$3</f>
        <v>0.12127819282635569</v>
      </c>
      <c r="E34" s="34">
        <f>E27*'RIN 6.2 data'!$F$3</f>
        <v>0.12127819282635569</v>
      </c>
      <c r="F34" s="34">
        <f>F27*'RIN 6.2 data'!$F$3</f>
        <v>0.12127819282635569</v>
      </c>
      <c r="G34" s="34">
        <f>G27*'RIN 6.2 data'!$F$3</f>
        <v>0.12127819282635569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P64"/>
  <sheetViews>
    <sheetView zoomScaleNormal="100" workbookViewId="0">
      <selection activeCell="I20" sqref="I20"/>
    </sheetView>
  </sheetViews>
  <sheetFormatPr defaultRowHeight="15" x14ac:dyDescent="0.25"/>
  <cols>
    <col min="1" max="1" width="10.42578125" customWidth="1"/>
    <col min="2" max="2" width="18" customWidth="1"/>
    <col min="3" max="3" width="10.85546875" customWidth="1"/>
    <col min="4" max="4" width="11.42578125" bestFit="1" customWidth="1"/>
    <col min="7" max="7" width="9.42578125" customWidth="1"/>
    <col min="8" max="8" width="10.42578125" bestFit="1" customWidth="1"/>
    <col min="10" max="10" width="10.28515625" bestFit="1" customWidth="1"/>
    <col min="16" max="16" width="10.5703125" bestFit="1" customWidth="1"/>
    <col min="17" max="20" width="12.7109375" bestFit="1" customWidth="1"/>
    <col min="21" max="21" width="12.5703125" bestFit="1" customWidth="1"/>
  </cols>
  <sheetData>
    <row r="1" spans="1:16" ht="16.5" customHeight="1" thickBot="1" x14ac:dyDescent="0.3">
      <c r="A1" s="97"/>
      <c r="B1" s="97"/>
      <c r="C1" s="1"/>
    </row>
    <row r="2" spans="1:16" ht="15" customHeight="1" x14ac:dyDescent="0.25">
      <c r="B2" s="98" t="s">
        <v>113</v>
      </c>
      <c r="C2" s="98"/>
      <c r="D2" s="36" t="s">
        <v>35</v>
      </c>
      <c r="E2" s="37" t="s">
        <v>0</v>
      </c>
      <c r="F2" s="38">
        <v>0.89135983932588669</v>
      </c>
      <c r="G2" s="39"/>
      <c r="H2" s="39"/>
      <c r="I2" s="39"/>
      <c r="J2" s="39"/>
      <c r="K2" s="39"/>
      <c r="L2" s="39"/>
      <c r="M2" s="39"/>
      <c r="N2" s="39"/>
    </row>
    <row r="3" spans="1:16" ht="15.75" customHeight="1" thickBot="1" x14ac:dyDescent="0.3">
      <c r="B3" s="99" t="s">
        <v>36</v>
      </c>
      <c r="C3" s="100"/>
      <c r="D3" s="40" t="s">
        <v>35</v>
      </c>
      <c r="E3" s="41" t="s">
        <v>1</v>
      </c>
      <c r="F3" s="42">
        <v>0.10864016067411331</v>
      </c>
      <c r="G3" s="39"/>
      <c r="H3" s="39"/>
      <c r="I3" s="39"/>
      <c r="J3" s="39"/>
      <c r="K3" s="39"/>
      <c r="L3" s="39"/>
      <c r="M3" s="39"/>
      <c r="N3" s="39"/>
    </row>
    <row r="4" spans="1:16" x14ac:dyDescent="0.25">
      <c r="B4" s="43" t="s">
        <v>2</v>
      </c>
      <c r="C4" s="43"/>
      <c r="D4" s="43"/>
      <c r="E4" s="43"/>
      <c r="F4" s="43"/>
      <c r="G4" s="43"/>
      <c r="H4" s="43"/>
      <c r="I4" s="43"/>
      <c r="J4" s="43"/>
      <c r="K4" s="43"/>
      <c r="L4" s="43"/>
      <c r="M4" s="43"/>
      <c r="N4" s="43"/>
    </row>
    <row r="5" spans="1:16" x14ac:dyDescent="0.25">
      <c r="B5" s="39"/>
      <c r="C5" s="39"/>
      <c r="D5" s="39"/>
      <c r="E5" s="39"/>
      <c r="F5" s="39"/>
      <c r="G5" s="39"/>
      <c r="H5" s="39"/>
      <c r="I5" s="39"/>
      <c r="J5" s="39"/>
      <c r="K5" s="39"/>
      <c r="L5" s="39"/>
      <c r="M5" s="39"/>
      <c r="N5" s="39"/>
    </row>
    <row r="6" spans="1:16" x14ac:dyDescent="0.25">
      <c r="B6" s="39"/>
      <c r="C6" s="39"/>
      <c r="D6" s="101" t="s">
        <v>3</v>
      </c>
      <c r="E6" s="102"/>
      <c r="F6" s="102"/>
      <c r="G6" s="102"/>
      <c r="H6" s="103"/>
      <c r="I6" s="44" t="s">
        <v>4</v>
      </c>
      <c r="J6" s="104" t="s">
        <v>5</v>
      </c>
      <c r="K6" s="105"/>
      <c r="L6" s="105"/>
      <c r="M6" s="105"/>
      <c r="N6" s="106"/>
      <c r="P6" t="s">
        <v>99</v>
      </c>
    </row>
    <row r="7" spans="1:16" x14ac:dyDescent="0.25">
      <c r="B7" s="118" t="s">
        <v>6</v>
      </c>
      <c r="C7" s="120"/>
      <c r="D7" s="45" t="s">
        <v>7</v>
      </c>
      <c r="E7" s="45" t="s">
        <v>8</v>
      </c>
      <c r="F7" s="45" t="s">
        <v>9</v>
      </c>
      <c r="G7" s="45" t="s">
        <v>10</v>
      </c>
      <c r="H7" s="45" t="s">
        <v>11</v>
      </c>
      <c r="I7" s="46" t="s">
        <v>12</v>
      </c>
      <c r="J7" s="46" t="s">
        <v>13</v>
      </c>
      <c r="K7" s="46" t="s">
        <v>14</v>
      </c>
      <c r="L7" s="46" t="s">
        <v>15</v>
      </c>
      <c r="M7" s="46" t="s">
        <v>16</v>
      </c>
      <c r="N7" s="46" t="s">
        <v>17</v>
      </c>
      <c r="P7" s="92" t="s">
        <v>134</v>
      </c>
    </row>
    <row r="8" spans="1:16" x14ac:dyDescent="0.25">
      <c r="B8" s="115" t="s">
        <v>18</v>
      </c>
      <c r="C8" s="47" t="s">
        <v>19</v>
      </c>
      <c r="D8" s="93">
        <v>0</v>
      </c>
      <c r="E8" s="93">
        <v>0</v>
      </c>
      <c r="F8" s="93">
        <v>0</v>
      </c>
      <c r="G8" s="93">
        <v>0</v>
      </c>
      <c r="H8" s="93">
        <v>0</v>
      </c>
      <c r="I8" s="93">
        <v>0</v>
      </c>
      <c r="J8" s="93">
        <v>0</v>
      </c>
      <c r="K8" s="93">
        <v>0</v>
      </c>
      <c r="L8" s="93">
        <v>0</v>
      </c>
      <c r="M8" s="93">
        <v>0</v>
      </c>
      <c r="N8" s="93">
        <v>0</v>
      </c>
      <c r="P8" s="92" t="s">
        <v>140</v>
      </c>
    </row>
    <row r="9" spans="1:16" x14ac:dyDescent="0.25">
      <c r="B9" s="116"/>
      <c r="C9" s="47" t="s">
        <v>21</v>
      </c>
      <c r="D9" s="96">
        <f>'RIN 6.2 data'!D9/'RIN 6.2 data'!$F2</f>
        <v>33.02609517686534</v>
      </c>
      <c r="E9" s="96">
        <f>'RIN 6.2 data'!E9/'RIN 6.2 data'!$F2</f>
        <v>27.309302136612938</v>
      </c>
      <c r="F9" s="96">
        <f>'RIN 6.2 data'!F9/'RIN 6.2 data'!$F2</f>
        <v>43.205952763060658</v>
      </c>
      <c r="G9" s="96">
        <f>'RIN 6.2 data'!G9/'RIN 6.2 data'!$F2</f>
        <v>31.660166702245764</v>
      </c>
      <c r="H9" s="96">
        <f>'RIN 6.2 data'!H9/'RIN 6.2 data'!$F2</f>
        <v>47.026510141161758</v>
      </c>
      <c r="I9" s="90">
        <f>I19+I14</f>
        <v>28.49844477377458</v>
      </c>
      <c r="J9" s="94">
        <v>0</v>
      </c>
      <c r="K9" s="94">
        <v>0</v>
      </c>
      <c r="L9" s="94">
        <v>0</v>
      </c>
      <c r="M9" s="94">
        <v>0</v>
      </c>
      <c r="N9" s="94">
        <v>0</v>
      </c>
    </row>
    <row r="10" spans="1:16" x14ac:dyDescent="0.25">
      <c r="B10" s="116"/>
      <c r="C10" s="47" t="s">
        <v>22</v>
      </c>
      <c r="D10" s="96">
        <f>'RIN 6.2 data'!D10/'RIN 6.2 data'!$F3</f>
        <v>19.946521629477271</v>
      </c>
      <c r="E10" s="96">
        <f>'RIN 6.2 data'!E10/'RIN 6.2 data'!$F3</f>
        <v>44.156820077662047</v>
      </c>
      <c r="F10" s="96">
        <f>'RIN 6.2 data'!F10/'RIN 6.2 data'!$F3</f>
        <v>54.174978824351612</v>
      </c>
      <c r="G10" s="96">
        <f>'RIN 6.2 data'!G10/'RIN 6.2 data'!$F3</f>
        <v>42.578246932152155</v>
      </c>
      <c r="H10" s="96">
        <f>'RIN 6.2 data'!H10/'RIN 6.2 data'!$F3</f>
        <v>61.026135285716677</v>
      </c>
      <c r="I10" s="90">
        <f>I20+I15</f>
        <v>37.012129757516291</v>
      </c>
      <c r="J10" s="94">
        <v>0</v>
      </c>
      <c r="K10" s="94">
        <v>0</v>
      </c>
      <c r="L10" s="94">
        <v>0</v>
      </c>
      <c r="M10" s="94">
        <v>0</v>
      </c>
      <c r="N10" s="94">
        <v>0</v>
      </c>
    </row>
    <row r="11" spans="1:16" x14ac:dyDescent="0.25">
      <c r="B11" s="116"/>
      <c r="C11" s="47" t="s">
        <v>23</v>
      </c>
      <c r="D11" s="94">
        <v>0</v>
      </c>
      <c r="E11" s="94">
        <v>0</v>
      </c>
      <c r="F11" s="94">
        <v>0</v>
      </c>
      <c r="G11" s="94">
        <v>0</v>
      </c>
      <c r="H11" s="94">
        <v>0</v>
      </c>
      <c r="I11" s="94">
        <v>0</v>
      </c>
      <c r="J11" s="94">
        <v>0</v>
      </c>
      <c r="K11" s="94">
        <v>0</v>
      </c>
      <c r="L11" s="94">
        <v>0</v>
      </c>
      <c r="M11" s="94">
        <v>0</v>
      </c>
      <c r="N11" s="94">
        <v>0</v>
      </c>
    </row>
    <row r="12" spans="1:16" ht="15.75" thickBot="1" x14ac:dyDescent="0.3">
      <c r="B12" s="117"/>
      <c r="C12" s="52" t="s">
        <v>24</v>
      </c>
      <c r="D12" s="53">
        <v>31.606675129051379</v>
      </c>
      <c r="E12" s="53">
        <v>29.1396191926885</v>
      </c>
      <c r="F12" s="53">
        <v>44.397629516797856</v>
      </c>
      <c r="G12" s="53">
        <v>32.305918591859182</v>
      </c>
      <c r="H12" s="53">
        <v>48.54743166624359</v>
      </c>
      <c r="I12" s="53">
        <f>SUM('2013-14 to date'!M4:M12)/9*12+1.557</f>
        <v>29.423666666666666</v>
      </c>
      <c r="J12" s="53"/>
      <c r="K12" s="53"/>
      <c r="L12" s="53"/>
      <c r="M12" s="53"/>
      <c r="N12" s="53"/>
    </row>
    <row r="13" spans="1:16" x14ac:dyDescent="0.25">
      <c r="B13" s="115" t="s">
        <v>25</v>
      </c>
      <c r="C13" s="47" t="s">
        <v>19</v>
      </c>
      <c r="D13" s="93">
        <v>0</v>
      </c>
      <c r="E13" s="93">
        <v>0</v>
      </c>
      <c r="F13" s="93">
        <v>0</v>
      </c>
      <c r="G13" s="93">
        <v>0</v>
      </c>
      <c r="H13" s="93">
        <v>0</v>
      </c>
      <c r="I13" s="93">
        <v>0</v>
      </c>
      <c r="J13" s="93">
        <v>0</v>
      </c>
      <c r="K13" s="93">
        <v>0</v>
      </c>
      <c r="L13" s="93">
        <v>0</v>
      </c>
      <c r="M13" s="93">
        <v>0</v>
      </c>
      <c r="N13" s="93">
        <v>0</v>
      </c>
    </row>
    <row r="14" spans="1:16" x14ac:dyDescent="0.25">
      <c r="B14" s="116"/>
      <c r="C14" s="47" t="s">
        <v>21</v>
      </c>
      <c r="D14" s="96">
        <f>D9-D19</f>
        <v>7.6049980938276782</v>
      </c>
      <c r="E14" s="96">
        <f t="shared" ref="E14:H15" si="0">E9-E19</f>
        <v>3.1920064639018264</v>
      </c>
      <c r="F14" s="96">
        <f t="shared" si="0"/>
        <v>0</v>
      </c>
      <c r="G14" s="96">
        <f t="shared" si="0"/>
        <v>2.8966966838552146</v>
      </c>
      <c r="H14" s="96">
        <f t="shared" si="0"/>
        <v>18.477561841436504</v>
      </c>
      <c r="I14" s="90">
        <f>I17/SUM(D17:H17)*SUM(D14:H14)</f>
        <v>0</v>
      </c>
      <c r="J14" s="94">
        <v>0</v>
      </c>
      <c r="K14" s="94">
        <v>0</v>
      </c>
      <c r="L14" s="94">
        <v>0</v>
      </c>
      <c r="M14" s="94">
        <v>0</v>
      </c>
      <c r="N14" s="94">
        <v>0</v>
      </c>
    </row>
    <row r="15" spans="1:16" x14ac:dyDescent="0.25">
      <c r="B15" s="116"/>
      <c r="C15" s="47" t="s">
        <v>22</v>
      </c>
      <c r="D15" s="96">
        <f>D10-D20</f>
        <v>1.360927668067216</v>
      </c>
      <c r="E15" s="96">
        <f t="shared" si="0"/>
        <v>0.46963673025430097</v>
      </c>
      <c r="F15" s="96">
        <f t="shared" si="0"/>
        <v>0</v>
      </c>
      <c r="G15" s="96">
        <f t="shared" si="0"/>
        <v>1.5634719965164692</v>
      </c>
      <c r="H15" s="96">
        <f t="shared" si="0"/>
        <v>23.603631110907479</v>
      </c>
      <c r="I15" s="90">
        <f>I17/SUM(D17:H17)*SUM(D15:H15)</f>
        <v>0</v>
      </c>
      <c r="J15" s="94">
        <v>0</v>
      </c>
      <c r="K15" s="94">
        <v>0</v>
      </c>
      <c r="L15" s="94">
        <v>0</v>
      </c>
      <c r="M15" s="94">
        <v>0</v>
      </c>
      <c r="N15" s="94">
        <v>0</v>
      </c>
    </row>
    <row r="16" spans="1:16" x14ac:dyDescent="0.25">
      <c r="B16" s="116"/>
      <c r="C16" s="47" t="s">
        <v>23</v>
      </c>
      <c r="D16" s="94">
        <v>0</v>
      </c>
      <c r="E16" s="94">
        <v>0</v>
      </c>
      <c r="F16" s="94">
        <v>0</v>
      </c>
      <c r="G16" s="94">
        <v>0</v>
      </c>
      <c r="H16" s="94">
        <v>0</v>
      </c>
      <c r="I16" s="94">
        <v>0</v>
      </c>
      <c r="J16" s="94">
        <v>0</v>
      </c>
      <c r="K16" s="94">
        <v>0</v>
      </c>
      <c r="L16" s="94">
        <v>0</v>
      </c>
      <c r="M16" s="94">
        <v>0</v>
      </c>
      <c r="N16" s="94">
        <v>0</v>
      </c>
    </row>
    <row r="17" spans="2:14" ht="15.75" thickBot="1" x14ac:dyDescent="0.3">
      <c r="B17" s="117"/>
      <c r="C17" s="52" t="s">
        <v>24</v>
      </c>
      <c r="D17" s="53">
        <f>D12-D22</f>
        <v>6.9266412795125802</v>
      </c>
      <c r="E17" s="53">
        <f t="shared" ref="E17:H17" si="1">E12-E22</f>
        <v>2.8962477786240122</v>
      </c>
      <c r="F17" s="53">
        <f t="shared" si="1"/>
        <v>0</v>
      </c>
      <c r="G17" s="53">
        <f t="shared" si="1"/>
        <v>2.2114648387915707</v>
      </c>
      <c r="H17" s="53">
        <f t="shared" si="1"/>
        <v>19.034458830498465</v>
      </c>
      <c r="I17" s="53">
        <f>I12-I22</f>
        <v>0</v>
      </c>
      <c r="J17" s="53"/>
      <c r="K17" s="53"/>
      <c r="L17" s="53"/>
      <c r="M17" s="53"/>
      <c r="N17" s="53"/>
    </row>
    <row r="18" spans="2:14" x14ac:dyDescent="0.25">
      <c r="B18" s="115" t="s">
        <v>26</v>
      </c>
      <c r="C18" s="47" t="s">
        <v>19</v>
      </c>
      <c r="D18" s="93">
        <v>0</v>
      </c>
      <c r="E18" s="93">
        <v>0</v>
      </c>
      <c r="F18" s="93">
        <v>0</v>
      </c>
      <c r="G18" s="93">
        <v>0</v>
      </c>
      <c r="H18" s="93">
        <v>0</v>
      </c>
      <c r="I18" s="93">
        <v>0</v>
      </c>
      <c r="J18" s="93">
        <v>0</v>
      </c>
      <c r="K18" s="93">
        <v>0</v>
      </c>
      <c r="L18" s="93">
        <v>0</v>
      </c>
      <c r="M18" s="93">
        <v>0</v>
      </c>
      <c r="N18" s="93">
        <v>0</v>
      </c>
    </row>
    <row r="19" spans="2:14" x14ac:dyDescent="0.25">
      <c r="B19" s="116"/>
      <c r="C19" s="47" t="s">
        <v>21</v>
      </c>
      <c r="D19" s="96">
        <f>'RIN 6.2 data'!D19/'RIN 6.2 data'!$F2</f>
        <v>25.421097083037662</v>
      </c>
      <c r="E19" s="96">
        <f>'RIN 6.2 data'!E19/'RIN 6.2 data'!$F2</f>
        <v>24.117295672711112</v>
      </c>
      <c r="F19" s="96">
        <f>'RIN 6.2 data'!F19/'RIN 6.2 data'!$F2</f>
        <v>43.205952763060658</v>
      </c>
      <c r="G19" s="96">
        <f>'RIN 6.2 data'!G19/'RIN 6.2 data'!$F2</f>
        <v>28.763470018390549</v>
      </c>
      <c r="H19" s="96">
        <f>'RIN 6.2 data'!H19/'RIN 6.2 data'!$F2</f>
        <v>28.548948299725254</v>
      </c>
      <c r="I19" s="90">
        <f>I22/SUM(D22:H22)*SUM(D19:H19)</f>
        <v>28.49844477377458</v>
      </c>
      <c r="J19" s="90">
        <f>'Performance targets'!C23</f>
        <v>33.458008449959678</v>
      </c>
      <c r="K19" s="90">
        <f>'Performance targets'!D23</f>
        <v>33.458008449959678</v>
      </c>
      <c r="L19" s="90">
        <f>'Performance targets'!E23</f>
        <v>33.458008449959678</v>
      </c>
      <c r="M19" s="90">
        <f>'Performance targets'!F23</f>
        <v>33.458008449959678</v>
      </c>
      <c r="N19" s="90">
        <f>'Performance targets'!G23</f>
        <v>33.458008449959678</v>
      </c>
    </row>
    <row r="20" spans="2:14" x14ac:dyDescent="0.25">
      <c r="B20" s="116"/>
      <c r="C20" s="47" t="s">
        <v>22</v>
      </c>
      <c r="D20" s="96">
        <f>'RIN 6.2 data'!D20/'RIN 6.2 data'!$F3</f>
        <v>18.585593961410055</v>
      </c>
      <c r="E20" s="96">
        <f>'RIN 6.2 data'!E20/'RIN 6.2 data'!$F3</f>
        <v>43.687183347407746</v>
      </c>
      <c r="F20" s="96">
        <f>'RIN 6.2 data'!F20/'RIN 6.2 data'!$F3</f>
        <v>54.174978824351612</v>
      </c>
      <c r="G20" s="96">
        <f>'RIN 6.2 data'!G20/'RIN 6.2 data'!$F3</f>
        <v>41.014774935635685</v>
      </c>
      <c r="H20" s="96">
        <f>'RIN 6.2 data'!H20/'RIN 6.2 data'!$F3</f>
        <v>37.422504174809198</v>
      </c>
      <c r="I20" s="90">
        <f>I22/SUM(D22:H22)*SUM(D20:H20)</f>
        <v>37.012129757516291</v>
      </c>
      <c r="J20" s="90">
        <f>'Performance targets'!C26</f>
        <v>43.453323857081692</v>
      </c>
      <c r="K20" s="90">
        <f>'Performance targets'!D26</f>
        <v>43.453323857081692</v>
      </c>
      <c r="L20" s="90">
        <f>'Performance targets'!E26</f>
        <v>43.453323857081692</v>
      </c>
      <c r="M20" s="90">
        <f>'Performance targets'!F26</f>
        <v>43.453323857081692</v>
      </c>
      <c r="N20" s="90">
        <f>'Performance targets'!G26</f>
        <v>43.453323857081692</v>
      </c>
    </row>
    <row r="21" spans="2:14" x14ac:dyDescent="0.25">
      <c r="B21" s="116"/>
      <c r="C21" s="47" t="s">
        <v>23</v>
      </c>
      <c r="D21" s="93">
        <v>0</v>
      </c>
      <c r="E21" s="93">
        <v>0</v>
      </c>
      <c r="F21" s="93">
        <v>0</v>
      </c>
      <c r="G21" s="93">
        <v>0</v>
      </c>
      <c r="H21" s="93">
        <v>0</v>
      </c>
      <c r="I21" s="93">
        <v>0</v>
      </c>
      <c r="J21" s="93">
        <v>0</v>
      </c>
      <c r="K21" s="93">
        <v>0</v>
      </c>
      <c r="L21" s="93">
        <v>0</v>
      </c>
      <c r="M21" s="93">
        <v>0</v>
      </c>
      <c r="N21" s="93">
        <v>0</v>
      </c>
    </row>
    <row r="22" spans="2:14" ht="15.75" thickBot="1" x14ac:dyDescent="0.3">
      <c r="B22" s="117"/>
      <c r="C22" s="52" t="s">
        <v>24</v>
      </c>
      <c r="D22" s="53">
        <v>24.680033849538798</v>
      </c>
      <c r="E22" s="53">
        <v>26.243371414064487</v>
      </c>
      <c r="F22" s="53">
        <v>44.397629516797856</v>
      </c>
      <c r="G22" s="53">
        <v>30.094453753067612</v>
      </c>
      <c r="H22" s="53">
        <v>29.512972835745124</v>
      </c>
      <c r="I22" s="53">
        <f>SUM('2013-14 to date'!M19:M27)/9*12+1.557</f>
        <v>29.423666666666666</v>
      </c>
      <c r="J22" s="53">
        <f>'Performance targets'!C20</f>
        <v>34.544246037877393</v>
      </c>
      <c r="K22" s="53">
        <f>'Performance targets'!D20</f>
        <v>34.544246037877393</v>
      </c>
      <c r="L22" s="53">
        <f>'Performance targets'!E20</f>
        <v>34.544246037877393</v>
      </c>
      <c r="M22" s="53">
        <f>'Performance targets'!F20</f>
        <v>34.544246037877393</v>
      </c>
      <c r="N22" s="53">
        <f>'Performance targets'!G20</f>
        <v>34.544246037877393</v>
      </c>
    </row>
    <row r="23" spans="2:14" x14ac:dyDescent="0.25">
      <c r="B23" s="57"/>
      <c r="C23" s="57"/>
      <c r="D23" s="57"/>
      <c r="E23" s="57"/>
      <c r="F23" s="57"/>
      <c r="G23" s="57"/>
      <c r="H23" s="57"/>
      <c r="I23" s="57"/>
      <c r="J23" s="57"/>
      <c r="K23" s="57"/>
      <c r="L23" s="57"/>
      <c r="M23" s="57"/>
      <c r="N23" s="57"/>
    </row>
    <row r="24" spans="2:14" x14ac:dyDescent="0.25">
      <c r="B24" s="57"/>
      <c r="C24" s="57"/>
      <c r="D24" s="57"/>
      <c r="E24" s="57"/>
      <c r="F24" s="57"/>
      <c r="G24" s="57"/>
      <c r="H24" s="57"/>
      <c r="I24" s="57"/>
      <c r="J24" s="57"/>
      <c r="K24" s="57"/>
      <c r="L24" s="57"/>
      <c r="M24" s="57"/>
      <c r="N24" s="57"/>
    </row>
    <row r="25" spans="2:14" x14ac:dyDescent="0.25">
      <c r="B25" s="43" t="s">
        <v>27</v>
      </c>
      <c r="C25" s="43"/>
      <c r="D25" s="43"/>
      <c r="E25" s="43"/>
      <c r="F25" s="43"/>
      <c r="G25" s="43"/>
      <c r="H25" s="43"/>
      <c r="I25" s="43"/>
      <c r="J25" s="43"/>
      <c r="K25" s="43"/>
      <c r="L25" s="43"/>
      <c r="M25" s="43"/>
      <c r="N25" s="43"/>
    </row>
    <row r="26" spans="2:14" x14ac:dyDescent="0.25">
      <c r="B26" s="36"/>
      <c r="C26" s="36"/>
      <c r="D26" s="36"/>
      <c r="E26" s="36"/>
      <c r="F26" s="36"/>
      <c r="G26" s="36"/>
      <c r="H26" s="36"/>
      <c r="I26" s="36"/>
      <c r="J26" s="36"/>
      <c r="K26" s="36"/>
      <c r="L26" s="58"/>
      <c r="M26" s="58"/>
      <c r="N26" s="59"/>
    </row>
    <row r="27" spans="2:14" x14ac:dyDescent="0.25">
      <c r="B27" s="60"/>
      <c r="C27" s="60"/>
      <c r="D27" s="101" t="s">
        <v>3</v>
      </c>
      <c r="E27" s="102"/>
      <c r="F27" s="102"/>
      <c r="G27" s="102"/>
      <c r="H27" s="103"/>
      <c r="I27" s="44" t="s">
        <v>4</v>
      </c>
      <c r="J27" s="104" t="s">
        <v>5</v>
      </c>
      <c r="K27" s="105"/>
      <c r="L27" s="105"/>
      <c r="M27" s="105"/>
      <c r="N27" s="106"/>
    </row>
    <row r="28" spans="2:14" x14ac:dyDescent="0.25">
      <c r="B28" s="118" t="s">
        <v>28</v>
      </c>
      <c r="C28" s="119"/>
      <c r="D28" s="61" t="s">
        <v>7</v>
      </c>
      <c r="E28" s="61" t="s">
        <v>8</v>
      </c>
      <c r="F28" s="61" t="s">
        <v>9</v>
      </c>
      <c r="G28" s="61" t="s">
        <v>10</v>
      </c>
      <c r="H28" s="61" t="s">
        <v>11</v>
      </c>
      <c r="I28" s="62" t="s">
        <v>12</v>
      </c>
      <c r="J28" s="62" t="s">
        <v>13</v>
      </c>
      <c r="K28" s="62" t="s">
        <v>14</v>
      </c>
      <c r="L28" s="62" t="s">
        <v>15</v>
      </c>
      <c r="M28" s="62" t="s">
        <v>16</v>
      </c>
      <c r="N28" s="62" t="s">
        <v>17</v>
      </c>
    </row>
    <row r="29" spans="2:14" x14ac:dyDescent="0.25">
      <c r="B29" s="115" t="s">
        <v>29</v>
      </c>
      <c r="C29" s="47" t="s">
        <v>19</v>
      </c>
      <c r="D29" s="93">
        <v>0</v>
      </c>
      <c r="E29" s="93">
        <v>0</v>
      </c>
      <c r="F29" s="93">
        <v>0</v>
      </c>
      <c r="G29" s="93">
        <v>0</v>
      </c>
      <c r="H29" s="93">
        <v>0</v>
      </c>
      <c r="I29" s="93">
        <v>0</v>
      </c>
      <c r="J29" s="93">
        <v>0</v>
      </c>
      <c r="K29" s="93">
        <v>0</v>
      </c>
      <c r="L29" s="93">
        <v>0</v>
      </c>
      <c r="M29" s="93">
        <v>0</v>
      </c>
      <c r="N29" s="93">
        <v>0</v>
      </c>
    </row>
    <row r="30" spans="2:14" x14ac:dyDescent="0.25">
      <c r="B30" s="116"/>
      <c r="C30" s="47" t="s">
        <v>21</v>
      </c>
      <c r="D30" s="63">
        <f>'RIN 6.2 data'!D30/'RIN 6.2 data'!$F2</f>
        <v>0.59072904024029715</v>
      </c>
      <c r="E30" s="63">
        <f>'RIN 6.2 data'!E30/'RIN 6.2 data'!$F2</f>
        <v>0.55552606038497621</v>
      </c>
      <c r="F30" s="63">
        <f>'RIN 6.2 data'!F30/'RIN 6.2 data'!$F2</f>
        <v>0.75108551230329856</v>
      </c>
      <c r="G30" s="63">
        <f>'RIN 6.2 data'!G30/'RIN 6.2 data'!$F2</f>
        <v>0.60765342845457482</v>
      </c>
      <c r="H30" s="63">
        <f>'RIN 6.2 data'!H30/'RIN 6.2 data'!$F2</f>
        <v>0.70642671585253525</v>
      </c>
      <c r="I30" s="91">
        <f>I35+I40</f>
        <v>0.4752007242151664</v>
      </c>
      <c r="J30" s="94">
        <v>0</v>
      </c>
      <c r="K30" s="94">
        <v>0</v>
      </c>
      <c r="L30" s="94">
        <v>0</v>
      </c>
      <c r="M30" s="94">
        <v>0</v>
      </c>
      <c r="N30" s="94">
        <v>0</v>
      </c>
    </row>
    <row r="31" spans="2:14" x14ac:dyDescent="0.25">
      <c r="B31" s="116"/>
      <c r="C31" s="47" t="s">
        <v>22</v>
      </c>
      <c r="D31" s="63">
        <f>'RIN 6.2 data'!D31/'RIN 6.2 data'!$F3</f>
        <v>0.28737584480276301</v>
      </c>
      <c r="E31" s="63">
        <f>'RIN 6.2 data'!E31/'RIN 6.2 data'!$F3</f>
        <v>1.1000668406761351</v>
      </c>
      <c r="F31" s="63">
        <f>'RIN 6.2 data'!F31/'RIN 6.2 data'!$F3</f>
        <v>0.83450123346230609</v>
      </c>
      <c r="G31" s="63">
        <f>'RIN 6.2 data'!G31/'RIN 6.2 data'!$F3</f>
        <v>0.72124142322405793</v>
      </c>
      <c r="H31" s="63">
        <f>'RIN 6.2 data'!H31/'RIN 6.2 data'!$F3</f>
        <v>1.0447623096470526</v>
      </c>
      <c r="I31" s="91">
        <f>I36+I41</f>
        <v>0.63164810098663127</v>
      </c>
      <c r="J31" s="94">
        <v>0</v>
      </c>
      <c r="K31" s="94">
        <v>0</v>
      </c>
      <c r="L31" s="94">
        <v>0</v>
      </c>
      <c r="M31" s="94">
        <v>0</v>
      </c>
      <c r="N31" s="94">
        <v>0</v>
      </c>
    </row>
    <row r="32" spans="2:14" x14ac:dyDescent="0.25">
      <c r="B32" s="116"/>
      <c r="C32" s="47" t="s">
        <v>23</v>
      </c>
      <c r="D32" s="93">
        <v>0</v>
      </c>
      <c r="E32" s="93">
        <v>0</v>
      </c>
      <c r="F32" s="93">
        <v>0</v>
      </c>
      <c r="G32" s="93">
        <v>0</v>
      </c>
      <c r="H32" s="93">
        <v>0</v>
      </c>
      <c r="I32" s="93">
        <v>0</v>
      </c>
      <c r="J32" s="93">
        <v>0</v>
      </c>
      <c r="K32" s="93">
        <v>0</v>
      </c>
      <c r="L32" s="93">
        <v>0</v>
      </c>
      <c r="M32" s="93">
        <v>0</v>
      </c>
      <c r="N32" s="93">
        <v>0</v>
      </c>
    </row>
    <row r="33" spans="2:14" ht="15.75" thickBot="1" x14ac:dyDescent="0.3">
      <c r="B33" s="117"/>
      <c r="C33" s="52" t="s">
        <v>24</v>
      </c>
      <c r="D33" s="56">
        <v>0.55778962511635777</v>
      </c>
      <c r="E33" s="56">
        <v>0.61468505824941466</v>
      </c>
      <c r="F33" s="56">
        <v>0.76014780965276019</v>
      </c>
      <c r="G33" s="56">
        <f>'RIN 6.2 data'!G33</f>
        <v>0.61999364645698174</v>
      </c>
      <c r="H33" s="56">
        <v>0.74318354912414319</v>
      </c>
      <c r="I33" s="56">
        <f>SUM('2013-14 to date'!F4:F12)/9*12+0.0122</f>
        <v>0.49220000000000008</v>
      </c>
      <c r="J33" s="56"/>
      <c r="K33" s="56"/>
      <c r="L33" s="56"/>
      <c r="M33" s="56"/>
      <c r="N33" s="56"/>
    </row>
    <row r="34" spans="2:14" x14ac:dyDescent="0.25">
      <c r="B34" s="115" t="s">
        <v>25</v>
      </c>
      <c r="C34" s="47" t="s">
        <v>19</v>
      </c>
      <c r="D34" s="93">
        <v>0</v>
      </c>
      <c r="E34" s="93">
        <v>0</v>
      </c>
      <c r="F34" s="93">
        <v>0</v>
      </c>
      <c r="G34" s="93">
        <v>0</v>
      </c>
      <c r="H34" s="93">
        <v>0</v>
      </c>
      <c r="I34" s="93">
        <v>0</v>
      </c>
      <c r="J34" s="93">
        <v>0</v>
      </c>
      <c r="K34" s="93">
        <v>0</v>
      </c>
      <c r="L34" s="93">
        <v>0</v>
      </c>
      <c r="M34" s="93">
        <v>0</v>
      </c>
      <c r="N34" s="93">
        <v>0</v>
      </c>
    </row>
    <row r="35" spans="2:14" x14ac:dyDescent="0.25">
      <c r="B35" s="116"/>
      <c r="C35" s="47" t="s">
        <v>21</v>
      </c>
      <c r="D35" s="63">
        <f>D30-D40</f>
        <v>0.11153939482026654</v>
      </c>
      <c r="E35" s="63">
        <f t="shared" ref="E35:H36" si="2">E30-E40</f>
        <v>4.2551174679489989E-2</v>
      </c>
      <c r="F35" s="63">
        <f t="shared" si="2"/>
        <v>0</v>
      </c>
      <c r="G35" s="63">
        <f t="shared" si="2"/>
        <v>5.1146342920807886E-2</v>
      </c>
      <c r="H35" s="63">
        <f t="shared" si="2"/>
        <v>0.14161572712384174</v>
      </c>
      <c r="I35" s="91">
        <f>I38/SUM(D38:H38)*SUM(D35:H35)</f>
        <v>0</v>
      </c>
      <c r="J35" s="94">
        <v>0</v>
      </c>
      <c r="K35" s="94">
        <v>0</v>
      </c>
      <c r="L35" s="94">
        <v>0</v>
      </c>
      <c r="M35" s="94">
        <v>0</v>
      </c>
      <c r="N35" s="94">
        <v>0</v>
      </c>
    </row>
    <row r="36" spans="2:14" x14ac:dyDescent="0.25">
      <c r="B36" s="116"/>
      <c r="C36" s="47" t="s">
        <v>22</v>
      </c>
      <c r="D36" s="63">
        <f>D31-D41</f>
        <v>3.7388978723886246E-3</v>
      </c>
      <c r="E36" s="63">
        <f t="shared" si="2"/>
        <v>2.5860710284021593E-2</v>
      </c>
      <c r="F36" s="63">
        <f t="shared" si="2"/>
        <v>0</v>
      </c>
      <c r="G36" s="63">
        <f t="shared" si="2"/>
        <v>2.5546773274181311E-2</v>
      </c>
      <c r="H36" s="63">
        <f t="shared" si="2"/>
        <v>0.12514922045078758</v>
      </c>
      <c r="I36" s="91">
        <f>I38/SUM(D38:H38)*SUM(D36:H36)</f>
        <v>0</v>
      </c>
      <c r="J36" s="94">
        <v>0</v>
      </c>
      <c r="K36" s="94">
        <v>0</v>
      </c>
      <c r="L36" s="94">
        <v>0</v>
      </c>
      <c r="M36" s="94">
        <v>0</v>
      </c>
      <c r="N36" s="94">
        <v>0</v>
      </c>
    </row>
    <row r="37" spans="2:14" x14ac:dyDescent="0.25">
      <c r="B37" s="116"/>
      <c r="C37" s="47" t="s">
        <v>23</v>
      </c>
      <c r="D37" s="93">
        <v>0</v>
      </c>
      <c r="E37" s="93">
        <v>0</v>
      </c>
      <c r="F37" s="93">
        <v>0</v>
      </c>
      <c r="G37" s="93">
        <v>0</v>
      </c>
      <c r="H37" s="93">
        <v>0</v>
      </c>
      <c r="I37" s="93">
        <v>0</v>
      </c>
      <c r="J37" s="93">
        <v>0</v>
      </c>
      <c r="K37" s="93">
        <v>0</v>
      </c>
      <c r="L37" s="93">
        <v>0</v>
      </c>
      <c r="M37" s="93">
        <v>0</v>
      </c>
      <c r="N37" s="93">
        <v>0</v>
      </c>
    </row>
    <row r="38" spans="2:14" ht="15.75" thickBot="1" x14ac:dyDescent="0.3">
      <c r="B38" s="117"/>
      <c r="C38" s="52" t="s">
        <v>24</v>
      </c>
      <c r="D38" s="56">
        <f>D33-D43</f>
        <v>9.982793151109981E-2</v>
      </c>
      <c r="E38" s="56">
        <f t="shared" ref="E38:H38" si="3">E33-E43</f>
        <v>4.073791994584075E-2</v>
      </c>
      <c r="F38" s="56">
        <f t="shared" si="3"/>
        <v>0</v>
      </c>
      <c r="G38" s="56">
        <f>G33-G43</f>
        <v>4.8365201561210158E-2</v>
      </c>
      <c r="H38" s="56">
        <f t="shared" si="3"/>
        <v>0.13982680319313989</v>
      </c>
      <c r="I38" s="56">
        <f>I33-I43</f>
        <v>0</v>
      </c>
      <c r="J38" s="56"/>
      <c r="K38" s="56"/>
      <c r="L38" s="56"/>
      <c r="M38" s="56"/>
      <c r="N38" s="56"/>
    </row>
    <row r="39" spans="2:14" x14ac:dyDescent="0.25">
      <c r="B39" s="115" t="s">
        <v>30</v>
      </c>
      <c r="C39" s="47" t="s">
        <v>19</v>
      </c>
      <c r="D39" s="93">
        <v>0</v>
      </c>
      <c r="E39" s="93">
        <v>0</v>
      </c>
      <c r="F39" s="93">
        <v>0</v>
      </c>
      <c r="G39" s="93">
        <v>0</v>
      </c>
      <c r="H39" s="93">
        <v>0</v>
      </c>
      <c r="I39" s="93">
        <v>0</v>
      </c>
      <c r="J39" s="93">
        <v>0</v>
      </c>
      <c r="K39" s="93">
        <v>0</v>
      </c>
      <c r="L39" s="93">
        <v>0</v>
      </c>
      <c r="M39" s="93">
        <v>0</v>
      </c>
      <c r="N39" s="93">
        <v>0</v>
      </c>
    </row>
    <row r="40" spans="2:14" x14ac:dyDescent="0.25">
      <c r="B40" s="116"/>
      <c r="C40" s="47" t="s">
        <v>21</v>
      </c>
      <c r="D40" s="63">
        <f>'RIN 6.2 data'!D40/'RIN 6.2 data'!$F2</f>
        <v>0.47918964542003062</v>
      </c>
      <c r="E40" s="63">
        <f>'RIN 6.2 data'!E40/'RIN 6.2 data'!$F2</f>
        <v>0.51297488570548622</v>
      </c>
      <c r="F40" s="63">
        <f>'RIN 6.2 data'!F40/'RIN 6.2 data'!$F2</f>
        <v>0.75108551230329856</v>
      </c>
      <c r="G40" s="63">
        <f>'RIN 6.2 data'!G40/'RIN 6.2 data'!$F2</f>
        <v>0.55650708553376693</v>
      </c>
      <c r="H40" s="63">
        <f>'RIN 6.2 data'!H40/'RIN 6.2 data'!$F2</f>
        <v>0.56481098872869351</v>
      </c>
      <c r="I40" s="91">
        <f>I43/SUM(D43:H43)*SUM(D40:H40)</f>
        <v>0.4752007242151664</v>
      </c>
      <c r="J40" s="91">
        <f>'Performance targets'!C24</f>
        <v>0.83983547737739517</v>
      </c>
      <c r="K40" s="91">
        <f>'Performance targets'!D24</f>
        <v>0.83983547737739517</v>
      </c>
      <c r="L40" s="91">
        <f>'Performance targets'!E24</f>
        <v>0.83983547737739517</v>
      </c>
      <c r="M40" s="91">
        <f>'Performance targets'!F24</f>
        <v>0.83983547737739517</v>
      </c>
      <c r="N40" s="91">
        <f>'Performance targets'!G24</f>
        <v>0.83983547737739517</v>
      </c>
    </row>
    <row r="41" spans="2:14" x14ac:dyDescent="0.25">
      <c r="B41" s="116"/>
      <c r="C41" s="47" t="s">
        <v>22</v>
      </c>
      <c r="D41" s="63">
        <f>'RIN 6.2 data'!D41/'RIN 6.2 data'!$F3</f>
        <v>0.28363694693037439</v>
      </c>
      <c r="E41" s="63">
        <f>'RIN 6.2 data'!E41/'RIN 6.2 data'!$F3</f>
        <v>1.0742061303921135</v>
      </c>
      <c r="F41" s="63">
        <f>'RIN 6.2 data'!F41/'RIN 6.2 data'!$F3</f>
        <v>0.83450123346230609</v>
      </c>
      <c r="G41" s="63">
        <f>'RIN 6.2 data'!G41/'RIN 6.2 data'!$F3</f>
        <v>0.69569464994987662</v>
      </c>
      <c r="H41" s="63">
        <f>'RIN 6.2 data'!H41/'RIN 6.2 data'!$F3</f>
        <v>0.91961308919626505</v>
      </c>
      <c r="I41" s="91">
        <f>I43/SUM(D43:H43)*SUM(D41:H41)</f>
        <v>0.63164810098663127</v>
      </c>
      <c r="J41" s="91">
        <f>'Performance targets'!C27</f>
        <v>1.1163292844360986</v>
      </c>
      <c r="K41" s="91">
        <f>'Performance targets'!D27</f>
        <v>1.1163292844360986</v>
      </c>
      <c r="L41" s="91">
        <f>'Performance targets'!E27</f>
        <v>1.1163292844360986</v>
      </c>
      <c r="M41" s="91">
        <f>'Performance targets'!F27</f>
        <v>1.1163292844360986</v>
      </c>
      <c r="N41" s="91">
        <f>'Performance targets'!G27</f>
        <v>1.1163292844360986</v>
      </c>
    </row>
    <row r="42" spans="2:14" x14ac:dyDescent="0.25">
      <c r="B42" s="116"/>
      <c r="C42" s="47" t="s">
        <v>23</v>
      </c>
      <c r="D42" s="93">
        <v>0</v>
      </c>
      <c r="E42" s="93">
        <v>0</v>
      </c>
      <c r="F42" s="93">
        <v>0</v>
      </c>
      <c r="G42" s="93">
        <v>0</v>
      </c>
      <c r="H42" s="93">
        <v>0</v>
      </c>
      <c r="I42" s="93">
        <v>0</v>
      </c>
      <c r="J42" s="93">
        <v>0</v>
      </c>
      <c r="K42" s="93">
        <v>0</v>
      </c>
      <c r="L42" s="93">
        <v>0</v>
      </c>
      <c r="M42" s="93">
        <v>0</v>
      </c>
      <c r="N42" s="93">
        <v>0</v>
      </c>
    </row>
    <row r="43" spans="2:14" ht="15.75" thickBot="1" x14ac:dyDescent="0.3">
      <c r="B43" s="117"/>
      <c r="C43" s="52" t="s">
        <v>24</v>
      </c>
      <c r="D43" s="56">
        <v>0.45796169360525796</v>
      </c>
      <c r="E43" s="56">
        <v>0.57394713830357391</v>
      </c>
      <c r="F43" s="56">
        <v>0.76014780965276019</v>
      </c>
      <c r="G43" s="56">
        <v>0.57162844489577158</v>
      </c>
      <c r="H43" s="56">
        <v>0.6033567459310033</v>
      </c>
      <c r="I43" s="56">
        <f>SUM('2013-14 to date'!F19:F27)/9*12+0.0122</f>
        <v>0.49220000000000008</v>
      </c>
      <c r="J43" s="56">
        <f>'Performance targets'!C21</f>
        <v>0.86987877101379418</v>
      </c>
      <c r="K43" s="56">
        <f>'Performance targets'!D21</f>
        <v>0.86987877101379418</v>
      </c>
      <c r="L43" s="56">
        <f>'Performance targets'!E21</f>
        <v>0.86987877101379418</v>
      </c>
      <c r="M43" s="56">
        <f>'Performance targets'!F21</f>
        <v>0.86987877101379418</v>
      </c>
      <c r="N43" s="56">
        <f>'Performance targets'!G21</f>
        <v>0.86987877101379418</v>
      </c>
    </row>
    <row r="44" spans="2:14" x14ac:dyDescent="0.25">
      <c r="B44" s="8"/>
      <c r="C44" s="8"/>
      <c r="D44" s="8"/>
      <c r="E44" s="8"/>
      <c r="F44" s="8"/>
      <c r="G44" s="8"/>
      <c r="H44" s="8"/>
      <c r="I44" s="8"/>
      <c r="J44" s="8"/>
      <c r="K44" s="8"/>
      <c r="L44" s="8"/>
      <c r="M44" s="8"/>
      <c r="N44" s="8"/>
    </row>
    <row r="45" spans="2:14" x14ac:dyDescent="0.25">
      <c r="B45" s="8"/>
      <c r="C45" s="8"/>
      <c r="D45" s="8"/>
      <c r="E45" s="8"/>
      <c r="F45" s="8"/>
      <c r="G45" s="8"/>
      <c r="H45" s="8"/>
      <c r="I45" s="8"/>
      <c r="J45" s="8"/>
      <c r="K45" s="8"/>
      <c r="L45" s="8"/>
      <c r="M45" s="8"/>
      <c r="N45" s="8"/>
    </row>
    <row r="46" spans="2:14" ht="18" x14ac:dyDescent="0.25">
      <c r="B46" s="2" t="s">
        <v>31</v>
      </c>
      <c r="C46" s="2"/>
      <c r="D46" s="2"/>
      <c r="E46" s="2"/>
      <c r="F46" s="2"/>
      <c r="G46" s="2"/>
      <c r="H46" s="2"/>
      <c r="I46" s="2"/>
      <c r="J46" s="2"/>
      <c r="K46" s="2"/>
      <c r="L46" s="2"/>
      <c r="M46" s="2"/>
      <c r="N46" s="2"/>
    </row>
    <row r="47" spans="2:14" x14ac:dyDescent="0.25">
      <c r="B47" s="1"/>
      <c r="C47" s="1"/>
      <c r="D47" s="1"/>
      <c r="E47" s="1"/>
      <c r="F47" s="1"/>
      <c r="G47" s="1"/>
      <c r="H47" s="1"/>
      <c r="I47" s="1"/>
      <c r="J47" s="1"/>
      <c r="K47" s="1"/>
      <c r="L47" s="9"/>
      <c r="M47" s="9"/>
      <c r="N47" s="10"/>
    </row>
    <row r="48" spans="2:14" x14ac:dyDescent="0.25">
      <c r="B48" s="11"/>
      <c r="C48" s="11"/>
      <c r="D48" s="107" t="s">
        <v>3</v>
      </c>
      <c r="E48" s="108"/>
      <c r="F48" s="108"/>
      <c r="G48" s="108"/>
      <c r="H48" s="109"/>
      <c r="I48" s="3" t="s">
        <v>4</v>
      </c>
      <c r="J48" s="110" t="s">
        <v>5</v>
      </c>
      <c r="K48" s="111"/>
      <c r="L48" s="111"/>
      <c r="M48" s="111"/>
      <c r="N48" s="112"/>
    </row>
    <row r="49" spans="2:14" x14ac:dyDescent="0.25">
      <c r="B49" s="113" t="s">
        <v>32</v>
      </c>
      <c r="C49" s="114"/>
      <c r="D49" s="12" t="s">
        <v>7</v>
      </c>
      <c r="E49" s="12" t="s">
        <v>8</v>
      </c>
      <c r="F49" s="12" t="s">
        <v>9</v>
      </c>
      <c r="G49" s="12" t="s">
        <v>10</v>
      </c>
      <c r="H49" s="12" t="s">
        <v>11</v>
      </c>
      <c r="I49" s="13" t="s">
        <v>12</v>
      </c>
      <c r="J49" s="13" t="s">
        <v>13</v>
      </c>
      <c r="K49" s="13" t="s">
        <v>14</v>
      </c>
      <c r="L49" s="13" t="s">
        <v>15</v>
      </c>
      <c r="M49" s="13" t="s">
        <v>16</v>
      </c>
      <c r="N49" s="13" t="s">
        <v>17</v>
      </c>
    </row>
    <row r="50" spans="2:14" x14ac:dyDescent="0.25">
      <c r="B50" s="121" t="s">
        <v>33</v>
      </c>
      <c r="C50" s="4" t="s">
        <v>19</v>
      </c>
      <c r="D50" s="95">
        <v>0</v>
      </c>
      <c r="E50" s="95">
        <v>0</v>
      </c>
      <c r="F50" s="95">
        <v>0</v>
      </c>
      <c r="G50" s="95">
        <v>0</v>
      </c>
      <c r="H50" s="95">
        <v>0</v>
      </c>
      <c r="I50" s="95">
        <v>0</v>
      </c>
      <c r="J50" s="95">
        <v>0</v>
      </c>
      <c r="K50" s="95">
        <v>0</v>
      </c>
      <c r="L50" s="95">
        <v>0</v>
      </c>
      <c r="M50" s="95">
        <v>0</v>
      </c>
      <c r="N50" s="95">
        <v>0</v>
      </c>
    </row>
    <row r="51" spans="2:14" x14ac:dyDescent="0.25">
      <c r="B51" s="122"/>
      <c r="C51" s="4" t="s">
        <v>21</v>
      </c>
      <c r="D51" s="95">
        <v>0</v>
      </c>
      <c r="E51" s="95">
        <v>0</v>
      </c>
      <c r="F51" s="95">
        <v>0</v>
      </c>
      <c r="G51" s="95">
        <v>0</v>
      </c>
      <c r="H51" s="95">
        <v>0</v>
      </c>
      <c r="I51" s="95">
        <v>0</v>
      </c>
      <c r="J51" s="95">
        <v>0</v>
      </c>
      <c r="K51" s="95">
        <v>0</v>
      </c>
      <c r="L51" s="95">
        <v>0</v>
      </c>
      <c r="M51" s="95">
        <v>0</v>
      </c>
      <c r="N51" s="95">
        <v>0</v>
      </c>
    </row>
    <row r="52" spans="2:14" x14ac:dyDescent="0.25">
      <c r="B52" s="122"/>
      <c r="C52" s="4" t="s">
        <v>22</v>
      </c>
      <c r="D52" s="95">
        <v>0</v>
      </c>
      <c r="E52" s="95">
        <v>0</v>
      </c>
      <c r="F52" s="95">
        <v>0</v>
      </c>
      <c r="G52" s="95">
        <v>0</v>
      </c>
      <c r="H52" s="95">
        <v>0</v>
      </c>
      <c r="I52" s="95">
        <v>0</v>
      </c>
      <c r="J52" s="95">
        <v>0</v>
      </c>
      <c r="K52" s="95">
        <v>0</v>
      </c>
      <c r="L52" s="95">
        <v>0</v>
      </c>
      <c r="M52" s="95">
        <v>0</v>
      </c>
      <c r="N52" s="95">
        <v>0</v>
      </c>
    </row>
    <row r="53" spans="2:14" x14ac:dyDescent="0.25">
      <c r="B53" s="122"/>
      <c r="C53" s="4" t="s">
        <v>23</v>
      </c>
      <c r="D53" s="95">
        <v>0</v>
      </c>
      <c r="E53" s="95">
        <v>0</v>
      </c>
      <c r="F53" s="95">
        <v>0</v>
      </c>
      <c r="G53" s="95">
        <v>0</v>
      </c>
      <c r="H53" s="95">
        <v>0</v>
      </c>
      <c r="I53" s="95">
        <v>0</v>
      </c>
      <c r="J53" s="95">
        <v>0</v>
      </c>
      <c r="K53" s="95">
        <v>0</v>
      </c>
      <c r="L53" s="95">
        <v>0</v>
      </c>
      <c r="M53" s="95">
        <v>0</v>
      </c>
      <c r="N53" s="95">
        <v>0</v>
      </c>
    </row>
    <row r="54" spans="2:14" ht="15.75" thickBot="1" x14ac:dyDescent="0.3">
      <c r="B54" s="123"/>
      <c r="C54" s="6" t="s">
        <v>24</v>
      </c>
      <c r="D54" s="7"/>
      <c r="E54" s="7"/>
      <c r="F54" s="7"/>
      <c r="G54" s="7"/>
      <c r="H54" s="7"/>
      <c r="I54" s="7"/>
      <c r="J54" s="7"/>
      <c r="K54" s="7"/>
      <c r="L54" s="7"/>
      <c r="M54" s="7"/>
      <c r="N54" s="7"/>
    </row>
    <row r="55" spans="2:14" x14ac:dyDescent="0.25">
      <c r="B55" s="121" t="s">
        <v>25</v>
      </c>
      <c r="C55" s="4" t="s">
        <v>19</v>
      </c>
      <c r="D55" s="95">
        <v>0</v>
      </c>
      <c r="E55" s="95">
        <v>0</v>
      </c>
      <c r="F55" s="95">
        <v>0</v>
      </c>
      <c r="G55" s="95">
        <v>0</v>
      </c>
      <c r="H55" s="95">
        <v>0</v>
      </c>
      <c r="I55" s="95">
        <v>0</v>
      </c>
      <c r="J55" s="95">
        <v>0</v>
      </c>
      <c r="K55" s="95">
        <v>0</v>
      </c>
      <c r="L55" s="95">
        <v>0</v>
      </c>
      <c r="M55" s="95">
        <v>0</v>
      </c>
      <c r="N55" s="95">
        <v>0</v>
      </c>
    </row>
    <row r="56" spans="2:14" x14ac:dyDescent="0.25">
      <c r="B56" s="122"/>
      <c r="C56" s="4" t="s">
        <v>21</v>
      </c>
      <c r="D56" s="95">
        <v>0</v>
      </c>
      <c r="E56" s="95">
        <v>0</v>
      </c>
      <c r="F56" s="95">
        <v>0</v>
      </c>
      <c r="G56" s="95">
        <v>0</v>
      </c>
      <c r="H56" s="95">
        <v>0</v>
      </c>
      <c r="I56" s="95">
        <v>0</v>
      </c>
      <c r="J56" s="95">
        <v>0</v>
      </c>
      <c r="K56" s="95">
        <v>0</v>
      </c>
      <c r="L56" s="95">
        <v>0</v>
      </c>
      <c r="M56" s="95">
        <v>0</v>
      </c>
      <c r="N56" s="95">
        <v>0</v>
      </c>
    </row>
    <row r="57" spans="2:14" x14ac:dyDescent="0.25">
      <c r="B57" s="122"/>
      <c r="C57" s="4" t="s">
        <v>22</v>
      </c>
      <c r="D57" s="95">
        <v>0</v>
      </c>
      <c r="E57" s="95">
        <v>0</v>
      </c>
      <c r="F57" s="95">
        <v>0</v>
      </c>
      <c r="G57" s="95">
        <v>0</v>
      </c>
      <c r="H57" s="95">
        <v>0</v>
      </c>
      <c r="I57" s="95">
        <v>0</v>
      </c>
      <c r="J57" s="95">
        <v>0</v>
      </c>
      <c r="K57" s="95">
        <v>0</v>
      </c>
      <c r="L57" s="95">
        <v>0</v>
      </c>
      <c r="M57" s="95">
        <v>0</v>
      </c>
      <c r="N57" s="95">
        <v>0</v>
      </c>
    </row>
    <row r="58" spans="2:14" x14ac:dyDescent="0.25">
      <c r="B58" s="122"/>
      <c r="C58" s="4" t="s">
        <v>23</v>
      </c>
      <c r="D58" s="95">
        <v>0</v>
      </c>
      <c r="E58" s="95">
        <v>0</v>
      </c>
      <c r="F58" s="95">
        <v>0</v>
      </c>
      <c r="G58" s="95">
        <v>0</v>
      </c>
      <c r="H58" s="95">
        <v>0</v>
      </c>
      <c r="I58" s="95">
        <v>0</v>
      </c>
      <c r="J58" s="95">
        <v>0</v>
      </c>
      <c r="K58" s="95">
        <v>0</v>
      </c>
      <c r="L58" s="95">
        <v>0</v>
      </c>
      <c r="M58" s="95">
        <v>0</v>
      </c>
      <c r="N58" s="95">
        <v>0</v>
      </c>
    </row>
    <row r="59" spans="2:14" ht="15.75" thickBot="1" x14ac:dyDescent="0.3">
      <c r="B59" s="123"/>
      <c r="C59" s="6" t="s">
        <v>24</v>
      </c>
      <c r="D59" s="7"/>
      <c r="E59" s="7"/>
      <c r="F59" s="7"/>
      <c r="G59" s="7"/>
      <c r="H59" s="7"/>
      <c r="I59" s="7"/>
      <c r="J59" s="7"/>
      <c r="K59" s="7"/>
      <c r="L59" s="7"/>
      <c r="M59" s="7"/>
      <c r="N59" s="7"/>
    </row>
    <row r="60" spans="2:14" x14ac:dyDescent="0.25">
      <c r="B60" s="121" t="s">
        <v>34</v>
      </c>
      <c r="C60" s="4" t="s">
        <v>19</v>
      </c>
      <c r="D60" s="95">
        <v>0</v>
      </c>
      <c r="E60" s="95">
        <v>0</v>
      </c>
      <c r="F60" s="95">
        <v>0</v>
      </c>
      <c r="G60" s="95">
        <v>0</v>
      </c>
      <c r="H60" s="95">
        <v>0</v>
      </c>
      <c r="I60" s="95">
        <v>0</v>
      </c>
      <c r="J60" s="95">
        <v>0</v>
      </c>
      <c r="K60" s="95">
        <v>0</v>
      </c>
      <c r="L60" s="95">
        <v>0</v>
      </c>
      <c r="M60" s="95">
        <v>0</v>
      </c>
      <c r="N60" s="95">
        <v>0</v>
      </c>
    </row>
    <row r="61" spans="2:14" x14ac:dyDescent="0.25">
      <c r="B61" s="122"/>
      <c r="C61" s="4" t="s">
        <v>21</v>
      </c>
      <c r="D61" s="95">
        <v>0</v>
      </c>
      <c r="E61" s="95">
        <v>0</v>
      </c>
      <c r="F61" s="95">
        <v>0</v>
      </c>
      <c r="G61" s="95">
        <v>0</v>
      </c>
      <c r="H61" s="95">
        <v>0</v>
      </c>
      <c r="I61" s="95">
        <v>0</v>
      </c>
      <c r="J61" s="95">
        <v>0</v>
      </c>
      <c r="K61" s="95">
        <v>0</v>
      </c>
      <c r="L61" s="95">
        <v>0</v>
      </c>
      <c r="M61" s="95">
        <v>0</v>
      </c>
      <c r="N61" s="95">
        <v>0</v>
      </c>
    </row>
    <row r="62" spans="2:14" x14ac:dyDescent="0.25">
      <c r="B62" s="122"/>
      <c r="C62" s="4" t="s">
        <v>22</v>
      </c>
      <c r="D62" s="95">
        <v>0</v>
      </c>
      <c r="E62" s="95">
        <v>0</v>
      </c>
      <c r="F62" s="95">
        <v>0</v>
      </c>
      <c r="G62" s="95">
        <v>0</v>
      </c>
      <c r="H62" s="95">
        <v>0</v>
      </c>
      <c r="I62" s="95">
        <v>0</v>
      </c>
      <c r="J62" s="95">
        <v>0</v>
      </c>
      <c r="K62" s="95">
        <v>0</v>
      </c>
      <c r="L62" s="95">
        <v>0</v>
      </c>
      <c r="M62" s="95">
        <v>0</v>
      </c>
      <c r="N62" s="95">
        <v>0</v>
      </c>
    </row>
    <row r="63" spans="2:14" x14ac:dyDescent="0.25">
      <c r="B63" s="122"/>
      <c r="C63" s="4" t="s">
        <v>23</v>
      </c>
      <c r="D63" s="95">
        <v>0</v>
      </c>
      <c r="E63" s="95">
        <v>0</v>
      </c>
      <c r="F63" s="95">
        <v>0</v>
      </c>
      <c r="G63" s="95">
        <v>0</v>
      </c>
      <c r="H63" s="95">
        <v>0</v>
      </c>
      <c r="I63" s="95">
        <v>0</v>
      </c>
      <c r="J63" s="95">
        <v>0</v>
      </c>
      <c r="K63" s="95">
        <v>0</v>
      </c>
      <c r="L63" s="95">
        <v>0</v>
      </c>
      <c r="M63" s="95">
        <v>0</v>
      </c>
      <c r="N63" s="95">
        <v>0</v>
      </c>
    </row>
    <row r="64" spans="2:14" ht="15.75" thickBot="1" x14ac:dyDescent="0.3">
      <c r="B64" s="123"/>
      <c r="C64" s="6" t="s">
        <v>24</v>
      </c>
      <c r="D64" s="7"/>
      <c r="E64" s="7"/>
      <c r="F64" s="7"/>
      <c r="G64" s="7"/>
      <c r="H64" s="7"/>
      <c r="I64" s="7"/>
      <c r="J64" s="7"/>
      <c r="K64" s="7"/>
      <c r="L64" s="7"/>
      <c r="M64" s="7"/>
      <c r="N64" s="7"/>
    </row>
  </sheetData>
  <mergeCells count="21">
    <mergeCell ref="B7:C7"/>
    <mergeCell ref="B50:B54"/>
    <mergeCell ref="B55:B59"/>
    <mergeCell ref="B60:B64"/>
    <mergeCell ref="B29:B33"/>
    <mergeCell ref="B34:B38"/>
    <mergeCell ref="B39:B43"/>
    <mergeCell ref="D48:H48"/>
    <mergeCell ref="J48:N48"/>
    <mergeCell ref="B49:C49"/>
    <mergeCell ref="B8:B12"/>
    <mergeCell ref="B13:B17"/>
    <mergeCell ref="B18:B22"/>
    <mergeCell ref="D27:H27"/>
    <mergeCell ref="J27:N27"/>
    <mergeCell ref="B28:C28"/>
    <mergeCell ref="A1:B1"/>
    <mergeCell ref="B2:C2"/>
    <mergeCell ref="B3:C3"/>
    <mergeCell ref="D6:H6"/>
    <mergeCell ref="J6:N6"/>
  </mergeCells>
  <pageMargins left="0.7" right="0.7" top="0.75" bottom="0.75" header="0.3" footer="0.3"/>
  <pageSetup paperSize="9" scale="64" orientation="landscape"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defaultRowHeight="15" x14ac:dyDescent="0.25"/>
  <sheetData>
    <row r="1" spans="1:1" ht="16.5" x14ac:dyDescent="0.25">
      <c r="A1" s="128" t="s">
        <v>177</v>
      </c>
    </row>
    <row r="2" spans="1:1" x14ac:dyDescent="0.25">
      <c r="A2" s="129" t="s">
        <v>136</v>
      </c>
    </row>
    <row r="3" spans="1:1" x14ac:dyDescent="0.25">
      <c r="A3" s="130" t="s">
        <v>141</v>
      </c>
    </row>
    <row r="4" spans="1:1" x14ac:dyDescent="0.25">
      <c r="A4" s="127" t="s">
        <v>142</v>
      </c>
    </row>
    <row r="5" spans="1:1" x14ac:dyDescent="0.25">
      <c r="A5" s="130" t="s">
        <v>143</v>
      </c>
    </row>
    <row r="6" spans="1:1" x14ac:dyDescent="0.25">
      <c r="A6" s="127" t="s">
        <v>144</v>
      </c>
    </row>
    <row r="7" spans="1:1" x14ac:dyDescent="0.25">
      <c r="A7" s="131" t="s">
        <v>145</v>
      </c>
    </row>
    <row r="8" spans="1:1" x14ac:dyDescent="0.25">
      <c r="A8" s="131" t="s">
        <v>146</v>
      </c>
    </row>
    <row r="9" spans="1:1" x14ac:dyDescent="0.25">
      <c r="A9" s="131" t="s">
        <v>147</v>
      </c>
    </row>
    <row r="10" spans="1:1" x14ac:dyDescent="0.25">
      <c r="A10" s="131" t="s">
        <v>148</v>
      </c>
    </row>
    <row r="11" spans="1:1" x14ac:dyDescent="0.25">
      <c r="A11" s="127"/>
    </row>
    <row r="12" spans="1:1" x14ac:dyDescent="0.25">
      <c r="A12" s="127" t="s">
        <v>149</v>
      </c>
    </row>
    <row r="13" spans="1:1" x14ac:dyDescent="0.25">
      <c r="A13" s="131" t="s">
        <v>146</v>
      </c>
    </row>
    <row r="14" spans="1:1" x14ac:dyDescent="0.25">
      <c r="A14" s="131" t="s">
        <v>150</v>
      </c>
    </row>
    <row r="15" spans="1:1" x14ac:dyDescent="0.25">
      <c r="A15" s="127"/>
    </row>
    <row r="16" spans="1:1" x14ac:dyDescent="0.25">
      <c r="A16" s="127" t="s">
        <v>151</v>
      </c>
    </row>
    <row r="17" spans="1:2" x14ac:dyDescent="0.25">
      <c r="A17" s="131" t="s">
        <v>152</v>
      </c>
    </row>
    <row r="18" spans="1:2" x14ac:dyDescent="0.25">
      <c r="A18" s="127"/>
    </row>
    <row r="19" spans="1:2" x14ac:dyDescent="0.25">
      <c r="A19" s="127" t="s">
        <v>153</v>
      </c>
    </row>
    <row r="20" spans="1:2" x14ac:dyDescent="0.25">
      <c r="A20" s="131" t="s">
        <v>154</v>
      </c>
    </row>
    <row r="21" spans="1:2" x14ac:dyDescent="0.25">
      <c r="A21" s="131" t="s">
        <v>155</v>
      </c>
    </row>
    <row r="22" spans="1:2" x14ac:dyDescent="0.25">
      <c r="A22" s="131" t="s">
        <v>156</v>
      </c>
    </row>
    <row r="23" spans="1:2" x14ac:dyDescent="0.25">
      <c r="A23" s="130" t="s">
        <v>157</v>
      </c>
    </row>
    <row r="24" spans="1:2" x14ac:dyDescent="0.25">
      <c r="A24" s="127" t="s">
        <v>158</v>
      </c>
    </row>
    <row r="25" spans="1:2" ht="18" x14ac:dyDescent="0.25">
      <c r="A25" s="132" t="s">
        <v>159</v>
      </c>
      <c r="B25" s="132" t="s">
        <v>160</v>
      </c>
    </row>
    <row r="26" spans="1:2" ht="18" x14ac:dyDescent="0.25">
      <c r="A26" s="133" t="s">
        <v>161</v>
      </c>
    </row>
    <row r="27" spans="1:2" x14ac:dyDescent="0.25">
      <c r="A27" s="132" t="s">
        <v>162</v>
      </c>
    </row>
    <row r="28" spans="1:2" x14ac:dyDescent="0.25">
      <c r="A28" s="132" t="s">
        <v>163</v>
      </c>
    </row>
    <row r="29" spans="1:2" x14ac:dyDescent="0.25">
      <c r="A29" s="132" t="s">
        <v>164</v>
      </c>
    </row>
    <row r="30" spans="1:2" x14ac:dyDescent="0.25">
      <c r="A30" s="127" t="s">
        <v>165</v>
      </c>
    </row>
    <row r="31" spans="1:2" x14ac:dyDescent="0.25">
      <c r="A31" s="127" t="s">
        <v>166</v>
      </c>
    </row>
    <row r="32" spans="1:2" x14ac:dyDescent="0.25">
      <c r="A32" s="127"/>
    </row>
    <row r="33" spans="1:1" x14ac:dyDescent="0.25">
      <c r="A33" s="127" t="s">
        <v>167</v>
      </c>
    </row>
    <row r="34" spans="1:1" x14ac:dyDescent="0.25">
      <c r="A34" s="127" t="s">
        <v>168</v>
      </c>
    </row>
    <row r="35" spans="1:1" x14ac:dyDescent="0.25">
      <c r="A35" s="132" t="s">
        <v>169</v>
      </c>
    </row>
    <row r="36" spans="1:1" x14ac:dyDescent="0.25">
      <c r="A36" s="132" t="s">
        <v>170</v>
      </c>
    </row>
    <row r="37" spans="1:1" x14ac:dyDescent="0.25">
      <c r="A37" s="127"/>
    </row>
    <row r="38" spans="1:1" x14ac:dyDescent="0.25">
      <c r="A38" s="129" t="s">
        <v>171</v>
      </c>
    </row>
    <row r="39" spans="1:1" x14ac:dyDescent="0.25">
      <c r="A39" s="127" t="s">
        <v>172</v>
      </c>
    </row>
    <row r="40" spans="1:1" x14ac:dyDescent="0.25">
      <c r="A40" s="127" t="s">
        <v>173</v>
      </c>
    </row>
    <row r="41" spans="1:1" x14ac:dyDescent="0.25">
      <c r="A41" s="127" t="s">
        <v>174</v>
      </c>
    </row>
    <row r="42" spans="1:1" x14ac:dyDescent="0.25">
      <c r="A42" s="127"/>
    </row>
    <row r="43" spans="1:1" x14ac:dyDescent="0.25">
      <c r="A43" s="129" t="s">
        <v>175</v>
      </c>
    </row>
    <row r="44" spans="1:1" x14ac:dyDescent="0.25">
      <c r="A44" s="127" t="s">
        <v>176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5B837E585ADB459E103B78B075353C" ma:contentTypeVersion="0" ma:contentTypeDescription="Create a new document." ma:contentTypeScope="" ma:versionID="0b8c9b6ab23c6b7108f03f87b6b414e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1DBD01-1E05-41E5-ADE3-58DDD9EBFFCD}">
  <ds:schemaRef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FC5B1A6-D4CC-4BD1-83CD-A38F7B828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C33F85-381D-4523-BA09-F4B671B404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RIN 6.2 data</vt:lpstr>
      <vt:lpstr>RIN 6.2 data (sector cust div)</vt:lpstr>
      <vt:lpstr>Planned 2006-2012</vt:lpstr>
      <vt:lpstr>Planned 2012-13</vt:lpstr>
      <vt:lpstr>2013-14 to date</vt:lpstr>
      <vt:lpstr>Performance targets</vt:lpstr>
      <vt:lpstr>RIN 6.2 data incl est &amp; targets</vt:lpstr>
      <vt:lpstr>Methodology</vt:lpstr>
      <vt:lpstr>'RIN 6.2 data'!Print_Area</vt:lpstr>
      <vt:lpstr>'RIN 6.2 data (sector cust div)'!Print_Area</vt:lpstr>
      <vt:lpstr>'RIN 6.2 data incl est &amp; targets'!Print_Area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Maralyn</dc:creator>
  <cp:lastModifiedBy>bjmcnair</cp:lastModifiedBy>
  <cp:lastPrinted>2014-04-16T02:55:47Z</cp:lastPrinted>
  <dcterms:created xsi:type="dcterms:W3CDTF">2014-04-16T02:33:28Z</dcterms:created>
  <dcterms:modified xsi:type="dcterms:W3CDTF">2014-05-30T04:45:31Z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0x0101001B5B837E585ADB459E103B78B075353C</vt:lpwstr>
  </property>
</Properties>
</file>