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4915" windowHeight="11565" activeTab="1"/>
  </bookViews>
  <sheets>
    <sheet name="Weighting" sheetId="3" r:id="rId1"/>
    <sheet name="Incentive rates" sheetId="4" r:id="rId2"/>
  </sheets>
  <calcPr calcId="145621"/>
</workbook>
</file>

<file path=xl/calcChain.xml><?xml version="1.0" encoding="utf-8"?>
<calcChain xmlns="http://schemas.openxmlformats.org/spreadsheetml/2006/main">
  <c r="C17" i="4" l="1"/>
  <c r="C30" i="4" s="1"/>
  <c r="C50" i="4" s="1"/>
  <c r="E25" i="3"/>
  <c r="E24" i="3"/>
  <c r="D24" i="3"/>
  <c r="D25" i="3"/>
  <c r="C25" i="3"/>
  <c r="C24" i="3"/>
  <c r="J26" i="3"/>
  <c r="I26" i="3"/>
  <c r="J34" i="3"/>
  <c r="K34" i="3"/>
  <c r="L34" i="3"/>
  <c r="K33" i="3"/>
  <c r="L33" i="3"/>
  <c r="C28" i="3"/>
  <c r="L35" i="3"/>
  <c r="J33" i="3"/>
  <c r="C6" i="4"/>
  <c r="C13" i="4"/>
  <c r="C14" i="4"/>
  <c r="C33" i="4"/>
  <c r="C54" i="4" s="1"/>
  <c r="C29" i="4"/>
  <c r="C49" i="4"/>
  <c r="C32" i="4"/>
  <c r="C53" i="4"/>
  <c r="C60" i="4" s="1"/>
  <c r="C56" i="4"/>
  <c r="D30" i="3"/>
  <c r="D28" i="3"/>
  <c r="E28" i="3"/>
  <c r="E30" i="3"/>
  <c r="C30" i="3"/>
  <c r="C61" i="4" l="1"/>
</calcChain>
</file>

<file path=xl/sharedStrings.xml><?xml version="1.0" encoding="utf-8"?>
<sst xmlns="http://schemas.openxmlformats.org/spreadsheetml/2006/main" count="114" uniqueCount="60">
  <si>
    <t>Residential full</t>
  </si>
  <si>
    <t>USAIDI</t>
  </si>
  <si>
    <t>USAIFI</t>
  </si>
  <si>
    <t>VCR ($/kWh)</t>
  </si>
  <si>
    <t>$ Sept 2011</t>
  </si>
  <si>
    <t>$ 2014-15</t>
  </si>
  <si>
    <t>$ June 2003</t>
  </si>
  <si>
    <t>Commercial freq</t>
  </si>
  <si>
    <t>Residential freq</t>
  </si>
  <si>
    <t>Commercial full</t>
  </si>
  <si>
    <t>Sector-weighted freq</t>
  </si>
  <si>
    <t>Weights</t>
  </si>
  <si>
    <t>Residential</t>
  </si>
  <si>
    <t>Non-residential</t>
  </si>
  <si>
    <t>Sector-weighted full</t>
  </si>
  <si>
    <t>Total</t>
  </si>
  <si>
    <t>Reliability</t>
  </si>
  <si>
    <t>Weightings - ratio of uSAIDI to uSAIFI</t>
  </si>
  <si>
    <t>Urban</t>
  </si>
  <si>
    <t>Short rural</t>
  </si>
  <si>
    <t>Average annual energy consumption (MWh)</t>
  </si>
  <si>
    <t>Rural short</t>
  </si>
  <si>
    <t>Smoothed revenue requirement ($14/15)</t>
  </si>
  <si>
    <t>Average over regulatory period</t>
  </si>
  <si>
    <t>Average targets over regulatory period</t>
  </si>
  <si>
    <t>Incentive rates</t>
  </si>
  <si>
    <t>per cent per unit change in SAIFI</t>
  </si>
  <si>
    <t>per cent per unit change in SAIDI (minutes)</t>
  </si>
  <si>
    <t>Customer service</t>
  </si>
  <si>
    <t>Telephone answering</t>
  </si>
  <si>
    <t>per unit of telephone answering parameter</t>
  </si>
  <si>
    <t>Summary of incentive rates in dollars</t>
  </si>
  <si>
    <t>per 0.1 change in SAIFI</t>
  </si>
  <si>
    <t>per minute change in SAIDI</t>
  </si>
  <si>
    <t>per percentage point change in telephone answering parameter</t>
  </si>
  <si>
    <t>VCR ($/MWh)</t>
  </si>
  <si>
    <t>STPIS guideline, p11</t>
  </si>
  <si>
    <t>Rural (short and long)</t>
  </si>
  <si>
    <t>ACT VCR ($2014-15)</t>
  </si>
  <si>
    <t>Customers (revised feeder classification)</t>
  </si>
  <si>
    <t>Forecast 2014-15 to 2018-19</t>
  </si>
  <si>
    <t>Average network total</t>
  </si>
  <si>
    <t>Weighting</t>
  </si>
  <si>
    <t>VCR ($/kWh 2014-15)</t>
  </si>
  <si>
    <t>Contribution to sector-weighted VCR ($/kWh 2014-15)</t>
  </si>
  <si>
    <t>2012-13</t>
  </si>
  <si>
    <t>Consumption</t>
  </si>
  <si>
    <t>Customers (average)</t>
  </si>
  <si>
    <t>VCR aggregation</t>
  </si>
  <si>
    <t>2014-15</t>
  </si>
  <si>
    <t>2015-16</t>
  </si>
  <si>
    <t>2016-17</t>
  </si>
  <si>
    <t>2017-18</t>
  </si>
  <si>
    <t>2018-19</t>
  </si>
  <si>
    <t>Distribution SRR</t>
  </si>
  <si>
    <t>nominal $m</t>
  </si>
  <si>
    <t>real 14-15 $m</t>
  </si>
  <si>
    <t>Attachment B2</t>
  </si>
  <si>
    <t>Chapter 16 and Attachment F2</t>
  </si>
  <si>
    <t>Average annual forecast (Chapter 5) split by feeder type on basis of customer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</si>
</sst>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  <numFmt numFmtId="167" formatCode="_-&quot;$&quot;* #,##0_-;\-&quot;$&quot;* #,##0_-;_-&quot;$&quot;* &quot;-&quot;??_-;_-@_-"/>
    <numFmt numFmtId="168" formatCode="0.000%"/>
    <numFmt numFmtId="169" formatCode="_-* #,##0.000_-;\-* #,##0.0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46">
    <xf numFmtId="0" fontId="0" fillId="0" borderId="0" xfId="0"/>
    <xf numFmtId="165" fontId="0" fillId="0" borderId="0" xfId="2" applyNumberFormat="1" applyFont="1"/>
    <xf numFmtId="9" fontId="0" fillId="0" borderId="0" xfId="1" applyFont="1"/>
    <xf numFmtId="164" fontId="0" fillId="0" borderId="0" xfId="1" applyNumberFormat="1" applyFont="1"/>
    <xf numFmtId="2" fontId="0" fillId="0" borderId="0" xfId="0" applyNumberFormat="1"/>
    <xf numFmtId="2" fontId="3" fillId="3" borderId="2" xfId="4" applyNumberFormat="1"/>
    <xf numFmtId="0" fontId="4" fillId="0" borderId="0" xfId="0" applyFont="1"/>
    <xf numFmtId="10" fontId="2" fillId="2" borderId="1" xfId="3" applyNumberFormat="1"/>
    <xf numFmtId="166" fontId="3" fillId="3" borderId="2" xfId="4" applyNumberFormat="1"/>
    <xf numFmtId="0" fontId="5" fillId="0" borderId="0" xfId="0" applyFont="1"/>
    <xf numFmtId="0" fontId="4" fillId="4" borderId="0" xfId="0" applyFont="1" applyFill="1"/>
    <xf numFmtId="165" fontId="2" fillId="2" borderId="1" xfId="2" applyNumberFormat="1" applyFont="1" applyFill="1" applyBorder="1"/>
    <xf numFmtId="0" fontId="2" fillId="2" borderId="1" xfId="3"/>
    <xf numFmtId="9" fontId="0" fillId="0" borderId="0" xfId="0" applyNumberFormat="1"/>
    <xf numFmtId="165" fontId="2" fillId="2" borderId="1" xfId="3" applyNumberFormat="1"/>
    <xf numFmtId="0" fontId="6" fillId="0" borderId="0" xfId="0" applyFont="1"/>
    <xf numFmtId="0" fontId="7" fillId="0" borderId="0" xfId="0" applyFont="1"/>
    <xf numFmtId="43" fontId="2" fillId="2" borderId="1" xfId="2" applyFont="1" applyFill="1" applyBorder="1"/>
    <xf numFmtId="43" fontId="0" fillId="0" borderId="0" xfId="2" applyFont="1"/>
    <xf numFmtId="0" fontId="4" fillId="5" borderId="0" xfId="0" applyFont="1" applyFill="1"/>
    <xf numFmtId="10" fontId="3" fillId="3" borderId="2" xfId="1" applyNumberFormat="1" applyFont="1" applyFill="1" applyBorder="1"/>
    <xf numFmtId="168" fontId="3" fillId="3" borderId="2" xfId="1" applyNumberFormat="1" applyFont="1" applyFill="1" applyBorder="1"/>
    <xf numFmtId="167" fontId="3" fillId="3" borderId="2" xfId="4" applyNumberFormat="1"/>
    <xf numFmtId="10" fontId="3" fillId="3" borderId="2" xfId="4" applyNumberFormat="1"/>
    <xf numFmtId="43" fontId="0" fillId="0" borderId="0" xfId="0" applyNumberFormat="1"/>
    <xf numFmtId="164" fontId="2" fillId="2" borderId="1" xfId="3" applyNumberFormat="1"/>
    <xf numFmtId="10" fontId="0" fillId="0" borderId="0" xfId="0" applyNumberFormat="1"/>
    <xf numFmtId="2" fontId="0" fillId="0" borderId="0" xfId="0" applyNumberFormat="1" applyFill="1"/>
    <xf numFmtId="169" fontId="2" fillId="2" borderId="1" xfId="2" applyNumberFormat="1" applyFont="1" applyFill="1" applyBorder="1"/>
    <xf numFmtId="0" fontId="8" fillId="0" borderId="0" xfId="0" applyFont="1"/>
    <xf numFmtId="0" fontId="9" fillId="0" borderId="0" xfId="0" applyFont="1"/>
    <xf numFmtId="167" fontId="9" fillId="0" borderId="0" xfId="0" applyNumberFormat="1" applyFont="1"/>
    <xf numFmtId="0" fontId="10" fillId="0" borderId="0" xfId="0" applyFont="1"/>
    <xf numFmtId="165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2" fontId="0" fillId="0" borderId="5" xfId="0" applyNumberFormat="1" applyBorder="1"/>
    <xf numFmtId="0" fontId="0" fillId="6" borderId="0" xfId="0" applyFill="1"/>
    <xf numFmtId="0" fontId="0" fillId="6" borderId="0" xfId="0" applyFill="1" applyAlignment="1">
      <alignment horizontal="right"/>
    </xf>
    <xf numFmtId="2" fontId="0" fillId="6" borderId="0" xfId="0" applyNumberFormat="1" applyFill="1"/>
    <xf numFmtId="2" fontId="0" fillId="6" borderId="0" xfId="0" applyNumberFormat="1" applyFill="1" applyAlignment="1">
      <alignment horizontal="right"/>
    </xf>
    <xf numFmtId="2" fontId="2" fillId="2" borderId="1" xfId="3" applyNumberFormat="1"/>
    <xf numFmtId="0" fontId="4" fillId="4" borderId="0" xfId="0" applyFont="1" applyFill="1" applyAlignment="1">
      <alignment horizontal="right"/>
    </xf>
    <xf numFmtId="0" fontId="0" fillId="0" borderId="6" xfId="0" applyBorder="1" applyAlignment="1">
      <alignment horizontal="center"/>
    </xf>
    <xf numFmtId="1" fontId="0" fillId="0" borderId="0" xfId="0" applyNumberFormat="1"/>
  </cellXfs>
  <cellStyles count="5">
    <cellStyle name="Comma" xfId="2" builtinId="3"/>
    <cellStyle name="Input" xfId="3" builtinId="20"/>
    <cellStyle name="Normal" xfId="0" builtinId="0"/>
    <cellStyle name="Output" xfId="4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23</xdr:row>
      <xdr:rowOff>95251</xdr:rowOff>
    </xdr:from>
    <xdr:to>
      <xdr:col>7</xdr:col>
      <xdr:colOff>152401</xdr:colOff>
      <xdr:row>24</xdr:row>
      <xdr:rowOff>104775</xdr:rowOff>
    </xdr:to>
    <xdr:sp macro="" textlink="">
      <xdr:nvSpPr>
        <xdr:cNvPr id="2" name="Left Arrow 1"/>
        <xdr:cNvSpPr/>
      </xdr:nvSpPr>
      <xdr:spPr>
        <a:xfrm>
          <a:off x="4800600" y="4476751"/>
          <a:ext cx="866776" cy="200024"/>
        </a:xfrm>
        <a:prstGeom prst="left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workbookViewId="0">
      <selection activeCell="A2" sqref="A2"/>
    </sheetView>
  </sheetViews>
  <sheetFormatPr defaultRowHeight="15" x14ac:dyDescent="0.25"/>
  <cols>
    <col min="2" max="2" width="20.140625" bestFit="1" customWidth="1"/>
    <col min="3" max="5" width="11.7109375" customWidth="1"/>
    <col min="9" max="12" width="15.7109375" customWidth="1"/>
  </cols>
  <sheetData>
    <row r="1" spans="1:5" x14ac:dyDescent="0.25">
      <c r="A1" s="6" t="s">
        <v>48</v>
      </c>
    </row>
    <row r="3" spans="1:5" x14ac:dyDescent="0.25">
      <c r="B3" s="38" t="s">
        <v>0</v>
      </c>
      <c r="C3" s="38"/>
      <c r="D3" s="38"/>
      <c r="E3" s="38"/>
    </row>
    <row r="4" spans="1:5" x14ac:dyDescent="0.25">
      <c r="B4" s="38"/>
      <c r="C4" s="39" t="s">
        <v>3</v>
      </c>
      <c r="D4" s="39" t="s">
        <v>1</v>
      </c>
      <c r="E4" s="39" t="s">
        <v>2</v>
      </c>
    </row>
    <row r="5" spans="1:5" x14ac:dyDescent="0.25">
      <c r="B5" t="s">
        <v>4</v>
      </c>
      <c r="C5" s="4">
        <v>-84.27756729691562</v>
      </c>
      <c r="D5" s="4">
        <v>-1.9347128304583965</v>
      </c>
      <c r="E5" s="4">
        <v>58.471358259678048</v>
      </c>
    </row>
    <row r="6" spans="1:5" x14ac:dyDescent="0.25">
      <c r="B6" t="s">
        <v>5</v>
      </c>
      <c r="C6" s="4">
        <v>-90.9949780723571</v>
      </c>
      <c r="D6" s="4">
        <v>-2.0889206609824953</v>
      </c>
      <c r="E6" s="4">
        <v>63.131864544161594</v>
      </c>
    </row>
    <row r="7" spans="1:5" x14ac:dyDescent="0.25">
      <c r="C7" s="4"/>
      <c r="D7" s="4"/>
      <c r="E7" s="4"/>
    </row>
    <row r="8" spans="1:5" x14ac:dyDescent="0.25">
      <c r="B8" s="38" t="s">
        <v>8</v>
      </c>
      <c r="C8" s="40"/>
      <c r="D8" s="40"/>
      <c r="E8" s="40"/>
    </row>
    <row r="9" spans="1:5" x14ac:dyDescent="0.25">
      <c r="B9" s="38"/>
      <c r="C9" s="41" t="s">
        <v>3</v>
      </c>
      <c r="D9" s="41" t="s">
        <v>1</v>
      </c>
      <c r="E9" s="41" t="s">
        <v>2</v>
      </c>
    </row>
    <row r="10" spans="1:5" x14ac:dyDescent="0.25">
      <c r="B10" t="s">
        <v>4</v>
      </c>
      <c r="C10" s="4">
        <v>-37.186409458239702</v>
      </c>
      <c r="D10" s="4">
        <v>-0.11434592471174521</v>
      </c>
      <c r="E10" s="4">
        <v>-37.440126690427348</v>
      </c>
    </row>
    <row r="11" spans="1:5" x14ac:dyDescent="0.25">
      <c r="B11" t="s">
        <v>5</v>
      </c>
      <c r="C11" s="4">
        <v>-40.15038190792739</v>
      </c>
      <c r="D11" s="4">
        <v>-0.12345995791681387</v>
      </c>
      <c r="E11" s="4">
        <v>-40.424321874634749</v>
      </c>
    </row>
    <row r="12" spans="1:5" x14ac:dyDescent="0.25">
      <c r="C12" s="4"/>
      <c r="D12" s="4"/>
      <c r="E12" s="4"/>
    </row>
    <row r="13" spans="1:5" x14ac:dyDescent="0.25">
      <c r="B13" s="38" t="s">
        <v>9</v>
      </c>
      <c r="C13" s="40"/>
      <c r="D13" s="40"/>
      <c r="E13" s="40"/>
    </row>
    <row r="14" spans="1:5" x14ac:dyDescent="0.25">
      <c r="B14" s="38"/>
      <c r="C14" s="41" t="s">
        <v>3</v>
      </c>
      <c r="D14" s="41" t="s">
        <v>1</v>
      </c>
      <c r="E14" s="41" t="s">
        <v>2</v>
      </c>
    </row>
    <row r="15" spans="1:5" x14ac:dyDescent="0.25">
      <c r="B15" t="s">
        <v>6</v>
      </c>
      <c r="C15" s="27">
        <v>-138.24698858308619</v>
      </c>
      <c r="D15" s="27">
        <v>-14.793978974754857</v>
      </c>
      <c r="E15" s="27">
        <v>418.04151367297447</v>
      </c>
    </row>
    <row r="16" spans="1:5" x14ac:dyDescent="0.25">
      <c r="B16" t="s">
        <v>5</v>
      </c>
      <c r="C16" s="27">
        <v>-189.52613614830662</v>
      </c>
      <c r="D16" s="27">
        <v>-20.281423140435848</v>
      </c>
      <c r="E16" s="27">
        <v>573.10320932170885</v>
      </c>
    </row>
    <row r="17" spans="2:12" x14ac:dyDescent="0.25">
      <c r="C17" s="4"/>
      <c r="D17" s="4"/>
      <c r="E17" s="4"/>
    </row>
    <row r="18" spans="2:12" x14ac:dyDescent="0.25">
      <c r="B18" s="38" t="s">
        <v>7</v>
      </c>
      <c r="C18" s="40"/>
      <c r="D18" s="40"/>
      <c r="E18" s="40"/>
    </row>
    <row r="19" spans="2:12" x14ac:dyDescent="0.25">
      <c r="B19" s="38"/>
      <c r="C19" s="41" t="s">
        <v>3</v>
      </c>
      <c r="D19" s="41" t="s">
        <v>1</v>
      </c>
      <c r="E19" s="41" t="s">
        <v>2</v>
      </c>
    </row>
    <row r="20" spans="2:12" x14ac:dyDescent="0.25">
      <c r="B20" t="s">
        <v>6</v>
      </c>
      <c r="C20" s="4">
        <v>-62.701083207340325</v>
      </c>
      <c r="D20" s="4">
        <v>-2.0013640969968933</v>
      </c>
      <c r="E20" s="4">
        <v>-228.45060120185764</v>
      </c>
    </row>
    <row r="21" spans="2:12" x14ac:dyDescent="0.25">
      <c r="B21" t="s">
        <v>5</v>
      </c>
      <c r="C21" s="4">
        <v>-85.958429578802182</v>
      </c>
      <c r="D21" s="4">
        <v>-2.7437183856037541</v>
      </c>
      <c r="E21" s="4">
        <v>-313.18844764943384</v>
      </c>
    </row>
    <row r="22" spans="2:12" x14ac:dyDescent="0.25">
      <c r="I22" s="44" t="s">
        <v>45</v>
      </c>
      <c r="J22" s="44"/>
    </row>
    <row r="23" spans="2:12" x14ac:dyDescent="0.25">
      <c r="B23" s="38" t="s">
        <v>11</v>
      </c>
      <c r="C23" s="38"/>
      <c r="D23" s="38"/>
      <c r="E23" s="38"/>
      <c r="I23" s="36" t="s">
        <v>46</v>
      </c>
      <c r="J23" s="36" t="s">
        <v>47</v>
      </c>
    </row>
    <row r="24" spans="2:12" x14ac:dyDescent="0.25">
      <c r="B24" t="s">
        <v>12</v>
      </c>
      <c r="C24" s="7">
        <f>I24/I$26</f>
        <v>0.40822443091366417</v>
      </c>
      <c r="D24" s="7">
        <f>J24/J$26</f>
        <v>0.91282455871555435</v>
      </c>
      <c r="E24" s="7">
        <f>D24</f>
        <v>0.91282455871555435</v>
      </c>
      <c r="I24" s="1">
        <v>1184348841</v>
      </c>
      <c r="J24" s="1">
        <v>152918.5</v>
      </c>
    </row>
    <row r="25" spans="2:12" x14ac:dyDescent="0.25">
      <c r="B25" t="s">
        <v>13</v>
      </c>
      <c r="C25" s="7">
        <f>I25/I$26</f>
        <v>0.59177556908633577</v>
      </c>
      <c r="D25" s="7">
        <f>J25/J$26</f>
        <v>8.7175441284445654E-2</v>
      </c>
      <c r="E25" s="7">
        <f>D25</f>
        <v>8.7175441284445654E-2</v>
      </c>
      <c r="I25" s="1">
        <v>1716871055</v>
      </c>
      <c r="J25" s="1">
        <v>14603.833333333334</v>
      </c>
    </row>
    <row r="26" spans="2:12" ht="15.75" thickBot="1" x14ac:dyDescent="0.3">
      <c r="I26" s="33">
        <f>I25+I24</f>
        <v>2901219896</v>
      </c>
      <c r="J26" s="33">
        <f>J25+J24</f>
        <v>167522.33333333334</v>
      </c>
    </row>
    <row r="27" spans="2:12" ht="15.75" thickTop="1" x14ac:dyDescent="0.25"/>
    <row r="28" spans="2:12" x14ac:dyDescent="0.25">
      <c r="B28" s="6" t="s">
        <v>10</v>
      </c>
      <c r="C28" s="8">
        <f>C11*C$24+C21*C$25</f>
        <v>-67.25846538709331</v>
      </c>
      <c r="D28" s="5">
        <f>D11*D$24+D21*D$25</f>
        <v>-0.35188214262971063</v>
      </c>
      <c r="E28" s="5">
        <f>E11*E$24+E21*E$25</f>
        <v>-64.2026549056189</v>
      </c>
    </row>
    <row r="29" spans="2:12" x14ac:dyDescent="0.25">
      <c r="B29" s="6"/>
      <c r="C29" s="4"/>
      <c r="D29" s="4"/>
      <c r="E29" s="4"/>
    </row>
    <row r="30" spans="2:12" x14ac:dyDescent="0.25">
      <c r="B30" s="6" t="s">
        <v>14</v>
      </c>
      <c r="C30" s="8">
        <f>C6*C$24+C16*C$25</f>
        <v>-149.30331021548784</v>
      </c>
      <c r="D30" s="5">
        <f>D6*D$24+D16*D$25</f>
        <v>-3.6748600926972133</v>
      </c>
      <c r="E30" s="5">
        <f>E6*E$24+E16*E$25</f>
        <v>107.58884156756645</v>
      </c>
    </row>
    <row r="32" spans="2:12" x14ac:dyDescent="0.25">
      <c r="I32" s="34"/>
      <c r="J32" s="35" t="s">
        <v>43</v>
      </c>
      <c r="K32" s="35" t="s">
        <v>42</v>
      </c>
      <c r="L32" s="35" t="s">
        <v>44</v>
      </c>
    </row>
    <row r="33" spans="9:12" x14ac:dyDescent="0.25">
      <c r="I33" t="s">
        <v>12</v>
      </c>
      <c r="J33" s="4">
        <f>C11</f>
        <v>-40.15038190792739</v>
      </c>
      <c r="K33" s="26">
        <f>C24</f>
        <v>0.40822443091366417</v>
      </c>
      <c r="L33" s="4">
        <f>K33*J33</f>
        <v>-16.390366805329936</v>
      </c>
    </row>
    <row r="34" spans="9:12" x14ac:dyDescent="0.25">
      <c r="I34" t="s">
        <v>13</v>
      </c>
      <c r="J34" s="4">
        <f>C21</f>
        <v>-85.958429578802182</v>
      </c>
      <c r="K34" s="26">
        <f>C25</f>
        <v>0.59177556908633577</v>
      </c>
      <c r="L34" s="4">
        <f>K34*J34</f>
        <v>-50.868098581763377</v>
      </c>
    </row>
    <row r="35" spans="9:12" x14ac:dyDescent="0.25">
      <c r="I35" s="36" t="s">
        <v>15</v>
      </c>
      <c r="J35" s="36"/>
      <c r="K35" s="36"/>
      <c r="L35" s="37">
        <f>C28</f>
        <v>-67.25846538709331</v>
      </c>
    </row>
  </sheetData>
  <mergeCells count="1">
    <mergeCell ref="I22:J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F21" sqref="F21"/>
    </sheetView>
  </sheetViews>
  <sheetFormatPr defaultRowHeight="15" x14ac:dyDescent="0.25"/>
  <cols>
    <col min="2" max="2" width="37.28515625" bestFit="1" customWidth="1"/>
    <col min="3" max="3" width="15.28515625" bestFit="1" customWidth="1"/>
    <col min="4" max="4" width="79.5703125" bestFit="1" customWidth="1"/>
    <col min="5" max="5" width="30" customWidth="1"/>
    <col min="6" max="6" width="13.28515625" bestFit="1" customWidth="1"/>
  </cols>
  <sheetData>
    <row r="1" spans="1:6" ht="18.75" x14ac:dyDescent="0.3">
      <c r="A1" s="29" t="s">
        <v>25</v>
      </c>
    </row>
    <row r="3" spans="1:6" ht="15.75" x14ac:dyDescent="0.25">
      <c r="A3" s="9" t="s">
        <v>16</v>
      </c>
    </row>
    <row r="5" spans="1:6" x14ac:dyDescent="0.25">
      <c r="B5" s="10" t="s">
        <v>35</v>
      </c>
      <c r="C5" s="10"/>
    </row>
    <row r="6" spans="1:6" x14ac:dyDescent="0.25">
      <c r="B6" t="s">
        <v>38</v>
      </c>
      <c r="C6" s="14">
        <f>-Weighting!C28*1000</f>
        <v>67258.465387093311</v>
      </c>
      <c r="F6" s="2"/>
    </row>
    <row r="8" spans="1:6" x14ac:dyDescent="0.25">
      <c r="B8" s="10" t="s">
        <v>17</v>
      </c>
      <c r="C8" s="10"/>
    </row>
    <row r="9" spans="1:6" x14ac:dyDescent="0.25">
      <c r="B9" t="s">
        <v>18</v>
      </c>
      <c r="C9" s="12">
        <v>0.97</v>
      </c>
      <c r="D9" t="s">
        <v>36</v>
      </c>
      <c r="E9" s="10" t="s">
        <v>20</v>
      </c>
      <c r="F9" s="10"/>
    </row>
    <row r="10" spans="1:6" x14ac:dyDescent="0.25">
      <c r="B10" t="s">
        <v>37</v>
      </c>
      <c r="C10" s="12">
        <v>0.92</v>
      </c>
      <c r="D10" t="s">
        <v>36</v>
      </c>
      <c r="E10" t="s">
        <v>40</v>
      </c>
      <c r="F10" s="11">
        <v>2764466.5538213365</v>
      </c>
    </row>
    <row r="12" spans="1:6" x14ac:dyDescent="0.25">
      <c r="B12" s="10" t="s">
        <v>20</v>
      </c>
      <c r="C12" s="10"/>
      <c r="E12" s="10" t="s">
        <v>39</v>
      </c>
      <c r="F12" s="10"/>
    </row>
    <row r="13" spans="1:6" x14ac:dyDescent="0.25">
      <c r="B13" t="s">
        <v>18</v>
      </c>
      <c r="C13" s="14">
        <f>$F$10*F13</f>
        <v>2464134.4632359743</v>
      </c>
      <c r="D13" s="15" t="s">
        <v>59</v>
      </c>
      <c r="E13" t="s">
        <v>18</v>
      </c>
      <c r="F13" s="25">
        <v>0.89135983932588669</v>
      </c>
    </row>
    <row r="14" spans="1:6" x14ac:dyDescent="0.25">
      <c r="B14" t="s">
        <v>21</v>
      </c>
      <c r="C14" s="14">
        <f>$F$10*F14</f>
        <v>300332.09058536228</v>
      </c>
      <c r="D14" s="15" t="s">
        <v>59</v>
      </c>
      <c r="E14" t="s">
        <v>21</v>
      </c>
      <c r="F14" s="25">
        <v>0.10864016067411331</v>
      </c>
    </row>
    <row r="15" spans="1:6" x14ac:dyDescent="0.25">
      <c r="C15" s="13"/>
    </row>
    <row r="16" spans="1:6" x14ac:dyDescent="0.25">
      <c r="B16" s="10" t="s">
        <v>22</v>
      </c>
      <c r="C16" s="10"/>
    </row>
    <row r="17" spans="2:10" x14ac:dyDescent="0.25">
      <c r="B17" t="s">
        <v>23</v>
      </c>
      <c r="C17" s="14">
        <f>AVERAGE(F19:J19)*1000000</f>
        <v>166989709.10368377</v>
      </c>
      <c r="D17" s="15" t="s">
        <v>57</v>
      </c>
      <c r="E17" s="10" t="s">
        <v>54</v>
      </c>
      <c r="F17" s="43" t="s">
        <v>49</v>
      </c>
      <c r="G17" s="43" t="s">
        <v>50</v>
      </c>
      <c r="H17" s="43" t="s">
        <v>51</v>
      </c>
      <c r="I17" s="43" t="s">
        <v>52</v>
      </c>
      <c r="J17" s="43" t="s">
        <v>53</v>
      </c>
    </row>
    <row r="18" spans="2:10" x14ac:dyDescent="0.25">
      <c r="C18" s="13"/>
      <c r="E18" t="s">
        <v>55</v>
      </c>
      <c r="F18" s="42">
        <v>145.15879881548915</v>
      </c>
      <c r="G18" s="42">
        <v>170.24971032431657</v>
      </c>
      <c r="H18" s="42">
        <v>179.20899909515308</v>
      </c>
      <c r="I18" s="42">
        <v>188.48967017576595</v>
      </c>
      <c r="J18" s="42">
        <v>197.04506818783869</v>
      </c>
    </row>
    <row r="19" spans="2:10" x14ac:dyDescent="0.25">
      <c r="B19" s="10" t="s">
        <v>24</v>
      </c>
      <c r="C19" s="10"/>
      <c r="E19" t="s">
        <v>56</v>
      </c>
      <c r="F19" s="42">
        <v>145.15879881548915</v>
      </c>
      <c r="G19" s="42">
        <v>166.05677671233022</v>
      </c>
      <c r="H19" s="42">
        <v>170.49052901213688</v>
      </c>
      <c r="I19" s="42">
        <v>174.90338738463817</v>
      </c>
      <c r="J19" s="42">
        <v>178.33905359382436</v>
      </c>
    </row>
    <row r="20" spans="2:10" x14ac:dyDescent="0.25">
      <c r="B20" t="s">
        <v>18</v>
      </c>
      <c r="C20" s="13"/>
    </row>
    <row r="21" spans="2:10" x14ac:dyDescent="0.25">
      <c r="B21" t="s">
        <v>1</v>
      </c>
      <c r="C21" s="17">
        <v>33.46</v>
      </c>
      <c r="D21" t="s">
        <v>58</v>
      </c>
      <c r="F21" s="45"/>
    </row>
    <row r="22" spans="2:10" x14ac:dyDescent="0.25">
      <c r="B22" t="s">
        <v>2</v>
      </c>
      <c r="C22" s="28">
        <v>0.84</v>
      </c>
      <c r="D22" t="s">
        <v>58</v>
      </c>
    </row>
    <row r="23" spans="2:10" x14ac:dyDescent="0.25">
      <c r="B23" t="s">
        <v>19</v>
      </c>
      <c r="C23" s="18"/>
    </row>
    <row r="24" spans="2:10" x14ac:dyDescent="0.25">
      <c r="B24" t="s">
        <v>1</v>
      </c>
      <c r="C24" s="17">
        <v>43.45</v>
      </c>
      <c r="D24" t="s">
        <v>58</v>
      </c>
    </row>
    <row r="25" spans="2:10" x14ac:dyDescent="0.25">
      <c r="B25" t="s">
        <v>2</v>
      </c>
      <c r="C25" s="28">
        <v>1.1160000000000001</v>
      </c>
      <c r="D25" t="s">
        <v>58</v>
      </c>
    </row>
    <row r="27" spans="2:10" x14ac:dyDescent="0.25">
      <c r="B27" s="19" t="s">
        <v>25</v>
      </c>
      <c r="C27" s="19"/>
    </row>
    <row r="28" spans="2:10" x14ac:dyDescent="0.25">
      <c r="B28" t="s">
        <v>18</v>
      </c>
    </row>
    <row r="29" spans="2:10" x14ac:dyDescent="0.25">
      <c r="B29" t="s">
        <v>2</v>
      </c>
      <c r="C29" s="20">
        <f>$C$6/(1+$C$9)*$C$13/$C$17/(365.25*24*60)*$C$21/$C$22</f>
        <v>3.8154815361289139E-2</v>
      </c>
      <c r="D29" s="15" t="s">
        <v>26</v>
      </c>
    </row>
    <row r="30" spans="2:10" x14ac:dyDescent="0.25">
      <c r="B30" t="s">
        <v>1</v>
      </c>
      <c r="C30" s="21">
        <f>$C$6*(1-(1/(1+$C$9)))*$C$13/$C$17/(365.25*24*60)</f>
        <v>9.2912562930001189E-4</v>
      </c>
      <c r="D30" t="s">
        <v>27</v>
      </c>
    </row>
    <row r="31" spans="2:10" x14ac:dyDescent="0.25">
      <c r="B31" t="s">
        <v>19</v>
      </c>
    </row>
    <row r="32" spans="2:10" x14ac:dyDescent="0.25">
      <c r="B32" t="s">
        <v>2</v>
      </c>
      <c r="C32" s="20">
        <f>$C$6/(1+$C$10)*$C$14/$C$17/(365.25*24*60)*$C$24/$C$25</f>
        <v>4.6637002124684827E-3</v>
      </c>
      <c r="D32" s="15" t="s">
        <v>26</v>
      </c>
      <c r="E32" s="3"/>
    </row>
    <row r="33" spans="1:5" x14ac:dyDescent="0.25">
      <c r="B33" t="s">
        <v>1</v>
      </c>
      <c r="C33" s="21">
        <f>$C$6*(1-(1/(1+$C$10)))*$C$14/$C$17/(365.25*24*60)</f>
        <v>1.1020286034857629E-4</v>
      </c>
      <c r="D33" t="s">
        <v>27</v>
      </c>
      <c r="E33" s="3"/>
    </row>
    <row r="35" spans="1:5" x14ac:dyDescent="0.25">
      <c r="B35" s="16"/>
    </row>
    <row r="38" spans="1:5" ht="15.75" x14ac:dyDescent="0.25">
      <c r="A38" s="9" t="s">
        <v>28</v>
      </c>
    </row>
    <row r="40" spans="1:5" x14ac:dyDescent="0.25">
      <c r="B40" s="19" t="s">
        <v>25</v>
      </c>
      <c r="C40" s="19"/>
    </row>
    <row r="41" spans="1:5" x14ac:dyDescent="0.25">
      <c r="B41" t="s">
        <v>29</v>
      </c>
      <c r="C41" s="23">
        <v>-4.0000000000000002E-4</v>
      </c>
      <c r="D41" t="s">
        <v>30</v>
      </c>
    </row>
    <row r="44" spans="1:5" x14ac:dyDescent="0.25">
      <c r="C44" s="24"/>
    </row>
    <row r="46" spans="1:5" ht="15.75" x14ac:dyDescent="0.25">
      <c r="A46" s="9" t="s">
        <v>31</v>
      </c>
    </row>
    <row r="47" spans="1:5" x14ac:dyDescent="0.25">
      <c r="B47" s="19" t="s">
        <v>25</v>
      </c>
      <c r="C47" s="19"/>
    </row>
    <row r="48" spans="1:5" x14ac:dyDescent="0.25">
      <c r="B48" t="s">
        <v>18</v>
      </c>
    </row>
    <row r="49" spans="2:4" x14ac:dyDescent="0.25">
      <c r="B49" t="s">
        <v>2</v>
      </c>
      <c r="C49" s="22">
        <f>C29*$C$17/10</f>
        <v>637146.15180864383</v>
      </c>
      <c r="D49" s="15" t="s">
        <v>32</v>
      </c>
    </row>
    <row r="50" spans="2:4" x14ac:dyDescent="0.25">
      <c r="B50" t="s">
        <v>1</v>
      </c>
      <c r="C50" s="22">
        <f>C30*$C$17</f>
        <v>155154.41855758612</v>
      </c>
      <c r="D50" t="s">
        <v>33</v>
      </c>
    </row>
    <row r="52" spans="2:4" x14ac:dyDescent="0.25">
      <c r="B52" t="s">
        <v>19</v>
      </c>
    </row>
    <row r="53" spans="2:4" x14ac:dyDescent="0.25">
      <c r="B53" t="s">
        <v>2</v>
      </c>
      <c r="C53" s="22">
        <f>C32*$C$17/10</f>
        <v>77878.994182690018</v>
      </c>
      <c r="D53" s="15" t="s">
        <v>32</v>
      </c>
    </row>
    <row r="54" spans="2:4" x14ac:dyDescent="0.25">
      <c r="B54" t="s">
        <v>1</v>
      </c>
      <c r="C54" s="22">
        <f>C33*$C$17</f>
        <v>18402.74359200264</v>
      </c>
      <c r="D54" t="s">
        <v>33</v>
      </c>
    </row>
    <row r="56" spans="2:4" x14ac:dyDescent="0.25">
      <c r="B56" t="s">
        <v>29</v>
      </c>
      <c r="C56" s="22">
        <f>C41*$C$17</f>
        <v>-66795.883641473512</v>
      </c>
      <c r="D56" t="s">
        <v>34</v>
      </c>
    </row>
    <row r="59" spans="2:4" x14ac:dyDescent="0.25">
      <c r="B59" s="30" t="s">
        <v>41</v>
      </c>
      <c r="C59" s="30"/>
      <c r="D59" s="30"/>
    </row>
    <row r="60" spans="2:4" x14ac:dyDescent="0.25">
      <c r="B60" s="30" t="s">
        <v>2</v>
      </c>
      <c r="C60" s="31">
        <f>C49+C53</f>
        <v>715025.14599133388</v>
      </c>
      <c r="D60" s="32" t="s">
        <v>32</v>
      </c>
    </row>
    <row r="61" spans="2:4" x14ac:dyDescent="0.25">
      <c r="B61" s="30" t="s">
        <v>1</v>
      </c>
      <c r="C61" s="31">
        <f>C50+C54</f>
        <v>173557.16214958875</v>
      </c>
      <c r="D61" s="30" t="s">
        <v>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837E585ADB459E103B78B075353C" ma:contentTypeVersion="0" ma:contentTypeDescription="Create a new document." ma:contentTypeScope="" ma:versionID="0b8c9b6ab23c6b7108f03f87b6b414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0E5ED-B3A8-4C16-9E28-AAB9307AA2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AC11D-7862-426E-B0CF-C7434F214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A677C9-8052-49F8-8CB6-F36C910DC71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Weighting</vt:lpstr>
      <vt:lpstr>Incentive rates</vt:lpstr>
    </vt:vector>
  </TitlesOfParts>
  <Company>ActewAGL Dist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lcharkness</dc:creator>
  <cp:lastModifiedBy>bjmcnair</cp:lastModifiedBy>
  <dcterms:created xsi:type="dcterms:W3CDTF">2014-03-18T23:51:53Z</dcterms:created>
  <dcterms:modified xsi:type="dcterms:W3CDTF">2014-05-30T07:02:04Z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0x0101001B5B837E585ADB459E103B78B075353C</vt:lpwstr>
  </property>
</Properties>
</file>