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345" yWindow="45" windowWidth="14625" windowHeight="9165" tabRatio="835"/>
  </bookViews>
  <sheets>
    <sheet name="Readme" sheetId="28" r:id="rId1"/>
    <sheet name="TNSP Charts" sheetId="15" r:id="rId2"/>
    <sheet name="TNSP Analysis" sheetId="23" r:id="rId3"/>
    <sheet name="Asset cost and Total user cost" sheetId="22" r:id="rId4"/>
    <sheet name="Opex" sheetId="4" r:id="rId5"/>
    <sheet name="RAB" sheetId="7" r:id="rId6"/>
    <sheet name="Depreciation" sheetId="27" r:id="rId7"/>
    <sheet name="Capex" sheetId="1" r:id="rId8"/>
    <sheet name="CPI" sheetId="2" r:id="rId9"/>
    <sheet name="Physical data" sheetId="5" r:id="rId10"/>
    <sheet name="Network characteristics charts" sheetId="25" r:id="rId11"/>
    <sheet name="Network size table" sheetId="26" r:id="rId12"/>
  </sheets>
  <externalReferences>
    <externalReference r:id="rId13"/>
    <externalReference r:id="rId14"/>
  </externalReferences>
  <definedNames>
    <definedName name="_GoBack" localSheetId="0">Readme!$A$12</definedName>
    <definedName name="_Ref390772024" localSheetId="9">'Physical data'!$A$26</definedName>
    <definedName name="Capex_base" localSheetId="3">'Asset cost and Total user cost'!#REF!</definedName>
    <definedName name="Capex_base" localSheetId="6">Depreciation!#REF!</definedName>
    <definedName name="Capex_base" localSheetId="4">Opex!#REF!</definedName>
    <definedName name="Capex_base" localSheetId="5">RAB!#REF!</definedName>
    <definedName name="Capex_base" localSheetId="0">[1]Capex!#REF!</definedName>
    <definedName name="Capex_base">Capex!#REF!</definedName>
    <definedName name="Capex_Base_Index" localSheetId="3">'Asset cost and Total user cost'!#REF!</definedName>
    <definedName name="Capex_base_index" localSheetId="6">Depreciation!#REF!</definedName>
    <definedName name="Capex_Base_Index" localSheetId="4">Opex!#REF!</definedName>
    <definedName name="Capex_Base_Index" localSheetId="5">RAB!#REF!</definedName>
    <definedName name="Capex_Base_Index" localSheetId="0">[1]Capex!#REF!</definedName>
    <definedName name="Capex_Base_Index">Capex!#REF!</definedName>
    <definedName name="Capex_Years">[2]Capex!$C$1:$CZ$1</definedName>
    <definedName name="currency_base" localSheetId="0">[1]CPI!$E$8</definedName>
    <definedName name="currency_base">CPI!$E$9</definedName>
    <definedName name="Real_year" localSheetId="0">[1]CPI!$E$6</definedName>
    <definedName name="Real_year">CPI!$E$7</definedName>
    <definedName name="RemovingHVAssets">[1]Zonesubstationtransformation!#REF!</definedName>
  </definedNames>
  <calcPr calcId="145621"/>
</workbook>
</file>

<file path=xl/calcChain.xml><?xml version="1.0" encoding="utf-8"?>
<calcChain xmlns="http://schemas.openxmlformats.org/spreadsheetml/2006/main">
  <c r="E3" i="23" l="1"/>
  <c r="D3" i="23"/>
  <c r="C3" i="23"/>
  <c r="F24" i="5" l="1"/>
  <c r="E4" i="26" s="1"/>
  <c r="E24" i="5"/>
  <c r="D4" i="26" s="1"/>
  <c r="D24" i="5"/>
  <c r="C24" i="5"/>
  <c r="B4" i="26" s="1"/>
  <c r="F13" i="26"/>
  <c r="E13" i="26"/>
  <c r="D13" i="26"/>
  <c r="C13" i="26"/>
  <c r="B13" i="26"/>
  <c r="C40" i="5" l="1"/>
  <c r="C42" i="5"/>
  <c r="C43" i="5"/>
  <c r="C41" i="5"/>
  <c r="C39" i="5"/>
  <c r="B2" i="1"/>
  <c r="A14" i="1" s="1"/>
  <c r="B2" i="27"/>
  <c r="A14" i="27" s="1"/>
  <c r="B2" i="4"/>
  <c r="A14" i="4" s="1"/>
  <c r="B2" i="7"/>
  <c r="A14" i="7" s="1"/>
  <c r="O6" i="2" l="1"/>
  <c r="E8" i="2" l="1"/>
  <c r="E9" i="2" s="1"/>
  <c r="D7" i="2"/>
  <c r="D9" i="2" s="1"/>
  <c r="O5" i="2"/>
  <c r="O4" i="2"/>
  <c r="O3" i="2"/>
  <c r="G12" i="2" l="1"/>
  <c r="I12" i="2"/>
  <c r="K12" i="2"/>
  <c r="M12" i="2"/>
  <c r="O12" i="2"/>
  <c r="H12" i="2"/>
  <c r="J12" i="2"/>
  <c r="L12" i="2"/>
  <c r="N12" i="2"/>
  <c r="F12" i="2"/>
  <c r="O11" i="2"/>
  <c r="M11" i="2"/>
  <c r="K11" i="2"/>
  <c r="I11" i="2"/>
  <c r="G11" i="2"/>
  <c r="O10" i="2"/>
  <c r="M10" i="2"/>
  <c r="K10" i="2"/>
  <c r="I10" i="2"/>
  <c r="G10" i="2"/>
  <c r="N11" i="2"/>
  <c r="L11" i="2"/>
  <c r="J11" i="2"/>
  <c r="H11" i="2"/>
  <c r="F11" i="2"/>
  <c r="N10" i="2"/>
  <c r="L10" i="2"/>
  <c r="J10" i="2"/>
  <c r="H10" i="2"/>
  <c r="F10" i="2"/>
  <c r="C4" i="1" l="1"/>
  <c r="C4" i="27"/>
  <c r="C4" i="4"/>
  <c r="C4" i="7"/>
  <c r="E4" i="1"/>
  <c r="E4" i="27"/>
  <c r="E4" i="4"/>
  <c r="E4" i="7"/>
  <c r="I4" i="1"/>
  <c r="I4" i="27"/>
  <c r="I4" i="4"/>
  <c r="I4" i="7"/>
  <c r="F4" i="1"/>
  <c r="F4" i="27"/>
  <c r="F4" i="4"/>
  <c r="F4" i="7"/>
  <c r="J4" i="1"/>
  <c r="J4" i="27"/>
  <c r="J4" i="4"/>
  <c r="J4" i="7"/>
  <c r="C3" i="1"/>
  <c r="C3" i="27"/>
  <c r="C3" i="4"/>
  <c r="C3" i="7"/>
  <c r="I3" i="1"/>
  <c r="I3" i="27"/>
  <c r="I3" i="4"/>
  <c r="I3" i="7"/>
  <c r="E3" i="1"/>
  <c r="E3" i="27"/>
  <c r="E3" i="4"/>
  <c r="E3" i="7"/>
  <c r="J3" i="1"/>
  <c r="J3" i="27"/>
  <c r="J3" i="4"/>
  <c r="J3" i="7"/>
  <c r="F3" i="1"/>
  <c r="F3" i="27"/>
  <c r="F3" i="4"/>
  <c r="F3" i="7"/>
  <c r="G4" i="1"/>
  <c r="G4" i="27"/>
  <c r="G4" i="4"/>
  <c r="G4" i="7"/>
  <c r="K4" i="1"/>
  <c r="K4" i="27"/>
  <c r="K4" i="4"/>
  <c r="K4" i="7"/>
  <c r="D4" i="1"/>
  <c r="D4" i="27"/>
  <c r="D4" i="4"/>
  <c r="D4" i="7"/>
  <c r="H4" i="1"/>
  <c r="H4" i="27"/>
  <c r="H4" i="4"/>
  <c r="H4" i="7"/>
  <c r="L4" i="1"/>
  <c r="L4" i="27"/>
  <c r="L4" i="4"/>
  <c r="L4" i="7"/>
  <c r="K3" i="1"/>
  <c r="K3" i="27"/>
  <c r="K3" i="4"/>
  <c r="K3" i="7"/>
  <c r="G3" i="1"/>
  <c r="G3" i="27"/>
  <c r="G3" i="4"/>
  <c r="G3" i="7"/>
  <c r="L3" i="1"/>
  <c r="L3" i="27"/>
  <c r="L3" i="4"/>
  <c r="L3" i="7"/>
  <c r="H3" i="1"/>
  <c r="H3" i="27"/>
  <c r="H3" i="4"/>
  <c r="H3" i="7"/>
  <c r="D3" i="1"/>
  <c r="D3" i="27"/>
  <c r="D3" i="4"/>
  <c r="D3" i="7"/>
  <c r="B3" i="26"/>
  <c r="D14" i="1"/>
  <c r="E14" i="1"/>
  <c r="F14" i="1"/>
  <c r="G14" i="1"/>
  <c r="H14" i="1"/>
  <c r="I14" i="1"/>
  <c r="J14" i="1"/>
  <c r="K14" i="1"/>
  <c r="L14" i="1"/>
  <c r="C14" i="1"/>
  <c r="E29" i="5" l="1"/>
  <c r="E27" i="5"/>
  <c r="E28" i="5"/>
  <c r="E26" i="5"/>
  <c r="K15" i="5" l="1"/>
  <c r="L15" i="5"/>
  <c r="F15" i="5" l="1"/>
  <c r="E15" i="5"/>
  <c r="I15" i="5"/>
  <c r="J15" i="5"/>
  <c r="G15" i="5"/>
  <c r="H15" i="5"/>
  <c r="D15" i="5"/>
  <c r="E25" i="5"/>
  <c r="C25" i="5" l="1"/>
  <c r="L7" i="1" l="1"/>
  <c r="C29" i="5"/>
  <c r="C28" i="5"/>
  <c r="C27" i="5"/>
  <c r="C26" i="5"/>
  <c r="F26" i="5"/>
  <c r="F27" i="5"/>
  <c r="F29" i="5"/>
  <c r="F25" i="5"/>
  <c r="F28" i="5" l="1"/>
  <c r="D27" i="5"/>
  <c r="L39" i="5"/>
  <c r="L41" i="5"/>
  <c r="D26" i="5"/>
  <c r="D25" i="5"/>
  <c r="B9" i="26"/>
  <c r="D29" i="5"/>
  <c r="L43" i="5"/>
  <c r="D28" i="5"/>
  <c r="B8" i="26"/>
  <c r="L42" i="5"/>
  <c r="B6" i="26"/>
  <c r="B5" i="26"/>
  <c r="B7" i="26"/>
  <c r="L40" i="5"/>
  <c r="D43" i="5" l="1"/>
  <c r="E43" i="5"/>
  <c r="F43" i="5"/>
  <c r="G43" i="5"/>
  <c r="H43" i="5"/>
  <c r="I43" i="5"/>
  <c r="J43" i="5"/>
  <c r="K43" i="5"/>
  <c r="D42" i="5"/>
  <c r="E42" i="5"/>
  <c r="F42" i="5"/>
  <c r="G42" i="5"/>
  <c r="H42" i="5"/>
  <c r="I42" i="5"/>
  <c r="J42" i="5"/>
  <c r="K42" i="5"/>
  <c r="D41" i="5"/>
  <c r="E41" i="5"/>
  <c r="F41" i="5"/>
  <c r="G41" i="5"/>
  <c r="H41" i="5"/>
  <c r="I41" i="5"/>
  <c r="J41" i="5"/>
  <c r="K41" i="5"/>
  <c r="D40" i="5"/>
  <c r="E40" i="5"/>
  <c r="F40" i="5"/>
  <c r="G40" i="5"/>
  <c r="H40" i="5"/>
  <c r="I40" i="5"/>
  <c r="J40" i="5"/>
  <c r="K40" i="5"/>
  <c r="D39" i="5"/>
  <c r="E39" i="5"/>
  <c r="F39" i="5"/>
  <c r="G39" i="5"/>
  <c r="H39" i="5"/>
  <c r="I39" i="5"/>
  <c r="J39" i="5"/>
  <c r="K39" i="5"/>
  <c r="M41" i="5" l="1"/>
  <c r="M39" i="5"/>
  <c r="M40" i="5"/>
  <c r="M42" i="5"/>
  <c r="M43" i="5"/>
  <c r="A14" i="22"/>
  <c r="A6" i="22" l="1"/>
  <c r="C13" i="22" s="1"/>
  <c r="D7" i="1"/>
  <c r="E7" i="1"/>
  <c r="F7" i="1"/>
  <c r="G7" i="1"/>
  <c r="H7" i="1"/>
  <c r="I7" i="1"/>
  <c r="J7" i="1"/>
  <c r="K7" i="1"/>
  <c r="C7" i="1"/>
  <c r="L17" i="27" l="1"/>
  <c r="E3" i="26"/>
  <c r="C3" i="26"/>
  <c r="D3" i="26"/>
  <c r="A5" i="26"/>
  <c r="A6" i="26"/>
  <c r="A7" i="26"/>
  <c r="A8" i="26"/>
  <c r="A9" i="26"/>
  <c r="L16" i="27" l="1"/>
  <c r="L18" i="27"/>
  <c r="L15" i="27"/>
  <c r="L19" i="27"/>
  <c r="E9" i="26" l="1"/>
  <c r="E8" i="26"/>
  <c r="E7" i="26"/>
  <c r="E6" i="26"/>
  <c r="E5" i="26"/>
  <c r="B5" i="22" l="1"/>
  <c r="C8" i="26" l="1"/>
  <c r="C7" i="26"/>
  <c r="C6" i="26"/>
  <c r="D6" i="26"/>
  <c r="C9" i="26"/>
  <c r="D9" i="26"/>
  <c r="D8" i="26"/>
  <c r="D7" i="26"/>
  <c r="L17" i="7" l="1"/>
  <c r="L9" i="22" s="1"/>
  <c r="C17" i="7"/>
  <c r="K17" i="7"/>
  <c r="C18" i="7" l="1"/>
  <c r="C15" i="7"/>
  <c r="C19" i="7"/>
  <c r="C16" i="7"/>
  <c r="L16" i="7"/>
  <c r="L8" i="22" s="1"/>
  <c r="L19" i="7"/>
  <c r="L11" i="22" s="1"/>
  <c r="L18" i="7"/>
  <c r="L10" i="22" s="1"/>
  <c r="L15" i="7"/>
  <c r="L7" i="22" s="1"/>
  <c r="K15" i="7"/>
  <c r="K19" i="7"/>
  <c r="K16" i="7"/>
  <c r="K18" i="7"/>
  <c r="L17" i="4" l="1"/>
  <c r="L17" i="22" s="1"/>
  <c r="K17" i="4"/>
  <c r="I17" i="4"/>
  <c r="G17" i="4"/>
  <c r="E17" i="4"/>
  <c r="C17" i="4"/>
  <c r="J17" i="4"/>
  <c r="H17" i="4"/>
  <c r="F17" i="4"/>
  <c r="D17" i="4"/>
  <c r="C39" i="23" l="1"/>
  <c r="C16" i="4"/>
  <c r="C15" i="4"/>
  <c r="C19" i="4"/>
  <c r="C18" i="4"/>
  <c r="B16" i="26"/>
  <c r="L55" i="23"/>
  <c r="L15" i="4"/>
  <c r="L15" i="22" s="1"/>
  <c r="L19" i="4"/>
  <c r="L19" i="22" s="1"/>
  <c r="L16" i="4"/>
  <c r="L16" i="22" s="1"/>
  <c r="L18" i="4"/>
  <c r="L17" i="1"/>
  <c r="K16" i="4"/>
  <c r="K18" i="4"/>
  <c r="K15" i="4"/>
  <c r="K19" i="4"/>
  <c r="K17" i="1"/>
  <c r="K17" i="27"/>
  <c r="C17" i="1"/>
  <c r="C17" i="27"/>
  <c r="F19" i="4"/>
  <c r="F18" i="4"/>
  <c r="F16" i="4"/>
  <c r="J19" i="4"/>
  <c r="J18" i="4"/>
  <c r="J16" i="4"/>
  <c r="E19" i="4"/>
  <c r="E18" i="4"/>
  <c r="E16" i="4"/>
  <c r="I19" i="4"/>
  <c r="I18" i="4"/>
  <c r="I16" i="4"/>
  <c r="D19" i="4"/>
  <c r="D18" i="4"/>
  <c r="D16" i="4"/>
  <c r="H19" i="4"/>
  <c r="H18" i="4"/>
  <c r="H16" i="4"/>
  <c r="G19" i="4"/>
  <c r="G18" i="4"/>
  <c r="G16" i="4"/>
  <c r="C19" i="27" l="1"/>
  <c r="C18" i="27"/>
  <c r="C15" i="27"/>
  <c r="C16" i="27"/>
  <c r="C18" i="1"/>
  <c r="C16" i="1"/>
  <c r="C19" i="1"/>
  <c r="C15" i="1"/>
  <c r="C40" i="23"/>
  <c r="L18" i="22"/>
  <c r="L56" i="23" s="1"/>
  <c r="C38" i="23"/>
  <c r="C41" i="23"/>
  <c r="L47" i="23"/>
  <c r="L31" i="23"/>
  <c r="L23" i="23"/>
  <c r="L15" i="23"/>
  <c r="B17" i="26"/>
  <c r="B15" i="26"/>
  <c r="L54" i="23"/>
  <c r="L53" i="23"/>
  <c r="L57" i="23"/>
  <c r="B18" i="26"/>
  <c r="L16" i="1"/>
  <c r="L18" i="1"/>
  <c r="L15" i="1"/>
  <c r="L19" i="1"/>
  <c r="K16" i="27"/>
  <c r="K8" i="22" s="1"/>
  <c r="K16" i="22" s="1"/>
  <c r="K18" i="27"/>
  <c r="K10" i="22" s="1"/>
  <c r="K18" i="22" s="1"/>
  <c r="K15" i="27"/>
  <c r="K7" i="22" s="1"/>
  <c r="K15" i="22" s="1"/>
  <c r="K9" i="22"/>
  <c r="K17" i="22" s="1"/>
  <c r="K19" i="27"/>
  <c r="K16" i="1"/>
  <c r="K19" i="1"/>
  <c r="K18" i="1"/>
  <c r="K15" i="1"/>
  <c r="L49" i="23" l="1"/>
  <c r="L33" i="23"/>
  <c r="L25" i="23"/>
  <c r="L17" i="23"/>
  <c r="L45" i="23"/>
  <c r="L29" i="23"/>
  <c r="L21" i="23"/>
  <c r="L13" i="23"/>
  <c r="L32" i="23"/>
  <c r="L48" i="23"/>
  <c r="L24" i="23"/>
  <c r="L16" i="23"/>
  <c r="L46" i="23"/>
  <c r="L30" i="23"/>
  <c r="L14" i="23"/>
  <c r="L22" i="23"/>
  <c r="K11" i="22"/>
  <c r="K19" i="22" s="1"/>
  <c r="K55" i="23"/>
  <c r="K56" i="23"/>
  <c r="K53" i="23"/>
  <c r="K54" i="23"/>
  <c r="K46" i="23" l="1"/>
  <c r="K30" i="23"/>
  <c r="K22" i="23"/>
  <c r="K14" i="23"/>
  <c r="K48" i="23"/>
  <c r="K32" i="23"/>
  <c r="K24" i="23"/>
  <c r="K16" i="23"/>
  <c r="K29" i="23"/>
  <c r="K45" i="23"/>
  <c r="K21" i="23"/>
  <c r="K13" i="23"/>
  <c r="K47" i="23"/>
  <c r="K31" i="23"/>
  <c r="K23" i="23"/>
  <c r="K15" i="23"/>
  <c r="K57" i="23"/>
  <c r="J15" i="4"/>
  <c r="D15" i="1"/>
  <c r="F15" i="1"/>
  <c r="H15" i="1"/>
  <c r="J15" i="1"/>
  <c r="E15" i="1"/>
  <c r="G15" i="1"/>
  <c r="I15" i="1"/>
  <c r="G19" i="1"/>
  <c r="D19" i="1"/>
  <c r="H19" i="1"/>
  <c r="E19" i="1"/>
  <c r="I19" i="1"/>
  <c r="F19" i="1"/>
  <c r="J19" i="1"/>
  <c r="E18" i="1"/>
  <c r="I18" i="1"/>
  <c r="F18" i="1"/>
  <c r="J18" i="1"/>
  <c r="G18" i="1"/>
  <c r="D18" i="1"/>
  <c r="H18" i="1"/>
  <c r="E17" i="1"/>
  <c r="I17" i="1"/>
  <c r="D17" i="1"/>
  <c r="H17" i="1"/>
  <c r="G17" i="1"/>
  <c r="F17" i="1"/>
  <c r="J17" i="1"/>
  <c r="D15" i="27"/>
  <c r="F15" i="27"/>
  <c r="H15" i="27"/>
  <c r="J15" i="27"/>
  <c r="E15" i="27"/>
  <c r="G15" i="27"/>
  <c r="I15" i="27"/>
  <c r="G19" i="27"/>
  <c r="D19" i="27"/>
  <c r="H19" i="27"/>
  <c r="E19" i="27"/>
  <c r="I19" i="27"/>
  <c r="F19" i="27"/>
  <c r="J19" i="27"/>
  <c r="E18" i="27"/>
  <c r="I18" i="27"/>
  <c r="F18" i="27"/>
  <c r="J18" i="27"/>
  <c r="G18" i="27"/>
  <c r="D18" i="27"/>
  <c r="H18" i="27"/>
  <c r="E17" i="27"/>
  <c r="I17" i="27"/>
  <c r="D17" i="27"/>
  <c r="H17" i="27"/>
  <c r="G17" i="27"/>
  <c r="F17" i="27"/>
  <c r="J17" i="27"/>
  <c r="H15" i="7"/>
  <c r="E15" i="7"/>
  <c r="G15" i="7"/>
  <c r="I15" i="7"/>
  <c r="D15" i="7"/>
  <c r="F15" i="7"/>
  <c r="J15" i="7"/>
  <c r="G19" i="7"/>
  <c r="D19" i="7"/>
  <c r="H19" i="7"/>
  <c r="E19" i="7"/>
  <c r="I19" i="7"/>
  <c r="F19" i="7"/>
  <c r="J19" i="7"/>
  <c r="F18" i="7"/>
  <c r="J18" i="7"/>
  <c r="E18" i="7"/>
  <c r="I18" i="7"/>
  <c r="D18" i="7"/>
  <c r="H18" i="7"/>
  <c r="G18" i="7"/>
  <c r="D17" i="7"/>
  <c r="D9" i="22" s="1"/>
  <c r="D17" i="22" s="1"/>
  <c r="H17" i="7"/>
  <c r="E17" i="7"/>
  <c r="E9" i="22" s="1"/>
  <c r="E17" i="22" s="1"/>
  <c r="I17" i="7"/>
  <c r="I9" i="22" s="1"/>
  <c r="I17" i="22" s="1"/>
  <c r="F17" i="7"/>
  <c r="J17" i="7"/>
  <c r="G17" i="7"/>
  <c r="D16" i="27"/>
  <c r="F16" i="27"/>
  <c r="H16" i="27"/>
  <c r="J16" i="27"/>
  <c r="D16" i="1"/>
  <c r="F16" i="1"/>
  <c r="H16" i="1"/>
  <c r="J16" i="1"/>
  <c r="E16" i="27"/>
  <c r="G16" i="27"/>
  <c r="I16" i="27"/>
  <c r="E16" i="1"/>
  <c r="G16" i="1"/>
  <c r="I16" i="1"/>
  <c r="E16" i="7"/>
  <c r="G16" i="7"/>
  <c r="I16" i="7"/>
  <c r="D16" i="7"/>
  <c r="F16" i="7"/>
  <c r="H16" i="7"/>
  <c r="J16" i="7"/>
  <c r="J9" i="22" l="1"/>
  <c r="J17" i="22" s="1"/>
  <c r="C17" i="26"/>
  <c r="E38" i="23"/>
  <c r="D17" i="26"/>
  <c r="E40" i="23"/>
  <c r="E41" i="23"/>
  <c r="D41" i="23"/>
  <c r="D38" i="23"/>
  <c r="E39" i="23"/>
  <c r="E37" i="23"/>
  <c r="D39" i="23"/>
  <c r="E17" i="26"/>
  <c r="D40" i="23"/>
  <c r="D37" i="23"/>
  <c r="K33" i="23"/>
  <c r="K49" i="23"/>
  <c r="K25" i="23"/>
  <c r="K17" i="23"/>
  <c r="E15" i="26"/>
  <c r="D15" i="26"/>
  <c r="D18" i="26"/>
  <c r="H9" i="22"/>
  <c r="D16" i="26"/>
  <c r="D14" i="26"/>
  <c r="E14" i="26"/>
  <c r="E16" i="26"/>
  <c r="E18" i="26"/>
  <c r="C15" i="26"/>
  <c r="C14" i="26"/>
  <c r="C16" i="26"/>
  <c r="C18" i="26"/>
  <c r="G9" i="22"/>
  <c r="H7" i="22"/>
  <c r="C9" i="22"/>
  <c r="C17" i="22" s="1"/>
  <c r="I7" i="22"/>
  <c r="E7" i="22"/>
  <c r="F8" i="22"/>
  <c r="F16" i="22" s="1"/>
  <c r="I8" i="22"/>
  <c r="I16" i="22" s="1"/>
  <c r="E8" i="22"/>
  <c r="E16" i="22" s="1"/>
  <c r="J8" i="22"/>
  <c r="J16" i="22" s="1"/>
  <c r="J55" i="23"/>
  <c r="I55" i="23"/>
  <c r="H10" i="22"/>
  <c r="H18" i="22" s="1"/>
  <c r="G10" i="22"/>
  <c r="G18" i="22" s="1"/>
  <c r="J10" i="22"/>
  <c r="J18" i="22" s="1"/>
  <c r="I10" i="22"/>
  <c r="I18" i="22" s="1"/>
  <c r="J11" i="22"/>
  <c r="J19" i="22" s="1"/>
  <c r="I11" i="22"/>
  <c r="I19" i="22" s="1"/>
  <c r="H11" i="22"/>
  <c r="H19" i="22" s="1"/>
  <c r="G11" i="22"/>
  <c r="G19" i="22" s="1"/>
  <c r="J7" i="22"/>
  <c r="J15" i="22" s="1"/>
  <c r="G8" i="22"/>
  <c r="G16" i="22" s="1"/>
  <c r="C8" i="22"/>
  <c r="C16" i="22" s="1"/>
  <c r="H8" i="22"/>
  <c r="H16" i="22" s="1"/>
  <c r="D8" i="22"/>
  <c r="D16" i="22" s="1"/>
  <c r="C5" i="26"/>
  <c r="F9" i="22"/>
  <c r="F17" i="22" s="1"/>
  <c r="E55" i="23"/>
  <c r="D55" i="23"/>
  <c r="F10" i="22"/>
  <c r="F18" i="22" s="1"/>
  <c r="F11" i="22"/>
  <c r="F19" i="22" s="1"/>
  <c r="F7" i="22"/>
  <c r="D10" i="22"/>
  <c r="D18" i="22" s="1"/>
  <c r="C10" i="22"/>
  <c r="C18" i="22" s="1"/>
  <c r="E10" i="22"/>
  <c r="E18" i="22" s="1"/>
  <c r="E11" i="22"/>
  <c r="E19" i="22" s="1"/>
  <c r="D11" i="22"/>
  <c r="D19" i="22" s="1"/>
  <c r="C11" i="22"/>
  <c r="C19" i="22" s="1"/>
  <c r="G7" i="22"/>
  <c r="C7" i="22"/>
  <c r="C15" i="22" s="1"/>
  <c r="C53" i="23" s="1"/>
  <c r="D7" i="22"/>
  <c r="C45" i="23" l="1"/>
  <c r="C21" i="23"/>
  <c r="C13" i="23"/>
  <c r="C29" i="23"/>
  <c r="E31" i="23"/>
  <c r="E47" i="23"/>
  <c r="E23" i="23"/>
  <c r="E15" i="23"/>
  <c r="I31" i="23"/>
  <c r="I15" i="23"/>
  <c r="I47" i="23"/>
  <c r="I23" i="23"/>
  <c r="G17" i="22"/>
  <c r="G55" i="23" s="1"/>
  <c r="F16" i="26"/>
  <c r="H17" i="22"/>
  <c r="D47" i="23"/>
  <c r="D31" i="23"/>
  <c r="D23" i="23"/>
  <c r="D15" i="23"/>
  <c r="J47" i="23"/>
  <c r="J31" i="23"/>
  <c r="J23" i="23"/>
  <c r="J15" i="23"/>
  <c r="F15" i="26"/>
  <c r="H55" i="23"/>
  <c r="M55" i="23" s="1"/>
  <c r="F18" i="26"/>
  <c r="F17" i="26"/>
  <c r="F14" i="26"/>
  <c r="C55" i="23"/>
  <c r="D5" i="26"/>
  <c r="G15" i="4"/>
  <c r="G15" i="22" s="1"/>
  <c r="F15" i="4"/>
  <c r="F15" i="22" s="1"/>
  <c r="E15" i="4"/>
  <c r="E15" i="22" s="1"/>
  <c r="D15" i="4"/>
  <c r="D15" i="22" s="1"/>
  <c r="D57" i="23"/>
  <c r="D56" i="23"/>
  <c r="F56" i="23"/>
  <c r="H54" i="23"/>
  <c r="G54" i="23"/>
  <c r="J53" i="23"/>
  <c r="H57" i="23"/>
  <c r="J57" i="23"/>
  <c r="J56" i="23"/>
  <c r="H56" i="23"/>
  <c r="I54" i="23"/>
  <c r="I15" i="4"/>
  <c r="I15" i="22" s="1"/>
  <c r="H15" i="4"/>
  <c r="C57" i="23"/>
  <c r="E57" i="23"/>
  <c r="E56" i="23"/>
  <c r="C56" i="23"/>
  <c r="F57" i="23"/>
  <c r="F55" i="23"/>
  <c r="D54" i="23"/>
  <c r="C54" i="23"/>
  <c r="G57" i="23"/>
  <c r="I57" i="23"/>
  <c r="I56" i="23"/>
  <c r="G56" i="23"/>
  <c r="J54" i="23"/>
  <c r="E54" i="23"/>
  <c r="F54" i="23"/>
  <c r="H15" i="22" l="1"/>
  <c r="H53" i="23" s="1"/>
  <c r="B14" i="26"/>
  <c r="C37" i="23"/>
  <c r="M56" i="23"/>
  <c r="M54" i="23"/>
  <c r="M57" i="23"/>
  <c r="G47" i="23"/>
  <c r="G23" i="23"/>
  <c r="G31" i="23"/>
  <c r="G15" i="23"/>
  <c r="F30" i="23"/>
  <c r="F14" i="23"/>
  <c r="F46" i="23"/>
  <c r="F22" i="23"/>
  <c r="I48" i="23"/>
  <c r="I32" i="23"/>
  <c r="I24" i="23"/>
  <c r="I16" i="23"/>
  <c r="D46" i="23"/>
  <c r="D22" i="23"/>
  <c r="D30" i="23"/>
  <c r="D14" i="23"/>
  <c r="E48" i="23"/>
  <c r="E32" i="23"/>
  <c r="E24" i="23"/>
  <c r="E16" i="23"/>
  <c r="J49" i="23"/>
  <c r="J33" i="23"/>
  <c r="J25" i="23"/>
  <c r="J17" i="23"/>
  <c r="E46" i="23"/>
  <c r="E30" i="23"/>
  <c r="E22" i="23"/>
  <c r="E14" i="23"/>
  <c r="G48" i="23"/>
  <c r="G32" i="23"/>
  <c r="G24" i="23"/>
  <c r="G16" i="23"/>
  <c r="I49" i="23"/>
  <c r="I17" i="23"/>
  <c r="I33" i="23"/>
  <c r="I25" i="23"/>
  <c r="C46" i="23"/>
  <c r="C30" i="23"/>
  <c r="C22" i="23"/>
  <c r="C14" i="23"/>
  <c r="F47" i="23"/>
  <c r="F31" i="23"/>
  <c r="F23" i="23"/>
  <c r="F15" i="23"/>
  <c r="C32" i="23"/>
  <c r="C48" i="23"/>
  <c r="C24" i="23"/>
  <c r="C16" i="23"/>
  <c r="E49" i="23"/>
  <c r="E25" i="23"/>
  <c r="E17" i="23"/>
  <c r="E33" i="23"/>
  <c r="I46" i="23"/>
  <c r="I30" i="23"/>
  <c r="I22" i="23"/>
  <c r="I14" i="23"/>
  <c r="J48" i="23"/>
  <c r="J32" i="23"/>
  <c r="J24" i="23"/>
  <c r="J16" i="23"/>
  <c r="H49" i="23"/>
  <c r="M49" i="23" s="1"/>
  <c r="H33" i="23"/>
  <c r="H25" i="23"/>
  <c r="H17" i="23"/>
  <c r="M17" i="23" s="1"/>
  <c r="G46" i="23"/>
  <c r="G30" i="23"/>
  <c r="G22" i="23"/>
  <c r="G14" i="23"/>
  <c r="F48" i="23"/>
  <c r="F24" i="23"/>
  <c r="F32" i="23"/>
  <c r="F16" i="23"/>
  <c r="D49" i="23"/>
  <c r="D33" i="23"/>
  <c r="D25" i="23"/>
  <c r="D17" i="23"/>
  <c r="C47" i="23"/>
  <c r="C31" i="23"/>
  <c r="C23" i="23"/>
  <c r="C15" i="23"/>
  <c r="H47" i="23"/>
  <c r="M47" i="23" s="1"/>
  <c r="H31" i="23"/>
  <c r="H23" i="23"/>
  <c r="M23" i="23" s="1"/>
  <c r="H15" i="23"/>
  <c r="M15" i="23" s="1"/>
  <c r="C6" i="23" s="1"/>
  <c r="J30" i="23"/>
  <c r="J46" i="23"/>
  <c r="J22" i="23"/>
  <c r="J14" i="23"/>
  <c r="G33" i="23"/>
  <c r="G49" i="23"/>
  <c r="G25" i="23"/>
  <c r="G17" i="23"/>
  <c r="F49" i="23"/>
  <c r="F33" i="23"/>
  <c r="F25" i="23"/>
  <c r="F17" i="23"/>
  <c r="C49" i="23"/>
  <c r="C33" i="23"/>
  <c r="C25" i="23"/>
  <c r="C17" i="23"/>
  <c r="H32" i="23"/>
  <c r="H16" i="23"/>
  <c r="M16" i="23" s="1"/>
  <c r="H48" i="23"/>
  <c r="M48" i="23" s="1"/>
  <c r="H24" i="23"/>
  <c r="J45" i="23"/>
  <c r="J29" i="23"/>
  <c r="J21" i="23"/>
  <c r="J13" i="23"/>
  <c r="H46" i="23"/>
  <c r="H22" i="23"/>
  <c r="H30" i="23"/>
  <c r="H14" i="23"/>
  <c r="D32" i="23"/>
  <c r="D48" i="23"/>
  <c r="D24" i="23"/>
  <c r="D16" i="23"/>
  <c r="F53" i="23"/>
  <c r="G53" i="23"/>
  <c r="D53" i="23"/>
  <c r="I53" i="23"/>
  <c r="E53" i="23"/>
  <c r="M14" i="23" l="1"/>
  <c r="M22" i="23"/>
  <c r="D5" i="23" s="1"/>
  <c r="M24" i="23"/>
  <c r="D7" i="23" s="1"/>
  <c r="M33" i="23"/>
  <c r="E8" i="23" s="1"/>
  <c r="M31" i="23"/>
  <c r="E6" i="23" s="1"/>
  <c r="M53" i="23"/>
  <c r="M30" i="23"/>
  <c r="E5" i="23" s="1"/>
  <c r="M46" i="23"/>
  <c r="M32" i="23"/>
  <c r="E7" i="23" s="1"/>
  <c r="M25" i="23"/>
  <c r="D8" i="23" s="1"/>
  <c r="I45" i="23"/>
  <c r="I21" i="23"/>
  <c r="I29" i="23"/>
  <c r="I13" i="23"/>
  <c r="D45" i="23"/>
  <c r="D29" i="23"/>
  <c r="D21" i="23"/>
  <c r="D13" i="23"/>
  <c r="E45" i="23"/>
  <c r="E21" i="23"/>
  <c r="E29" i="23"/>
  <c r="E13" i="23"/>
  <c r="H45" i="23"/>
  <c r="H29" i="23"/>
  <c r="H21" i="23"/>
  <c r="H13" i="23"/>
  <c r="M13" i="23" s="1"/>
  <c r="G29" i="23"/>
  <c r="G45" i="23"/>
  <c r="G21" i="23"/>
  <c r="G13" i="23"/>
  <c r="F45" i="23"/>
  <c r="F29" i="23"/>
  <c r="F21" i="23"/>
  <c r="F13" i="23"/>
  <c r="C5" i="23"/>
  <c r="C7" i="23"/>
  <c r="C8" i="23"/>
  <c r="D6" i="23"/>
  <c r="M45" i="23" l="1"/>
  <c r="M29" i="23"/>
  <c r="E4" i="23" s="1"/>
  <c r="M21" i="23"/>
  <c r="D4" i="23" s="1"/>
  <c r="C4" i="23"/>
</calcChain>
</file>

<file path=xl/sharedStrings.xml><?xml version="1.0" encoding="utf-8"?>
<sst xmlns="http://schemas.openxmlformats.org/spreadsheetml/2006/main" count="345" uniqueCount="122">
  <si>
    <t>CPI (Dec)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</si>
  <si>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</si>
  <si>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</si>
  <si>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</si>
  <si>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</si>
  <si>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</si>
  <si>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</si>
  <si>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</si>
  <si>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</si>
  <si>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</si>
  <si>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Index Numbers ;  All groups CPI ;  Australia ;</t>
  </si>
  <si>
    <t>Index Numbers</t>
  </si>
  <si>
    <t>Original</t>
  </si>
  <si>
    <t>INDEX</t>
  </si>
  <si>
    <t>Quarter</t>
  </si>
  <si>
    <t>A2325846C</t>
  </si>
  <si>
    <t>Financial year data (Real December previous year)</t>
  </si>
  <si>
    <t>Calander year data (Real June same year)</t>
  </si>
  <si>
    <t>$ '000</t>
  </si>
  <si>
    <t>Maximum demand</t>
  </si>
  <si>
    <t>DNSP Network services capex</t>
  </si>
  <si>
    <t>Powerlink</t>
  </si>
  <si>
    <t>Energy transported</t>
  </si>
  <si>
    <t>Depreciation</t>
  </si>
  <si>
    <t>5 year average</t>
  </si>
  <si>
    <t>Entry/exit points</t>
  </si>
  <si>
    <t>Opex</t>
  </si>
  <si>
    <t>Capex</t>
  </si>
  <si>
    <t>Total user cost per entry/exit point</t>
  </si>
  <si>
    <t>RAB</t>
  </si>
  <si>
    <t>Asset cost</t>
  </si>
  <si>
    <t>TasNetworks</t>
  </si>
  <si>
    <t>Prescribed transmission services RAB</t>
  </si>
  <si>
    <t>Average real WACC</t>
  </si>
  <si>
    <t>Benchmarking metrics</t>
  </si>
  <si>
    <t>Total user cost per MWh energy</t>
  </si>
  <si>
    <t>Return on assets</t>
  </si>
  <si>
    <t>AusNet Services</t>
  </si>
  <si>
    <t>Circuit line length</t>
  </si>
  <si>
    <t>ElectraNet</t>
  </si>
  <si>
    <t>TransGrid</t>
  </si>
  <si>
    <t>AVG Last 5YRs</t>
  </si>
  <si>
    <t>total overhead circuit kilometres</t>
  </si>
  <si>
    <t>total underground circuit kilometres</t>
  </si>
  <si>
    <t>actual additions (recognised in RAB)</t>
  </si>
  <si>
    <t>Connection density (kV of connection points per circuit km, 2011-15 average)</t>
  </si>
  <si>
    <t>CPI conversion</t>
  </si>
  <si>
    <t>Average NSP performance 2011-2015</t>
  </si>
  <si>
    <t>Total user cost ($)</t>
  </si>
  <si>
    <t>Transmission system non-coincident summated maximum demand (MVA)</t>
  </si>
  <si>
    <t>Voltage of entry/exit points (kV)</t>
  </si>
  <si>
    <t>Circuit line length (km)</t>
  </si>
  <si>
    <t>Connection density (kV/km)</t>
  </si>
  <si>
    <t>Total user cost per MVA of maximum demand ($/MVA)</t>
  </si>
  <si>
    <t>Total user cost per total kV of entry/exit points ($/kV)</t>
  </si>
  <si>
    <t>Total user cost per km of transmission circuit length ($/km)</t>
  </si>
  <si>
    <t>Total energy transported</t>
  </si>
  <si>
    <t>Prescribed transmission services opex ($'000)</t>
  </si>
  <si>
    <t>TNSP Asset cost ($'000)</t>
  </si>
  <si>
    <t>Transmission inputs (avg last 5 years)</t>
  </si>
  <si>
    <t>Transmission outputs (avg last 5 yrs)</t>
  </si>
  <si>
    <t>Five year average circuit length by TNSP (2011–15)</t>
  </si>
  <si>
    <t>Maximum demand for 2015 (MVA)</t>
  </si>
  <si>
    <t>Aggregate voltage of entry and exit points (kV) for 2015</t>
  </si>
  <si>
    <t>Estimated customer cost of energy unsupplied due to supply interruptions ($million nominal)</t>
  </si>
  <si>
    <t>Connection density (kV of connection points per circuit km, 2015)</t>
  </si>
  <si>
    <t>Total user cost per MWh of energy transported ($/MWh)</t>
  </si>
  <si>
    <t>*These are used to convert to $2015</t>
  </si>
  <si>
    <t>Convert to real (Calendar year TNSP)</t>
  </si>
  <si>
    <t>Convert to real (Financial year TNSP)</t>
  </si>
  <si>
    <t>Convert to real (March ending TNSP)</t>
  </si>
  <si>
    <t>March ending data (Real September previous year)</t>
  </si>
  <si>
    <t>Summary tables used in the annual benchmarking report</t>
  </si>
  <si>
    <t>TNSP depreciation</t>
  </si>
  <si>
    <t>Nominal</t>
  </si>
  <si>
    <t>$'000</t>
  </si>
  <si>
    <t>Nominal - Prescribed transmission services capex ($'000)</t>
  </si>
  <si>
    <t>MWh</t>
  </si>
  <si>
    <t>TOPED01</t>
  </si>
  <si>
    <t>MVA</t>
  </si>
  <si>
    <t>TOPSD0204</t>
  </si>
  <si>
    <t>kV</t>
  </si>
  <si>
    <t>km</t>
  </si>
  <si>
    <t>TPA01+TPA02</t>
  </si>
  <si>
    <t>kv/km</t>
  </si>
  <si>
    <t>Average(2011-2015)</t>
  </si>
  <si>
    <t>$'000 2015</t>
  </si>
  <si>
    <t>$, 2015</t>
  </si>
  <si>
    <t>GWh</t>
  </si>
  <si>
    <t>Energy transported in 2015 (GWh)</t>
  </si>
  <si>
    <t>$ 2015/km</t>
  </si>
  <si>
    <t>$ 2015/kV</t>
  </si>
  <si>
    <t>$ 2015/MWh</t>
  </si>
  <si>
    <t>$ 2015/MVA</t>
  </si>
  <si>
    <t>Total user cost per MVA MD</t>
  </si>
  <si>
    <t>Total cost per total kV of entry/exit points ($2015), 2006 to 2015</t>
  </si>
  <si>
    <t>Total cost per km of transmission circuit length ($2015), 2006 to 2015</t>
  </si>
  <si>
    <t>Total cost per MWh of energy transported ($2015), 2006 to 2015</t>
  </si>
  <si>
    <t>Total cost per MVA of maximum demand served ($2015), 2006 to 2015</t>
  </si>
  <si>
    <t>Asset cost and total user cost</t>
  </si>
  <si>
    <t>CPI</t>
  </si>
  <si>
    <t>Physical data</t>
  </si>
  <si>
    <t>Network Characteristics Charts</t>
  </si>
  <si>
    <t xml:space="preserve">TNSP Analysis </t>
  </si>
  <si>
    <t>TNSP Charts</t>
  </si>
  <si>
    <t>AER TNSP Partial Performance Indicator Analysis</t>
  </si>
  <si>
    <t>Date: November 2016</t>
  </si>
  <si>
    <t>Summary</t>
  </si>
  <si>
    <t xml:space="preserve">This spreadsheet contains the PPI analysis on Electricity Transmission Network Service Providers for the years up to 2015. </t>
  </si>
  <si>
    <t>Data worksheets</t>
  </si>
  <si>
    <t>– Physical data: this presents key operational data submitted under DNSP EBRINs.</t>
  </si>
  <si>
    <t xml:space="preserve">– CPI: this contains consumer price index sourced from the Australian Bureau of Statistics.  This index is used to convert nominal values into real values. </t>
  </si>
  <si>
    <t>– Capex: this presents network services capex data submitted under DNSP EBRINs.</t>
  </si>
  <si>
    <t>– Depreciation: this presents network services depreciation data submitted under DNSP EBRINs.</t>
  </si>
  <si>
    <t>– RAB: this presents network services RAB data submitted under DNSP EBRINs.</t>
  </si>
  <si>
    <t>– Opex: this presents network services opex data submitted under DNSP EBRINs.</t>
  </si>
  <si>
    <t>– Asset cost and total user cost: this calculates asset cost and total user costs.</t>
  </si>
  <si>
    <t>Analysis worksheets</t>
  </si>
  <si>
    <t>– Data analysis: Network Size Table</t>
  </si>
  <si>
    <t>– Data analysis: TNSP Analysis</t>
  </si>
  <si>
    <t>– Graphical analysis: Network Characteristics Charts</t>
  </si>
  <si>
    <t>– Graphical analysis: TNSP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</si>
</sst>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\-yyyy"/>
    <numFmt numFmtId="165" formatCode="0.0;\-0.0;0.0;@"/>
    <numFmt numFmtId="166" formatCode="#,##0.000"/>
    <numFmt numFmtId="167" formatCode="#,##0.0"/>
    <numFmt numFmtId="168" formatCode="_-&quot;$&quot;* #,##0_-;\-&quot;$&quot;* #,##0_-;_-&quot;$&quot;* &quot;-&quot;??_-;_-@_-"/>
    <numFmt numFmtId="169" formatCode="_-* #,##0_-;\-* #,##0_-;_-* &quot;-&quot;??_-;_-@_-"/>
    <numFmt numFmtId="170" formatCode="#,##0.0000"/>
    <numFmt numFmtId="171" formatCode="0.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165" fontId="2" fillId="0" borderId="0" xfId="0" applyNumberFormat="1" applyFont="1" applyAlignment="1"/>
    <xf numFmtId="0" fontId="4" fillId="0" borderId="0" xfId="0" applyFont="1"/>
    <xf numFmtId="0" fontId="5" fillId="0" borderId="0" xfId="0" applyFont="1"/>
    <xf numFmtId="3" fontId="0" fillId="0" borderId="0" xfId="0" applyNumberFormat="1"/>
    <xf numFmtId="3" fontId="0" fillId="0" borderId="0" xfId="0" applyNumberFormat="1" applyBorder="1"/>
    <xf numFmtId="0" fontId="5" fillId="0" borderId="0" xfId="0" applyFont="1" applyFill="1" applyBorder="1"/>
    <xf numFmtId="168" fontId="0" fillId="0" borderId="0" xfId="3" applyNumberFormat="1" applyFont="1"/>
    <xf numFmtId="164" fontId="7" fillId="0" borderId="0" xfId="0" applyNumberFormat="1" applyFont="1" applyAlignment="1">
      <alignment horizontal="left"/>
    </xf>
    <xf numFmtId="165" fontId="7" fillId="0" borderId="0" xfId="0" applyNumberFormat="1" applyFont="1" applyAlignment="1"/>
    <xf numFmtId="0" fontId="5" fillId="0" borderId="0" xfId="0" applyFont="1" applyAlignment="1">
      <alignment wrapText="1"/>
    </xf>
    <xf numFmtId="0" fontId="0" fillId="0" borderId="0" xfId="0"/>
    <xf numFmtId="0" fontId="5" fillId="0" borderId="1" xfId="0" applyFont="1" applyFill="1" applyBorder="1"/>
    <xf numFmtId="1" fontId="0" fillId="0" borderId="0" xfId="0" applyNumberFormat="1"/>
    <xf numFmtId="0" fontId="8" fillId="0" borderId="0" xfId="0" applyFont="1"/>
    <xf numFmtId="166" fontId="0" fillId="0" borderId="0" xfId="0" applyNumberFormat="1"/>
    <xf numFmtId="0" fontId="0" fillId="0" borderId="0" xfId="0" applyFill="1" applyBorder="1"/>
    <xf numFmtId="170" fontId="0" fillId="0" borderId="0" xfId="0" applyNumberFormat="1"/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1" fontId="0" fillId="0" borderId="1" xfId="0" applyNumberFormat="1" applyFill="1" applyBorder="1"/>
    <xf numFmtId="3" fontId="0" fillId="0" borderId="1" xfId="0" applyNumberFormat="1" applyFill="1" applyBorder="1"/>
    <xf numFmtId="10" fontId="0" fillId="0" borderId="0" xfId="8" applyNumberFormat="1" applyFont="1" applyFill="1"/>
    <xf numFmtId="166" fontId="0" fillId="0" borderId="0" xfId="0" applyNumberFormat="1" applyFill="1" applyBorder="1"/>
    <xf numFmtId="0" fontId="0" fillId="0" borderId="1" xfId="0" applyFill="1" applyBorder="1"/>
    <xf numFmtId="10" fontId="0" fillId="0" borderId="0" xfId="0" applyNumberFormat="1" applyFill="1"/>
    <xf numFmtId="3" fontId="0" fillId="0" borderId="0" xfId="0" applyNumberFormat="1" applyFill="1"/>
    <xf numFmtId="6" fontId="0" fillId="0" borderId="1" xfId="0" applyNumberFormat="1" applyFill="1" applyBorder="1"/>
    <xf numFmtId="0" fontId="5" fillId="0" borderId="0" xfId="0" applyFont="1" applyFill="1" applyAlignment="1">
      <alignment wrapText="1"/>
    </xf>
    <xf numFmtId="0" fontId="5" fillId="0" borderId="1" xfId="6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0" fillId="0" borderId="1" xfId="0" applyNumberFormat="1" applyFill="1" applyBorder="1"/>
    <xf numFmtId="3" fontId="0" fillId="0" borderId="0" xfId="0" applyNumberFormat="1" applyFill="1" applyBorder="1"/>
    <xf numFmtId="168" fontId="0" fillId="0" borderId="0" xfId="3" applyNumberFormat="1" applyFont="1" applyFill="1"/>
    <xf numFmtId="0" fontId="0" fillId="0" borderId="0" xfId="3" applyNumberFormat="1" applyFont="1" applyFill="1"/>
    <xf numFmtId="1" fontId="0" fillId="0" borderId="0" xfId="0" applyNumberFormat="1" applyFill="1"/>
    <xf numFmtId="167" fontId="0" fillId="0" borderId="1" xfId="0" applyNumberFormat="1" applyFill="1" applyBorder="1"/>
    <xf numFmtId="0" fontId="8" fillId="0" borderId="0" xfId="0" applyFont="1" applyFill="1"/>
    <xf numFmtId="169" fontId="0" fillId="0" borderId="0" xfId="7" applyNumberFormat="1" applyFont="1" applyFill="1"/>
    <xf numFmtId="169" fontId="5" fillId="0" borderId="0" xfId="7" applyNumberFormat="1" applyFont="1" applyFill="1"/>
    <xf numFmtId="0" fontId="5" fillId="0" borderId="0" xfId="0" applyFont="1" applyAlignment="1">
      <alignment vertical="top"/>
    </xf>
    <xf numFmtId="0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left"/>
    </xf>
    <xf numFmtId="171" fontId="0" fillId="0" borderId="0" xfId="0" applyNumberFormat="1" applyFill="1" applyBorder="1"/>
    <xf numFmtId="0" fontId="9" fillId="0" borderId="0" xfId="0" applyFont="1" applyFill="1"/>
    <xf numFmtId="0" fontId="0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vertical="center"/>
    </xf>
  </cellXfs>
  <cellStyles count="9">
    <cellStyle name="20% - Accent4" xfId="6" builtinId="42"/>
    <cellStyle name="Comma" xfId="7" builtinId="3"/>
    <cellStyle name="Comma 2" xfId="4"/>
    <cellStyle name="Currency" xfId="3" builtinId="4"/>
    <cellStyle name="Normal" xfId="0" builtinId="0"/>
    <cellStyle name="Normal 2" xfId="2"/>
    <cellStyle name="Normal 3" xfId="1"/>
    <cellStyle name="Percent" xfId="8" builtinId="5"/>
    <cellStyle name="Percent 2" xfId="5"/>
  </cellStyles>
  <dxfs count="0"/>
  <tableStyles count="0" defaultTableStyle="TableStyleMedium2" defaultPivotStyle="PivotStyleLight16"/>
  <colors>
    <mruColors>
      <color rgb="FFFCC0C0"/>
      <color rgb="FFA1D99B"/>
      <color rgb="FFBD0026"/>
      <color rgb="FF006D2C"/>
      <color rgb="FF238B45"/>
      <color rgb="FF74C476"/>
      <color rgb="FF41AB5D"/>
      <color rgb="FFC6DBEF"/>
      <color rgb="FFDEEBF7"/>
      <color rgb="FF9ECA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872430041447462"/>
          <c:y val="5.824049968555034E-2"/>
          <c:w val="0.64268937644875779"/>
          <c:h val="0.86134638953502918"/>
        </c:manualLayout>
      </c:layout>
      <c:lineChart>
        <c:grouping val="standard"/>
        <c:varyColors val="0"/>
        <c:ser>
          <c:idx val="0"/>
          <c:order val="0"/>
          <c:tx>
            <c:strRef>
              <c:f>'TNSP Analysis'!$A$13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79646"/>
              </a:solidFill>
              <a:ln>
                <a:solidFill>
                  <a:srgbClr val="FD8D3C"/>
                </a:solidFill>
              </a:ln>
            </c:spPr>
          </c:marker>
          <c:cat>
            <c:numRef>
              <c:f>'TNSP Analysis'!$C$12:$L$12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Analysis'!$C$13:$L$13</c:f>
              <c:numCache>
                <c:formatCode>#,##0</c:formatCode>
                <c:ptCount val="10"/>
                <c:pt idx="0">
                  <c:v>49424.711157421407</c:v>
                </c:pt>
                <c:pt idx="1">
                  <c:v>52046.557235043292</c:v>
                </c:pt>
                <c:pt idx="2">
                  <c:v>47620.264356216787</c:v>
                </c:pt>
                <c:pt idx="3">
                  <c:v>50365.277493472815</c:v>
                </c:pt>
                <c:pt idx="4">
                  <c:v>51450.646775474212</c:v>
                </c:pt>
                <c:pt idx="5">
                  <c:v>52144.750836556581</c:v>
                </c:pt>
                <c:pt idx="6">
                  <c:v>57920.883819853887</c:v>
                </c:pt>
                <c:pt idx="7">
                  <c:v>58401.044263384007</c:v>
                </c:pt>
                <c:pt idx="8">
                  <c:v>77979.987380362538</c:v>
                </c:pt>
                <c:pt idx="9">
                  <c:v>89860.957270279658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'TNSP Analysis'!$A$14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plus"/>
            <c:size val="5"/>
            <c:spPr>
              <a:noFill/>
              <a:ln w="25400">
                <a:solidFill>
                  <a:srgbClr val="C0504D"/>
                </a:solidFill>
              </a:ln>
            </c:spPr>
          </c:marker>
          <c:cat>
            <c:numRef>
              <c:f>'TNSP Analysis'!$C$12:$L$12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Analysis'!$C$14:$L$14</c:f>
              <c:numCache>
                <c:formatCode>#,##0</c:formatCode>
                <c:ptCount val="10"/>
                <c:pt idx="0">
                  <c:v>48994.958108612889</c:v>
                </c:pt>
                <c:pt idx="1">
                  <c:v>47656.822175655499</c:v>
                </c:pt>
                <c:pt idx="2">
                  <c:v>52967.972935869635</c:v>
                </c:pt>
                <c:pt idx="3">
                  <c:v>54950.886422046831</c:v>
                </c:pt>
                <c:pt idx="4">
                  <c:v>57452.778123994831</c:v>
                </c:pt>
                <c:pt idx="5">
                  <c:v>61169.321961341775</c:v>
                </c:pt>
                <c:pt idx="6">
                  <c:v>65054.334805299157</c:v>
                </c:pt>
                <c:pt idx="7">
                  <c:v>64950.427149539755</c:v>
                </c:pt>
                <c:pt idx="8">
                  <c:v>69812.315404634239</c:v>
                </c:pt>
                <c:pt idx="9">
                  <c:v>73169.269997333686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'TNSP Analysis'!$A$15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BBB59"/>
              </a:solidFill>
              <a:ln w="9525">
                <a:solidFill>
                  <a:srgbClr val="9BBB59"/>
                </a:solidFill>
              </a:ln>
            </c:spPr>
          </c:marker>
          <c:cat>
            <c:numRef>
              <c:f>'TNSP Analysis'!$C$12:$L$12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Analysis'!$C$15:$L$15</c:f>
              <c:numCache>
                <c:formatCode>#,##0</c:formatCode>
                <c:ptCount val="10"/>
                <c:pt idx="0">
                  <c:v>41404.855318052752</c:v>
                </c:pt>
                <c:pt idx="1">
                  <c:v>34691.43952168004</c:v>
                </c:pt>
                <c:pt idx="2">
                  <c:v>34582.027104492037</c:v>
                </c:pt>
                <c:pt idx="3">
                  <c:v>35369.716166611186</c:v>
                </c:pt>
                <c:pt idx="4">
                  <c:v>37316.534363460785</c:v>
                </c:pt>
                <c:pt idx="5">
                  <c:v>37619.1886693384</c:v>
                </c:pt>
                <c:pt idx="6">
                  <c:v>39867.973512321652</c:v>
                </c:pt>
                <c:pt idx="7">
                  <c:v>38010.130873034905</c:v>
                </c:pt>
                <c:pt idx="8">
                  <c:v>35771.130360514944</c:v>
                </c:pt>
                <c:pt idx="9">
                  <c:v>43693.757158524408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'TNSP Analysis'!$A$16</c:f>
              <c:strCache>
                <c:ptCount val="1"/>
                <c:pt idx="0">
                  <c:v>TasNetworks</c:v>
                </c:pt>
              </c:strCache>
            </c:strRef>
          </c:tx>
          <c:spPr>
            <a:ln w="25400">
              <a:solidFill>
                <a:srgbClr val="8064A2"/>
              </a:solidFill>
            </a:ln>
          </c:spPr>
          <c:marker>
            <c:symbol val="circle"/>
            <c:size val="5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cat>
            <c:numRef>
              <c:f>'TNSP Analysis'!$C$12:$L$12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Analysis'!$C$16:$L$16</c:f>
              <c:numCache>
                <c:formatCode>#,##0</c:formatCode>
                <c:ptCount val="10"/>
                <c:pt idx="0">
                  <c:v>51914.103471886745</c:v>
                </c:pt>
                <c:pt idx="1">
                  <c:v>52709.556063944656</c:v>
                </c:pt>
                <c:pt idx="2">
                  <c:v>59923.053027635338</c:v>
                </c:pt>
                <c:pt idx="3">
                  <c:v>60232.606439711562</c:v>
                </c:pt>
                <c:pt idx="4">
                  <c:v>64979.204588278008</c:v>
                </c:pt>
                <c:pt idx="5">
                  <c:v>68249.852893120464</c:v>
                </c:pt>
                <c:pt idx="6">
                  <c:v>70097.938549725892</c:v>
                </c:pt>
                <c:pt idx="7">
                  <c:v>70406.791650714949</c:v>
                </c:pt>
                <c:pt idx="8">
                  <c:v>75082.884180339373</c:v>
                </c:pt>
                <c:pt idx="9">
                  <c:v>67946.958553549281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'TNSP Analysis'!$A$17</c:f>
              <c:strCache>
                <c:ptCount val="1"/>
                <c:pt idx="0">
                  <c:v>TransGrid</c:v>
                </c:pt>
              </c:strCache>
            </c:strRef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Analysis'!$C$12:$L$12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Analysis'!$C$17:$L$17</c:f>
              <c:numCache>
                <c:formatCode>#,##0</c:formatCode>
                <c:ptCount val="10"/>
                <c:pt idx="0">
                  <c:v>30126.944541879468</c:v>
                </c:pt>
                <c:pt idx="1">
                  <c:v>29865.054937350469</c:v>
                </c:pt>
                <c:pt idx="2">
                  <c:v>30250.684907322335</c:v>
                </c:pt>
                <c:pt idx="3">
                  <c:v>31827.664581052861</c:v>
                </c:pt>
                <c:pt idx="4">
                  <c:v>34602.557831511185</c:v>
                </c:pt>
                <c:pt idx="5">
                  <c:v>33487.873973750131</c:v>
                </c:pt>
                <c:pt idx="6">
                  <c:v>37082.992810170181</c:v>
                </c:pt>
                <c:pt idx="7">
                  <c:v>38888.53082128417</c:v>
                </c:pt>
                <c:pt idx="8">
                  <c:v>43654.016300272342</c:v>
                </c:pt>
                <c:pt idx="9">
                  <c:v>46279.933614691319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81120"/>
        <c:axId val="85383424"/>
      </c:lineChart>
      <c:catAx>
        <c:axId val="8538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383424"/>
        <c:crosses val="autoZero"/>
        <c:auto val="1"/>
        <c:lblAlgn val="ctr"/>
        <c:lblOffset val="100"/>
        <c:noMultiLvlLbl val="0"/>
      </c:catAx>
      <c:valAx>
        <c:axId val="85383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Total cost per MVA of maximum demand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85381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290884444876032"/>
          <c:y val="0.35639853930617044"/>
          <c:w val="0.19709115555123971"/>
          <c:h val="0.28720267126885268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3533723508486"/>
          <c:y val="3.7448969862505802E-2"/>
          <c:w val="0.87266466276491517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data'!$A$16</c:f>
              <c:strCache>
                <c:ptCount val="1"/>
                <c:pt idx="0">
                  <c:v>Voltage of entry/exit points (kV)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'Physical data'!$A$17:$A$21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data'!$L$17:$L$21</c:f>
              <c:numCache>
                <c:formatCode>0</c:formatCode>
                <c:ptCount val="5"/>
                <c:pt idx="0">
                  <c:v>7470.1</c:v>
                </c:pt>
                <c:pt idx="1">
                  <c:v>17160</c:v>
                </c:pt>
                <c:pt idx="2">
                  <c:v>9320</c:v>
                </c:pt>
                <c:pt idx="3">
                  <c:v>6058.8</c:v>
                </c:pt>
                <c:pt idx="4">
                  <c:v>17720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85612416"/>
        <c:axId val="85613952"/>
      </c:barChart>
      <c:catAx>
        <c:axId val="85612416"/>
        <c:scaling>
          <c:orientation val="minMax"/>
        </c:scaling>
        <c:delete val="0"/>
        <c:axPos val="b"/>
        <c:majorTickMark val="out"/>
        <c:minorTickMark val="none"/>
        <c:tickLblPos val="nextTo"/>
        <c:crossAx val="85613952"/>
        <c:crosses val="autoZero"/>
        <c:auto val="1"/>
        <c:lblAlgn val="ctr"/>
        <c:lblOffset val="100"/>
        <c:noMultiLvlLbl val="0"/>
      </c:catAx>
      <c:valAx>
        <c:axId val="85613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Voltage of entry/exit points (kV)</a:t>
                </a:r>
              </a:p>
            </c:rich>
          </c:tx>
          <c:layout>
            <c:manualLayout>
              <c:xMode val="edge"/>
              <c:yMode val="edge"/>
              <c:x val="6.8902367711721939E-3"/>
              <c:y val="0.1947434274186527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85612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169074</c:v>
                </c:pt>
                <c:pt idx="1">
                  <c:v>1609696.2</c:v>
                </c:pt>
                <c:pt idx="2">
                  <c:v>314395.72017981031</c:v>
                </c:pt>
                <c:pt idx="3">
                  <c:v>896579.25652216526</c:v>
                </c:pt>
                <c:pt idx="4">
                  <c:v>1325025.9033333333</c:v>
                </c:pt>
                <c:pt idx="5">
                  <c:v>687766</c:v>
                </c:pt>
                <c:pt idx="6">
                  <c:v>832767.6</c:v>
                </c:pt>
                <c:pt idx="7">
                  <c:v>312816.59999999998</c:v>
                </c:pt>
                <c:pt idx="8">
                  <c:v>728996.13955593482</c:v>
                </c:pt>
                <c:pt idx="9">
                  <c:v>833881</c:v>
                </c:pt>
                <c:pt idx="10">
                  <c:v>657790.19999999995</c:v>
                </c:pt>
                <c:pt idx="11">
                  <c:v>274036.43045142054</c:v>
                </c:pt>
                <c:pt idx="12">
                  <c:v>641496.15483870974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85641472"/>
        <c:axId val="85647360"/>
      </c:scatterChart>
      <c:valAx>
        <c:axId val="8564147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85647360"/>
        <c:crosses val="autoZero"/>
        <c:crossBetween val="midCat"/>
      </c:valAx>
      <c:valAx>
        <c:axId val="856473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56414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2894863.3612000002</c:v>
                </c:pt>
                <c:pt idx="1">
                  <c:v>29498623.453123212</c:v>
                </c:pt>
                <c:pt idx="2">
                  <c:v>6095543.732903216</c:v>
                </c:pt>
                <c:pt idx="3">
                  <c:v>16968905.781588919</c:v>
                </c:pt>
                <c:pt idx="4">
                  <c:v>21581200</c:v>
                </c:pt>
                <c:pt idx="5">
                  <c:v>13760201.800000001</c:v>
                </c:pt>
                <c:pt idx="6">
                  <c:v>12062537.723719694</c:v>
                </c:pt>
                <c:pt idx="7">
                  <c:v>4372000</c:v>
                </c:pt>
                <c:pt idx="8">
                  <c:v>10587837.423770327</c:v>
                </c:pt>
                <c:pt idx="9">
                  <c:v>11211160</c:v>
                </c:pt>
                <c:pt idx="10">
                  <c:v>7676879.5999999996</c:v>
                </c:pt>
                <c:pt idx="11">
                  <c:v>4428349.8270545658</c:v>
                </c:pt>
                <c:pt idx="12">
                  <c:v>8035224.7425093148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85686528"/>
        <c:axId val="85692800"/>
      </c:scatterChart>
      <c:valAx>
        <c:axId val="8568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5692800"/>
        <c:crosses val="autoZero"/>
        <c:crossBetween val="midCat"/>
      </c:valAx>
      <c:valAx>
        <c:axId val="85692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856865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772626523308618"/>
          <c:y val="5.824049968555034E-2"/>
          <c:w val="0.67386825482717161"/>
          <c:h val="0.85926763819826446"/>
        </c:manualLayout>
      </c:layout>
      <c:lineChart>
        <c:grouping val="standard"/>
        <c:varyColors val="0"/>
        <c:ser>
          <c:idx val="0"/>
          <c:order val="0"/>
          <c:tx>
            <c:strRef>
              <c:f>'TNSP Analysis'!$A$21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Analysis'!$C$20:$L$20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Analysis'!$C$21:$L$21</c:f>
              <c:numCache>
                <c:formatCode>#,##0.00</c:formatCode>
                <c:ptCount val="10"/>
                <c:pt idx="0">
                  <c:v>13.020985751317395</c:v>
                </c:pt>
                <c:pt idx="1">
                  <c:v>14.793550795882014</c:v>
                </c:pt>
                <c:pt idx="2">
                  <c:v>15.369992825219709</c:v>
                </c:pt>
                <c:pt idx="3">
                  <c:v>15.896711783800063</c:v>
                </c:pt>
                <c:pt idx="4">
                  <c:v>15.922987635670877</c:v>
                </c:pt>
                <c:pt idx="5">
                  <c:v>16.439743941238749</c:v>
                </c:pt>
                <c:pt idx="6">
                  <c:v>17.418019517083604</c:v>
                </c:pt>
                <c:pt idx="7">
                  <c:v>18.00377079562881</c:v>
                </c:pt>
                <c:pt idx="8">
                  <c:v>19.161331670170863</c:v>
                </c:pt>
                <c:pt idx="9">
                  <c:v>21.206227680785734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'TNSP Analysis'!$A$22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plus"/>
            <c:size val="5"/>
            <c:spPr>
              <a:noFill/>
              <a:ln w="25400">
                <a:solidFill>
                  <a:srgbClr val="C0504D"/>
                </a:solidFill>
              </a:ln>
            </c:spPr>
          </c:marker>
          <c:cat>
            <c:numRef>
              <c:f>'TNSP Analysis'!$C$20:$L$20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Analysis'!$C$22:$L$22</c:f>
              <c:numCache>
                <c:formatCode>#,##0.00</c:formatCode>
                <c:ptCount val="10"/>
                <c:pt idx="0">
                  <c:v>10.587365400326309</c:v>
                </c:pt>
                <c:pt idx="1">
                  <c:v>10.764401684922696</c:v>
                </c:pt>
                <c:pt idx="2">
                  <c:v>12.016275979431533</c:v>
                </c:pt>
                <c:pt idx="3">
                  <c:v>12.706689638856814</c:v>
                </c:pt>
                <c:pt idx="4">
                  <c:v>13.314420738274737</c:v>
                </c:pt>
                <c:pt idx="5">
                  <c:v>14.065068075948677</c:v>
                </c:pt>
                <c:pt idx="6">
                  <c:v>14.927440096822968</c:v>
                </c:pt>
                <c:pt idx="7">
                  <c:v>15.357323033085274</c:v>
                </c:pt>
                <c:pt idx="8">
                  <c:v>16.879513950401197</c:v>
                </c:pt>
                <c:pt idx="9">
                  <c:v>16.308181720259288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'TNSP Analysis'!$A$23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Analysis'!$C$20:$L$20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Analysis'!$C$23:$L$23</c:f>
              <c:numCache>
                <c:formatCode>#,##0.00</c:formatCode>
                <c:ptCount val="10"/>
                <c:pt idx="0">
                  <c:v>7.3733933533754801</c:v>
                </c:pt>
                <c:pt idx="1">
                  <c:v>7.1850827291735646</c:v>
                </c:pt>
                <c:pt idx="2">
                  <c:v>7.5401024759780819</c:v>
                </c:pt>
                <c:pt idx="3">
                  <c:v>7.6370962542946765</c:v>
                </c:pt>
                <c:pt idx="4">
                  <c:v>7.5243039670680147</c:v>
                </c:pt>
                <c:pt idx="5">
                  <c:v>7.5263716025585001</c:v>
                </c:pt>
                <c:pt idx="6">
                  <c:v>7.4927347058850033</c:v>
                </c:pt>
                <c:pt idx="7">
                  <c:v>7.4150266485588041</c:v>
                </c:pt>
                <c:pt idx="8">
                  <c:v>7.6350348403952149</c:v>
                </c:pt>
                <c:pt idx="9">
                  <c:v>8.3418539834747811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'TNSP Analysis'!$A$24</c:f>
              <c:strCache>
                <c:ptCount val="1"/>
                <c:pt idx="0">
                  <c:v>TasNetworks</c:v>
                </c:pt>
              </c:strCache>
            </c:strRef>
          </c:tx>
          <c:spPr>
            <a:ln w="25400">
              <a:solidFill>
                <a:srgbClr val="8064A2"/>
              </a:solidFill>
            </a:ln>
          </c:spPr>
          <c:marker>
            <c:symbol val="circle"/>
            <c:size val="5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cat>
            <c:numRef>
              <c:f>'TNSP Analysis'!$C$20:$L$20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Analysis'!$C$24:$L$24</c:f>
              <c:numCache>
                <c:formatCode>#,##0.00</c:formatCode>
                <c:ptCount val="10"/>
                <c:pt idx="0">
                  <c:v>13.233492968257947</c:v>
                </c:pt>
                <c:pt idx="1">
                  <c:v>11.055145654381239</c:v>
                </c:pt>
                <c:pt idx="2">
                  <c:v>11.64813818976581</c:v>
                </c:pt>
                <c:pt idx="3">
                  <c:v>11.928010531208251</c:v>
                </c:pt>
                <c:pt idx="4">
                  <c:v>13.137623933401784</c:v>
                </c:pt>
                <c:pt idx="5">
                  <c:v>13.525135049120156</c:v>
                </c:pt>
                <c:pt idx="6">
                  <c:v>14.417276815204723</c:v>
                </c:pt>
                <c:pt idx="7">
                  <c:v>13.92545109964054</c:v>
                </c:pt>
                <c:pt idx="8">
                  <c:v>14.100558891639309</c:v>
                </c:pt>
                <c:pt idx="9">
                  <c:v>12.982810477032848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'TNSP Analysis'!$A$25</c:f>
              <c:strCache>
                <c:ptCount val="1"/>
                <c:pt idx="0">
                  <c:v>TransGrid</c:v>
                </c:pt>
              </c:strCache>
            </c:strRef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Analysis'!$C$20:$L$20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Analysis'!$C$25:$L$25</c:f>
              <c:numCache>
                <c:formatCode>#,##0.00</c:formatCode>
                <c:ptCount val="10"/>
                <c:pt idx="0">
                  <c:v>6.7277348547509979</c:v>
                </c:pt>
                <c:pt idx="1">
                  <c:v>6.692650865478539</c:v>
                </c:pt>
                <c:pt idx="2">
                  <c:v>6.8201544154690357</c:v>
                </c:pt>
                <c:pt idx="3">
                  <c:v>7.3388079860134221</c:v>
                </c:pt>
                <c:pt idx="4">
                  <c:v>8.1139992929970397</c:v>
                </c:pt>
                <c:pt idx="5">
                  <c:v>8.1411623444956458</c:v>
                </c:pt>
                <c:pt idx="6">
                  <c:v>8.7140191982123145</c:v>
                </c:pt>
                <c:pt idx="7">
                  <c:v>9.5170244203986574</c:v>
                </c:pt>
                <c:pt idx="8">
                  <c:v>10.945697246558939</c:v>
                </c:pt>
                <c:pt idx="9">
                  <c:v>10.26369495487106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28640"/>
        <c:axId val="86335488"/>
      </c:lineChart>
      <c:catAx>
        <c:axId val="8572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335488"/>
        <c:crosses val="autoZero"/>
        <c:auto val="1"/>
        <c:lblAlgn val="ctr"/>
        <c:lblOffset val="100"/>
        <c:noMultiLvlLbl val="0"/>
      </c:catAx>
      <c:valAx>
        <c:axId val="86335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Total cost per MWh of energy transported</a:t>
                </a:r>
              </a:p>
            </c:rich>
          </c:tx>
          <c:layout>
            <c:manualLayout>
              <c:xMode val="edge"/>
              <c:yMode val="edge"/>
              <c:x val="1.0136924186824294E-2"/>
              <c:y val="0.20836156440320475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85728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66432842650214"/>
          <c:y val="0.36264077255518934"/>
          <c:w val="0.2033567157349786"/>
          <c:h val="0.27471821564326648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370792893036791"/>
          <c:y val="3.8921755683047801E-2"/>
          <c:w val="0.64030553560433778"/>
          <c:h val="0.88172477286033135"/>
        </c:manualLayout>
      </c:layout>
      <c:lineChart>
        <c:grouping val="standard"/>
        <c:varyColors val="0"/>
        <c:ser>
          <c:idx val="0"/>
          <c:order val="0"/>
          <c:tx>
            <c:strRef>
              <c:f>'TNSP Analysis'!$A$45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Analysis'!$C$44:$L$44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Analysis'!$C$45:$L$45</c:f>
              <c:numCache>
                <c:formatCode>#,##0</c:formatCode>
                <c:ptCount val="10"/>
                <c:pt idx="0">
                  <c:v>35109.276579594109</c:v>
                </c:pt>
                <c:pt idx="1">
                  <c:v>37501.07247772588</c:v>
                </c:pt>
                <c:pt idx="2">
                  <c:v>36438.245347964148</c:v>
                </c:pt>
                <c:pt idx="3">
                  <c:v>39032.435196491562</c:v>
                </c:pt>
                <c:pt idx="4">
                  <c:v>40075.284601764652</c:v>
                </c:pt>
                <c:pt idx="5">
                  <c:v>41457.336942685812</c:v>
                </c:pt>
                <c:pt idx="6">
                  <c:v>44325.815786777261</c:v>
                </c:pt>
                <c:pt idx="7">
                  <c:v>46524.755469906791</c:v>
                </c:pt>
                <c:pt idx="8">
                  <c:v>48365.927299712937</c:v>
                </c:pt>
                <c:pt idx="9">
                  <c:v>51678.818217802276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'TNSP Analysis'!$A$46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plus"/>
            <c:size val="5"/>
            <c:spPr>
              <a:noFill/>
              <a:ln w="25400">
                <a:solidFill>
                  <a:srgbClr val="C0504D"/>
                </a:solidFill>
              </a:ln>
            </c:spPr>
          </c:marker>
          <c:cat>
            <c:numRef>
              <c:f>'TNSP Analysis'!$C$44:$L$44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Analysis'!$C$46:$L$46</c:f>
              <c:numCache>
                <c:formatCode>#,##0</c:formatCode>
                <c:ptCount val="10"/>
                <c:pt idx="0">
                  <c:v>46188.488581639547</c:v>
                </c:pt>
                <c:pt idx="1">
                  <c:v>47034.035880590185</c:v>
                </c:pt>
                <c:pt idx="2">
                  <c:v>49488.370158946316</c:v>
                </c:pt>
                <c:pt idx="3">
                  <c:v>51549.299126400714</c:v>
                </c:pt>
                <c:pt idx="4">
                  <c:v>52822.022131408659</c:v>
                </c:pt>
                <c:pt idx="5">
                  <c:v>53151.541709289559</c:v>
                </c:pt>
                <c:pt idx="6">
                  <c:v>55427.290841905175</c:v>
                </c:pt>
                <c:pt idx="7">
                  <c:v>52931.654218758791</c:v>
                </c:pt>
                <c:pt idx="8">
                  <c:v>54404.746104535101</c:v>
                </c:pt>
                <c:pt idx="9">
                  <c:v>58677.802122789064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'TNSP Analysis'!$A$47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Analysis'!$C$44:$L$44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Analysis'!$C$47:$L$47</c:f>
              <c:numCache>
                <c:formatCode>#,##0</c:formatCode>
                <c:ptCount val="10"/>
                <c:pt idx="0">
                  <c:v>50688.629501655596</c:v>
                </c:pt>
                <c:pt idx="1">
                  <c:v>50235.935237001235</c:v>
                </c:pt>
                <c:pt idx="2">
                  <c:v>51674.558064570207</c:v>
                </c:pt>
                <c:pt idx="3">
                  <c:v>55095.821493840544</c:v>
                </c:pt>
                <c:pt idx="4">
                  <c:v>56064.97769094682</c:v>
                </c:pt>
                <c:pt idx="5">
                  <c:v>55017.021822380426</c:v>
                </c:pt>
                <c:pt idx="6">
                  <c:v>54179.962680416436</c:v>
                </c:pt>
                <c:pt idx="7">
                  <c:v>55340.746152996566</c:v>
                </c:pt>
                <c:pt idx="8">
                  <c:v>55826.473370490552</c:v>
                </c:pt>
                <c:pt idx="9">
                  <c:v>60477.574542633622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'TNSP Analysis'!$A$48</c:f>
              <c:strCache>
                <c:ptCount val="1"/>
                <c:pt idx="0">
                  <c:v>TasNetworks</c:v>
                </c:pt>
              </c:strCache>
            </c:strRef>
          </c:tx>
          <c:spPr>
            <a:ln w="25400">
              <a:solidFill>
                <a:srgbClr val="8064A2"/>
              </a:solidFill>
            </a:ln>
          </c:spPr>
          <c:marker>
            <c:symbol val="circle"/>
            <c:size val="5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cat>
            <c:numRef>
              <c:f>'TNSP Analysis'!$C$44:$L$44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Analysis'!$C$48:$L$48</c:f>
              <c:numCache>
                <c:formatCode>#,##0</c:formatCode>
                <c:ptCount val="10"/>
                <c:pt idx="0">
                  <c:v>38910.485231561492</c:v>
                </c:pt>
                <c:pt idx="1">
                  <c:v>39152.157093893416</c:v>
                </c:pt>
                <c:pt idx="2">
                  <c:v>43412.691103555298</c:v>
                </c:pt>
                <c:pt idx="3">
                  <c:v>45446.967036915245</c:v>
                </c:pt>
                <c:pt idx="4">
                  <c:v>49173.017271852215</c:v>
                </c:pt>
                <c:pt idx="5">
                  <c:v>50752.429467464499</c:v>
                </c:pt>
                <c:pt idx="6">
                  <c:v>51959.823545348947</c:v>
                </c:pt>
                <c:pt idx="7">
                  <c:v>51144.092051182466</c:v>
                </c:pt>
                <c:pt idx="8">
                  <c:v>53765.32804625592</c:v>
                </c:pt>
                <c:pt idx="9">
                  <c:v>47759.285261271834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'TNSP Analysis'!$A$49</c:f>
              <c:strCache>
                <c:ptCount val="1"/>
                <c:pt idx="0">
                  <c:v>TransGrid</c:v>
                </c:pt>
              </c:strCache>
            </c:strRef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Analysis'!$C$44:$L$44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Analysis'!$C$49:$L$49</c:f>
              <c:numCache>
                <c:formatCode>#,##0</c:formatCode>
                <c:ptCount val="10"/>
                <c:pt idx="0">
                  <c:v>43804.447697913878</c:v>
                </c:pt>
                <c:pt idx="1">
                  <c:v>44345.21118476714</c:v>
                </c:pt>
                <c:pt idx="2">
                  <c:v>44928.503236088145</c:v>
                </c:pt>
                <c:pt idx="3">
                  <c:v>47525.412544654653</c:v>
                </c:pt>
                <c:pt idx="4">
                  <c:v>51566.367611798429</c:v>
                </c:pt>
                <c:pt idx="5">
                  <c:v>51227.864162446203</c:v>
                </c:pt>
                <c:pt idx="6">
                  <c:v>52570.133776905677</c:v>
                </c:pt>
                <c:pt idx="7">
                  <c:v>52480.26494740339</c:v>
                </c:pt>
                <c:pt idx="8">
                  <c:v>57396.554335172274</c:v>
                </c:pt>
                <c:pt idx="9">
                  <c:v>58628.23032673401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23232"/>
        <c:axId val="89025536"/>
      </c:lineChart>
      <c:catAx>
        <c:axId val="890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025536"/>
        <c:crosses val="autoZero"/>
        <c:auto val="1"/>
        <c:lblAlgn val="ctr"/>
        <c:lblOffset val="100"/>
        <c:noMultiLvlLbl val="0"/>
      </c:catAx>
      <c:valAx>
        <c:axId val="89025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Total cost per</a:t>
                </a:r>
                <a:r>
                  <a:rPr lang="en-AU" b="0" baseline="0"/>
                  <a:t> km of circuit line </a:t>
                </a:r>
                <a:endParaRPr lang="en-AU" b="0"/>
              </a:p>
            </c:rich>
          </c:tx>
          <c:layout>
            <c:manualLayout>
              <c:xMode val="edge"/>
              <c:yMode val="edge"/>
              <c:x val="1.8784533837059043E-2"/>
              <c:y val="0.24751779851857184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89023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531629437777"/>
          <c:y val="0.35659953882704615"/>
          <c:w val="0.19946837056222302"/>
          <c:h val="0.2868006725771934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110399110558758"/>
          <c:y val="5.5065839237175729E-2"/>
          <c:w val="0.63449335781530092"/>
          <c:h val="0.86250844279628958"/>
        </c:manualLayout>
      </c:layout>
      <c:lineChart>
        <c:grouping val="standard"/>
        <c:varyColors val="0"/>
        <c:ser>
          <c:idx val="0"/>
          <c:order val="0"/>
          <c:tx>
            <c:strRef>
              <c:f>'TNSP Analysis'!$A$21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Analysis'!$C$20:$L$20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Analysis'!$C$29:$L$29</c:f>
              <c:numCache>
                <c:formatCode>#,##0</c:formatCode>
                <c:ptCount val="10"/>
                <c:pt idx="0">
                  <c:v>33468.515045838089</c:v>
                </c:pt>
                <c:pt idx="1">
                  <c:v>34642.206549870105</c:v>
                </c:pt>
                <c:pt idx="2">
                  <c:v>33475.489839723654</c:v>
                </c:pt>
                <c:pt idx="3">
                  <c:v>32816.731120123361</c:v>
                </c:pt>
                <c:pt idx="4">
                  <c:v>31709.733925832494</c:v>
                </c:pt>
                <c:pt idx="5">
                  <c:v>32360.419944549474</c:v>
                </c:pt>
                <c:pt idx="6">
                  <c:v>34358.827414262727</c:v>
                </c:pt>
                <c:pt idx="7">
                  <c:v>36071.672528346331</c:v>
                </c:pt>
                <c:pt idx="8">
                  <c:v>37169.004756094386</c:v>
                </c:pt>
                <c:pt idx="9">
                  <c:v>38197.184949069539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'TNSP Analysis'!$A$22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plus"/>
            <c:size val="5"/>
            <c:spPr>
              <a:noFill/>
              <a:ln w="25400">
                <a:solidFill>
                  <a:srgbClr val="C0504D"/>
                </a:solidFill>
              </a:ln>
            </c:spPr>
          </c:marker>
          <c:cat>
            <c:numRef>
              <c:f>'TNSP Analysis'!$C$20:$L$20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Analysis'!$C$30:$L$30</c:f>
              <c:numCache>
                <c:formatCode>#,##0</c:formatCode>
                <c:ptCount val="10"/>
                <c:pt idx="0">
                  <c:v>43344.609792360592</c:v>
                </c:pt>
                <c:pt idx="1">
                  <c:v>44065.415308073338</c:v>
                </c:pt>
                <c:pt idx="2">
                  <c:v>46890.11282877926</c:v>
                </c:pt>
                <c:pt idx="3">
                  <c:v>47716.436175922427</c:v>
                </c:pt>
                <c:pt idx="4">
                  <c:v>48259.486232619449</c:v>
                </c:pt>
                <c:pt idx="5">
                  <c:v>48650.330831733481</c:v>
                </c:pt>
                <c:pt idx="6">
                  <c:v>49458.642226629425</c:v>
                </c:pt>
                <c:pt idx="7">
                  <c:v>46727.34875170864</c:v>
                </c:pt>
                <c:pt idx="8">
                  <c:v>47137.484564765087</c:v>
                </c:pt>
                <c:pt idx="9">
                  <c:v>50452.309523350305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'TNSP Analysis'!$A$23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Analysis'!$C$20:$L$20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Analysis'!$C$31:$L$31</c:f>
              <c:numCache>
                <c:formatCode>#,##0</c:formatCode>
                <c:ptCount val="10"/>
                <c:pt idx="0">
                  <c:v>45453.801052439594</c:v>
                </c:pt>
                <c:pt idx="1">
                  <c:v>45457.158908701698</c:v>
                </c:pt>
                <c:pt idx="2">
                  <c:v>45023.445142950688</c:v>
                </c:pt>
                <c:pt idx="3">
                  <c:v>43443.478248442167</c:v>
                </c:pt>
                <c:pt idx="4">
                  <c:v>43860.402090287251</c:v>
                </c:pt>
                <c:pt idx="5">
                  <c:v>42928.167668388713</c:v>
                </c:pt>
                <c:pt idx="6">
                  <c:v>38946.292071126118</c:v>
                </c:pt>
                <c:pt idx="7">
                  <c:v>35627.299163922275</c:v>
                </c:pt>
                <c:pt idx="8">
                  <c:v>35764.854723609591</c:v>
                </c:pt>
                <c:pt idx="9">
                  <c:v>42653.561478931253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'TNSP Analysis'!$A$24</c:f>
              <c:strCache>
                <c:ptCount val="1"/>
                <c:pt idx="0">
                  <c:v>TasNetworks</c:v>
                </c:pt>
              </c:strCache>
            </c:strRef>
          </c:tx>
          <c:spPr>
            <a:ln w="25400">
              <a:solidFill>
                <a:srgbClr val="8064A2"/>
              </a:solidFill>
            </a:ln>
          </c:spPr>
          <c:marker>
            <c:symbol val="circle"/>
            <c:size val="5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cat>
            <c:numRef>
              <c:f>'TNSP Analysis'!$C$20:$L$20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Analysis'!$C$32:$L$32</c:f>
              <c:numCache>
                <c:formatCode>#,##0</c:formatCode>
                <c:ptCount val="10"/>
                <c:pt idx="0">
                  <c:v>23643.510258202037</c:v>
                </c:pt>
                <c:pt idx="1">
                  <c:v>24107.713782758234</c:v>
                </c:pt>
                <c:pt idx="2">
                  <c:v>26831.454918169598</c:v>
                </c:pt>
                <c:pt idx="3">
                  <c:v>26794.894831522201</c:v>
                </c:pt>
                <c:pt idx="4">
                  <c:v>29208.644729132393</c:v>
                </c:pt>
                <c:pt idx="5">
                  <c:v>30081.35020847225</c:v>
                </c:pt>
                <c:pt idx="6">
                  <c:v>30512.246434737674</c:v>
                </c:pt>
                <c:pt idx="7">
                  <c:v>29571.445143061646</c:v>
                </c:pt>
                <c:pt idx="8">
                  <c:v>31092.453358498627</c:v>
                </c:pt>
                <c:pt idx="9">
                  <c:v>28091.332423185195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'TNSP Analysis'!$A$25</c:f>
              <c:strCache>
                <c:ptCount val="1"/>
                <c:pt idx="0">
                  <c:v>TransGrid</c:v>
                </c:pt>
              </c:strCache>
            </c:strRef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Analysis'!$C$20:$L$20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'TNSP Analysis'!$C$33:$L$33</c:f>
              <c:numCache>
                <c:formatCode>#,##0</c:formatCode>
                <c:ptCount val="10"/>
                <c:pt idx="0">
                  <c:v>37864.124760873303</c:v>
                </c:pt>
                <c:pt idx="1">
                  <c:v>38359.921402853302</c:v>
                </c:pt>
                <c:pt idx="2">
                  <c:v>37242.701831890088</c:v>
                </c:pt>
                <c:pt idx="3">
                  <c:v>37471.421768860047</c:v>
                </c:pt>
                <c:pt idx="4">
                  <c:v>40004.180512329425</c:v>
                </c:pt>
                <c:pt idx="5">
                  <c:v>38453.078134995718</c:v>
                </c:pt>
                <c:pt idx="6">
                  <c:v>38825.841704459242</c:v>
                </c:pt>
                <c:pt idx="7">
                  <c:v>38763.77384798033</c:v>
                </c:pt>
                <c:pt idx="8">
                  <c:v>42115.559679055092</c:v>
                </c:pt>
                <c:pt idx="9">
                  <c:v>43093.617643476682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43168"/>
        <c:axId val="91506944"/>
      </c:lineChart>
      <c:catAx>
        <c:axId val="9114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506944"/>
        <c:crosses val="autoZero"/>
        <c:auto val="1"/>
        <c:lblAlgn val="ctr"/>
        <c:lblOffset val="100"/>
        <c:noMultiLvlLbl val="0"/>
      </c:catAx>
      <c:valAx>
        <c:axId val="91506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Total cost per total kV of entry/exit points</a:t>
                </a:r>
              </a:p>
            </c:rich>
          </c:tx>
          <c:layout>
            <c:manualLayout>
              <c:xMode val="edge"/>
              <c:yMode val="edge"/>
              <c:x val="1.4470285507036362E-2"/>
              <c:y val="0.16639636725590939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9114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31757306666985"/>
          <c:y val="0.35405242782664309"/>
          <c:w val="0.19468242693333015"/>
          <c:h val="0.29189514434671376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'Physical data'!$A$17:$A$21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data'!$M$39:$M$43</c:f>
              <c:numCache>
                <c:formatCode>#,##0.0</c:formatCode>
                <c:ptCount val="5"/>
                <c:pt idx="0">
                  <c:v>1.3030352092870754</c:v>
                </c:pt>
                <c:pt idx="1">
                  <c:v>1.1326369276271602</c:v>
                </c:pt>
                <c:pt idx="2">
                  <c:v>1.4409772227070818</c:v>
                </c:pt>
                <c:pt idx="3">
                  <c:v>1.7097900775876749</c:v>
                </c:pt>
                <c:pt idx="4">
                  <c:v>1.3526768773114242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93875200"/>
        <c:axId val="93877376"/>
      </c:barChart>
      <c:catAx>
        <c:axId val="9387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93877376"/>
        <c:crosses val="autoZero"/>
        <c:auto val="1"/>
        <c:lblAlgn val="ctr"/>
        <c:lblOffset val="100"/>
        <c:noMultiLvlLbl val="0"/>
      </c:catAx>
      <c:valAx>
        <c:axId val="93877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Connection density (kV per km)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crossAx val="93875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data'!$A$38</c:f>
              <c:strCache>
                <c:ptCount val="1"/>
                <c:pt idx="0">
                  <c:v>Connection density (kV/km)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'Physical data'!$A$17:$A$21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data'!$L$39:$L$43</c:f>
              <c:numCache>
                <c:formatCode>#,##0.0</c:formatCode>
                <c:ptCount val="5"/>
                <c:pt idx="0">
                  <c:v>1.3529483465001035</c:v>
                </c:pt>
                <c:pt idx="1">
                  <c:v>1.1630350062692738</c:v>
                </c:pt>
                <c:pt idx="2">
                  <c:v>1.4178786587963246</c:v>
                </c:pt>
                <c:pt idx="3">
                  <c:v>1.7001431096893678</c:v>
                </c:pt>
                <c:pt idx="4">
                  <c:v>1.3604852303600667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06060032"/>
        <c:axId val="106389504"/>
      </c:barChart>
      <c:catAx>
        <c:axId val="106060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6389504"/>
        <c:crosses val="autoZero"/>
        <c:auto val="1"/>
        <c:lblAlgn val="ctr"/>
        <c:lblOffset val="100"/>
        <c:noMultiLvlLbl val="0"/>
      </c:catAx>
      <c:valAx>
        <c:axId val="106389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="0"/>
                  <a:t>Connection</a:t>
                </a:r>
                <a:r>
                  <a:rPr lang="en-AU" b="0" baseline="0"/>
                  <a:t> density (kV per km)</a:t>
                </a:r>
                <a:endParaRPr lang="en-AU" b="0"/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crossAx val="106060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98856362812389"/>
          <c:y val="3.7448969862505802E-2"/>
          <c:w val="0.86501143637187616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data'!$C$23</c:f>
              <c:strCache>
                <c:ptCount val="1"/>
                <c:pt idx="0">
                  <c:v>Circuit line length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'Physical data'!$A$25:$A$29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data'!$C$25:$C$29</c:f>
              <c:numCache>
                <c:formatCode>#,##0</c:formatCode>
                <c:ptCount val="5"/>
                <c:pt idx="0">
                  <c:v>5522</c:v>
                </c:pt>
                <c:pt idx="1">
                  <c:v>14256</c:v>
                </c:pt>
                <c:pt idx="2">
                  <c:v>6573</c:v>
                </c:pt>
                <c:pt idx="3">
                  <c:v>3511</c:v>
                </c:pt>
                <c:pt idx="4">
                  <c:v>12845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370576000"/>
        <c:axId val="392561024"/>
      </c:barChart>
      <c:catAx>
        <c:axId val="370576000"/>
        <c:scaling>
          <c:orientation val="minMax"/>
        </c:scaling>
        <c:delete val="0"/>
        <c:axPos val="b"/>
        <c:majorTickMark val="out"/>
        <c:minorTickMark val="none"/>
        <c:tickLblPos val="nextTo"/>
        <c:crossAx val="392561024"/>
        <c:crosses val="autoZero"/>
        <c:auto val="1"/>
        <c:lblAlgn val="ctr"/>
        <c:lblOffset val="100"/>
        <c:noMultiLvlLbl val="0"/>
      </c:catAx>
      <c:valAx>
        <c:axId val="392561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Circuit length (km)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70576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5266890192175"/>
          <c:y val="4.4929835603229447E-2"/>
          <c:w val="0.86724733109807828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data'!$A$2</c:f>
              <c:strCache>
                <c:ptCount val="1"/>
                <c:pt idx="0">
                  <c:v>Total energy transported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'Physical data'!$A$3:$A$7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data'!$L$3:$L$7</c:f>
              <c:numCache>
                <c:formatCode>#,##0</c:formatCode>
                <c:ptCount val="5"/>
                <c:pt idx="0">
                  <c:v>13455329.989999998</c:v>
                </c:pt>
                <c:pt idx="1">
                  <c:v>53087563.425000042</c:v>
                </c:pt>
                <c:pt idx="2">
                  <c:v>47655016.950806007</c:v>
                </c:pt>
                <c:pt idx="3">
                  <c:v>13109624.082295986</c:v>
                </c:pt>
                <c:pt idx="4">
                  <c:v>74400000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392939776"/>
        <c:axId val="393073024"/>
      </c:barChart>
      <c:catAx>
        <c:axId val="39293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393073024"/>
        <c:crosses val="autoZero"/>
        <c:auto val="1"/>
        <c:lblAlgn val="ctr"/>
        <c:lblOffset val="100"/>
        <c:noMultiLvlLbl val="0"/>
      </c:catAx>
      <c:valAx>
        <c:axId val="393073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Energy transported (GWh)</a:t>
                </a:r>
              </a:p>
            </c:rich>
          </c:tx>
          <c:layout>
            <c:manualLayout>
              <c:xMode val="edge"/>
              <c:yMode val="edge"/>
              <c:x val="2.5688295758768721E-3"/>
              <c:y val="0.25338113550076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392939776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203498457127"/>
          <c:y val="3.7448969862505802E-2"/>
          <c:w val="0.87279650154287303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data'!$A$9</c:f>
              <c:strCache>
                <c:ptCount val="1"/>
                <c:pt idx="0">
                  <c:v>Transmission system non-coincident summated maximum demand (MVA)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'Physical data'!$A$10:$A$14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data'!$L$10:$L$14</c:f>
              <c:numCache>
                <c:formatCode>#,##0</c:formatCode>
                <c:ptCount val="5"/>
                <c:pt idx="0">
                  <c:v>3175.3143963269999</c:v>
                </c:pt>
                <c:pt idx="1">
                  <c:v>11832.312</c:v>
                </c:pt>
                <c:pt idx="2">
                  <c:v>9098.1233667172328</c:v>
                </c:pt>
                <c:pt idx="3">
                  <c:v>2504.8915876265355</c:v>
                </c:pt>
                <c:pt idx="4">
                  <c:v>16500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04597760"/>
        <c:axId val="407180416"/>
      </c:barChart>
      <c:catAx>
        <c:axId val="404597760"/>
        <c:scaling>
          <c:orientation val="minMax"/>
        </c:scaling>
        <c:delete val="0"/>
        <c:axPos val="b"/>
        <c:majorTickMark val="out"/>
        <c:minorTickMark val="none"/>
        <c:tickLblPos val="nextTo"/>
        <c:crossAx val="407180416"/>
        <c:crosses val="autoZero"/>
        <c:auto val="1"/>
        <c:lblAlgn val="ctr"/>
        <c:lblOffset val="100"/>
        <c:noMultiLvlLbl val="0"/>
      </c:catAx>
      <c:valAx>
        <c:axId val="407180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Maximum</a:t>
                </a:r>
                <a:r>
                  <a:rPr lang="en-AU" b="0" baseline="0"/>
                  <a:t> demand (MVA)</a:t>
                </a:r>
                <a:endParaRPr lang="en-AU" b="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0459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TextBox 7"/>
        <xdr:cNvSpPr txBox="1"/>
      </xdr:nvSpPr>
      <xdr:spPr>
        <a:xfrm>
          <a:off x="142875" y="333375"/>
          <a:ext cx="431346" cy="2009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Total user</a:t>
          </a:r>
          <a:r>
            <a:rPr lang="en-AU" sz="2400" b="1" baseline="0"/>
            <a:t> cost</a:t>
          </a:r>
          <a:endParaRPr lang="en-AU" sz="2400" b="1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TextBox 14"/>
        <xdr:cNvSpPr txBox="1"/>
      </xdr:nvSpPr>
      <xdr:spPr>
        <a:xfrm>
          <a:off x="161925" y="3952875"/>
          <a:ext cx="431346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AUCC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Box 17"/>
        <xdr:cNvSpPr txBox="1"/>
      </xdr:nvSpPr>
      <xdr:spPr>
        <a:xfrm>
          <a:off x="152400" y="7572375"/>
          <a:ext cx="431346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Opex</a:t>
          </a:r>
        </a:p>
      </xdr:txBody>
    </xdr:sp>
    <xdr:clientData/>
  </xdr:twoCellAnchor>
  <xdr:twoCellAnchor>
    <xdr:from>
      <xdr:col>0</xdr:col>
      <xdr:colOff>37620</xdr:colOff>
      <xdr:row>3</xdr:row>
      <xdr:rowOff>2400</xdr:rowOff>
    </xdr:from>
    <xdr:to>
      <xdr:col>9</xdr:col>
      <xdr:colOff>606408</xdr:colOff>
      <xdr:row>24</xdr:row>
      <xdr:rowOff>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180975</xdr:rowOff>
    </xdr:from>
    <xdr:to>
      <xdr:col>9</xdr:col>
      <xdr:colOff>569579</xdr:colOff>
      <xdr:row>49</xdr:row>
      <xdr:rowOff>169767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9286</xdr:colOff>
      <xdr:row>78</xdr:row>
      <xdr:rowOff>166129</xdr:rowOff>
    </xdr:from>
    <xdr:to>
      <xdr:col>9</xdr:col>
      <xdr:colOff>569579</xdr:colOff>
      <xdr:row>99</xdr:row>
      <xdr:rowOff>169333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44823</xdr:colOff>
      <xdr:row>54</xdr:row>
      <xdr:rowOff>0</xdr:rowOff>
    </xdr:from>
    <xdr:to>
      <xdr:col>10</xdr:col>
      <xdr:colOff>13695</xdr:colOff>
      <xdr:row>75</xdr:row>
      <xdr:rowOff>2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54</xdr:row>
      <xdr:rowOff>0</xdr:rowOff>
    </xdr:from>
    <xdr:to>
      <xdr:col>19</xdr:col>
      <xdr:colOff>452438</xdr:colOff>
      <xdr:row>70</xdr:row>
      <xdr:rowOff>167121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77</xdr:row>
      <xdr:rowOff>0</xdr:rowOff>
    </xdr:from>
    <xdr:to>
      <xdr:col>19</xdr:col>
      <xdr:colOff>452438</xdr:colOff>
      <xdr:row>93</xdr:row>
      <xdr:rowOff>21445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11206</xdr:rowOff>
    </xdr:from>
    <xdr:to>
      <xdr:col>9</xdr:col>
      <xdr:colOff>593912</xdr:colOff>
      <xdr:row>21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593911</xdr:colOff>
      <xdr:row>3</xdr:row>
      <xdr:rowOff>11206</xdr:rowOff>
    </xdr:from>
    <xdr:to>
      <xdr:col>20</xdr:col>
      <xdr:colOff>593912</xdr:colOff>
      <xdr:row>20</xdr:row>
      <xdr:rowOff>168089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22411</xdr:colOff>
      <xdr:row>2</xdr:row>
      <xdr:rowOff>184337</xdr:rowOff>
    </xdr:from>
    <xdr:to>
      <xdr:col>32</xdr:col>
      <xdr:colOff>0</xdr:colOff>
      <xdr:row>20</xdr:row>
      <xdr:rowOff>22412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22412</xdr:colOff>
      <xdr:row>25</xdr:row>
      <xdr:rowOff>11206</xdr:rowOff>
    </xdr:from>
    <xdr:to>
      <xdr:col>9</xdr:col>
      <xdr:colOff>593912</xdr:colOff>
      <xdr:row>41</xdr:row>
      <xdr:rowOff>179294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533399</xdr:colOff>
      <xdr:row>44</xdr:row>
      <xdr:rowOff>0</xdr:rowOff>
    </xdr:from>
    <xdr:to>
      <xdr:col>9</xdr:col>
      <xdr:colOff>294409</xdr:colOff>
      <xdr:row>44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329045</xdr:colOff>
      <xdr:row>44</xdr:row>
      <xdr:rowOff>0</xdr:rowOff>
    </xdr:from>
    <xdr:to>
      <xdr:col>9</xdr:col>
      <xdr:colOff>69272</xdr:colOff>
      <xdr:row>44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/DNSP%20PPI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cheu\Local%20Settings\Temporary%20Internet%20Files\Content.Outlook\SMGVD7WK\Database%20%20mockup%20-%20EBT%20RIN%20da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LogofChanges"/>
      <sheetName val="Financial charts"/>
      <sheetName val="Non-Financial charts"/>
      <sheetName val="Analysis"/>
      <sheetName val="Total cost"/>
      <sheetName val="Asset cost"/>
      <sheetName val="RAB"/>
      <sheetName val="Opex"/>
      <sheetName val="Depreciation"/>
      <sheetName val="Capex"/>
      <sheetName val="Zonesubstationtransformation"/>
      <sheetName val="CPI"/>
      <sheetName val="Reliability"/>
      <sheetName val="Physical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E6">
            <v>2015</v>
          </cell>
        </row>
        <row r="8">
          <cell r="E8">
            <v>108.4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finitions"/>
      <sheetName val="Raw data"/>
      <sheetName val="Capex"/>
      <sheetName val="Capex data check"/>
      <sheetName val="Opex"/>
      <sheetName val="Opex data check"/>
      <sheetName val="Physical and other"/>
      <sheetName val="Physical and other data check"/>
      <sheetName val="Reliability"/>
      <sheetName val="Rel - Normalised - Unplanned"/>
      <sheetName val="Rel - Norm'd - Unplanned check"/>
      <sheetName val="Calculations and charts"/>
      <sheetName val="AS Testing Sheet"/>
      <sheetName val="Charts - Expenditure"/>
      <sheetName val="Charts - Reliability"/>
    </sheetNames>
    <sheetDataSet>
      <sheetData sheetId="0"/>
      <sheetData sheetId="1"/>
      <sheetData sheetId="2"/>
      <sheetData sheetId="3">
        <row r="1">
          <cell r="C1">
            <v>1999</v>
          </cell>
          <cell r="D1">
            <v>2000</v>
          </cell>
          <cell r="E1">
            <v>2001</v>
          </cell>
          <cell r="F1">
            <v>2002</v>
          </cell>
          <cell r="G1">
            <v>2003</v>
          </cell>
          <cell r="H1">
            <v>2004</v>
          </cell>
          <cell r="I1">
            <v>2005</v>
          </cell>
          <cell r="J1">
            <v>2006</v>
          </cell>
          <cell r="K1">
            <v>2007</v>
          </cell>
          <cell r="L1">
            <v>2008</v>
          </cell>
          <cell r="M1">
            <v>2009</v>
          </cell>
          <cell r="N1">
            <v>2010</v>
          </cell>
          <cell r="O1">
            <v>2011</v>
          </cell>
          <cell r="P1">
            <v>2012</v>
          </cell>
          <cell r="Q1">
            <v>2013</v>
          </cell>
          <cell r="R1">
            <v>2014</v>
          </cell>
          <cell r="S1">
            <v>2015</v>
          </cell>
          <cell r="T1">
            <v>2016</v>
          </cell>
          <cell r="U1">
            <v>2017</v>
          </cell>
          <cell r="V1">
            <v>2018</v>
          </cell>
          <cell r="W1">
            <v>2019</v>
          </cell>
          <cell r="X1">
            <v>2020</v>
          </cell>
          <cell r="Y1">
            <v>2021</v>
          </cell>
          <cell r="Z1">
            <v>2022</v>
          </cell>
          <cell r="AA1">
            <v>2023</v>
          </cell>
          <cell r="AB1">
            <v>2024</v>
          </cell>
          <cell r="AC1">
            <v>2025</v>
          </cell>
          <cell r="AD1">
            <v>2026</v>
          </cell>
          <cell r="AE1">
            <v>2027</v>
          </cell>
          <cell r="AF1">
            <v>2028</v>
          </cell>
          <cell r="AG1">
            <v>2029</v>
          </cell>
          <cell r="AH1">
            <v>2030</v>
          </cell>
          <cell r="AI1">
            <v>2031</v>
          </cell>
          <cell r="AJ1">
            <v>2032</v>
          </cell>
          <cell r="AK1">
            <v>2033</v>
          </cell>
          <cell r="AL1">
            <v>2034</v>
          </cell>
          <cell r="AM1">
            <v>2035</v>
          </cell>
          <cell r="AN1">
            <v>2036</v>
          </cell>
          <cell r="AO1">
            <v>2037</v>
          </cell>
          <cell r="AP1">
            <v>2038</v>
          </cell>
          <cell r="AQ1">
            <v>2039</v>
          </cell>
          <cell r="AR1">
            <v>2040</v>
          </cell>
          <cell r="AS1">
            <v>2041</v>
          </cell>
          <cell r="AT1">
            <v>2042</v>
          </cell>
          <cell r="AU1">
            <v>2043</v>
          </cell>
          <cell r="AV1">
            <v>2044</v>
          </cell>
          <cell r="AW1">
            <v>2045</v>
          </cell>
          <cell r="AX1">
            <v>2046</v>
          </cell>
          <cell r="AY1">
            <v>2047</v>
          </cell>
          <cell r="AZ1">
            <v>2048</v>
          </cell>
          <cell r="BA1">
            <v>2049</v>
          </cell>
          <cell r="BB1">
            <v>2050</v>
          </cell>
          <cell r="BC1">
            <v>2051</v>
          </cell>
          <cell r="BD1">
            <v>2052</v>
          </cell>
          <cell r="BE1">
            <v>2053</v>
          </cell>
          <cell r="BF1">
            <v>2054</v>
          </cell>
          <cell r="BG1">
            <v>2055</v>
          </cell>
          <cell r="BH1">
            <v>2056</v>
          </cell>
          <cell r="BI1">
            <v>2057</v>
          </cell>
          <cell r="BJ1">
            <v>2058</v>
          </cell>
          <cell r="BK1">
            <v>2059</v>
          </cell>
          <cell r="BL1">
            <v>2060</v>
          </cell>
          <cell r="BM1">
            <v>2061</v>
          </cell>
          <cell r="BN1">
            <v>2062</v>
          </cell>
          <cell r="BO1">
            <v>2063</v>
          </cell>
          <cell r="BP1">
            <v>2064</v>
          </cell>
          <cell r="BQ1">
            <v>2065</v>
          </cell>
          <cell r="BR1">
            <v>2066</v>
          </cell>
          <cell r="BS1">
            <v>2067</v>
          </cell>
          <cell r="BT1">
            <v>2068</v>
          </cell>
          <cell r="BU1">
            <v>2069</v>
          </cell>
          <cell r="BV1">
            <v>2070</v>
          </cell>
          <cell r="BW1">
            <v>2071</v>
          </cell>
          <cell r="BX1">
            <v>2072</v>
          </cell>
          <cell r="BY1">
            <v>2073</v>
          </cell>
          <cell r="BZ1">
            <v>2074</v>
          </cell>
          <cell r="CA1">
            <v>2075</v>
          </cell>
          <cell r="CB1">
            <v>2076</v>
          </cell>
          <cell r="CC1">
            <v>2077</v>
          </cell>
          <cell r="CD1">
            <v>2078</v>
          </cell>
          <cell r="CE1">
            <v>2079</v>
          </cell>
          <cell r="CF1">
            <v>2080</v>
          </cell>
          <cell r="CG1">
            <v>2081</v>
          </cell>
          <cell r="CH1">
            <v>2082</v>
          </cell>
          <cell r="CI1">
            <v>2083</v>
          </cell>
          <cell r="CJ1">
            <v>2084</v>
          </cell>
          <cell r="CK1">
            <v>2085</v>
          </cell>
          <cell r="CL1">
            <v>2086</v>
          </cell>
          <cell r="CM1">
            <v>2087</v>
          </cell>
          <cell r="CN1">
            <v>2088</v>
          </cell>
          <cell r="CO1">
            <v>2089</v>
          </cell>
          <cell r="CP1">
            <v>2090</v>
          </cell>
          <cell r="CQ1">
            <v>2091</v>
          </cell>
          <cell r="CR1">
            <v>2092</v>
          </cell>
          <cell r="CS1">
            <v>2093</v>
          </cell>
          <cell r="CT1">
            <v>2094</v>
          </cell>
          <cell r="CU1">
            <v>2095</v>
          </cell>
          <cell r="CV1">
            <v>2096</v>
          </cell>
          <cell r="CW1">
            <v>2097</v>
          </cell>
          <cell r="CX1">
            <v>2098</v>
          </cell>
          <cell r="CY1">
            <v>2099</v>
          </cell>
          <cell r="CZ1">
            <v>2100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/>
  </sheetViews>
  <sheetFormatPr defaultColWidth="8.7109375" defaultRowHeight="15" x14ac:dyDescent="0.25"/>
  <cols>
    <col min="1" max="1" width="101.5703125" style="57" customWidth="1"/>
    <col min="2" max="9" width="8.7109375" style="57"/>
    <col min="10" max="16384" width="8.7109375" style="20"/>
  </cols>
  <sheetData>
    <row r="1" spans="1:9" x14ac:dyDescent="0.25">
      <c r="A1" s="12" t="s">
        <v>105</v>
      </c>
    </row>
    <row r="2" spans="1:9" x14ac:dyDescent="0.25">
      <c r="A2" s="58" t="s">
        <v>106</v>
      </c>
    </row>
    <row r="4" spans="1:9" x14ac:dyDescent="0.25">
      <c r="A4" s="59" t="s">
        <v>107</v>
      </c>
    </row>
    <row r="5" spans="1:9" x14ac:dyDescent="0.25">
      <c r="A5" s="57" t="s">
        <v>108</v>
      </c>
    </row>
    <row r="7" spans="1:9" x14ac:dyDescent="0.25">
      <c r="A7" s="59" t="s">
        <v>109</v>
      </c>
    </row>
    <row r="8" spans="1:9" x14ac:dyDescent="0.25">
      <c r="A8" s="60" t="s">
        <v>110</v>
      </c>
    </row>
    <row r="9" spans="1:9" s="63" customFormat="1" ht="29.1" customHeight="1" x14ac:dyDescent="0.25">
      <c r="A9" s="61" t="s">
        <v>111</v>
      </c>
      <c r="B9" s="62"/>
      <c r="C9" s="62"/>
      <c r="D9" s="62"/>
      <c r="E9" s="62"/>
      <c r="F9" s="62"/>
      <c r="G9" s="62"/>
      <c r="H9" s="62"/>
      <c r="I9" s="62"/>
    </row>
    <row r="10" spans="1:9" ht="14.45" customHeight="1" x14ac:dyDescent="0.25">
      <c r="A10" s="61" t="s">
        <v>112</v>
      </c>
    </row>
    <row r="11" spans="1:9" s="63" customFormat="1" ht="14.45" customHeight="1" x14ac:dyDescent="0.25">
      <c r="A11" s="61" t="s">
        <v>113</v>
      </c>
      <c r="B11" s="62"/>
      <c r="C11" s="62"/>
      <c r="D11" s="62"/>
      <c r="E11" s="62"/>
      <c r="F11" s="62"/>
      <c r="G11" s="62"/>
      <c r="H11" s="62"/>
      <c r="I11" s="62"/>
    </row>
    <row r="12" spans="1:9" x14ac:dyDescent="0.25">
      <c r="A12" s="61" t="s">
        <v>114</v>
      </c>
    </row>
    <row r="13" spans="1:9" s="63" customFormat="1" ht="14.45" customHeight="1" x14ac:dyDescent="0.25">
      <c r="A13" s="61" t="s">
        <v>115</v>
      </c>
      <c r="B13" s="62"/>
      <c r="C13" s="62"/>
      <c r="D13" s="62"/>
      <c r="E13" s="62"/>
      <c r="F13" s="62"/>
      <c r="G13" s="62"/>
      <c r="H13" s="62"/>
      <c r="I13" s="62"/>
    </row>
    <row r="14" spans="1:9" x14ac:dyDescent="0.25">
      <c r="A14" s="60" t="s">
        <v>116</v>
      </c>
    </row>
    <row r="15" spans="1:9" s="57" customFormat="1" x14ac:dyDescent="0.25"/>
    <row r="17" spans="1:1" s="57" customFormat="1" x14ac:dyDescent="0.25">
      <c r="A17" s="64" t="s">
        <v>117</v>
      </c>
    </row>
    <row r="18" spans="1:1" s="57" customFormat="1" x14ac:dyDescent="0.25">
      <c r="A18" s="60" t="s">
        <v>118</v>
      </c>
    </row>
    <row r="19" spans="1:1" s="57" customFormat="1" x14ac:dyDescent="0.25">
      <c r="A19" s="60" t="s">
        <v>119</v>
      </c>
    </row>
    <row r="20" spans="1:1" s="57" customFormat="1" x14ac:dyDescent="0.25">
      <c r="A20" s="60" t="s">
        <v>120</v>
      </c>
    </row>
    <row r="21" spans="1:1" s="57" customFormat="1" x14ac:dyDescent="0.25">
      <c r="A21" s="60" t="s">
        <v>121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P51"/>
  <sheetViews>
    <sheetView topLeftCell="A25" zoomScaleNormal="100" workbookViewId="0">
      <selection activeCell="Q37" sqref="Q37"/>
    </sheetView>
  </sheetViews>
  <sheetFormatPr defaultRowHeight="15" x14ac:dyDescent="0.25"/>
  <cols>
    <col min="1" max="1" width="32.28515625" customWidth="1"/>
    <col min="2" max="2" width="10" style="20" customWidth="1"/>
    <col min="3" max="13" width="12.28515625" customWidth="1"/>
  </cols>
  <sheetData>
    <row r="1" spans="1:94" ht="14.45" x14ac:dyDescent="0.35">
      <c r="A1" s="28" t="s">
        <v>101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94" x14ac:dyDescent="0.25">
      <c r="A2" s="28" t="s">
        <v>56</v>
      </c>
      <c r="B2" s="27" t="s">
        <v>78</v>
      </c>
      <c r="C2" s="21">
        <v>2006</v>
      </c>
      <c r="D2" s="21">
        <v>2007</v>
      </c>
      <c r="E2" s="21">
        <v>2008</v>
      </c>
      <c r="F2" s="21">
        <v>2009</v>
      </c>
      <c r="G2" s="21">
        <v>2010</v>
      </c>
      <c r="H2" s="21">
        <v>2011</v>
      </c>
      <c r="I2" s="21">
        <v>2012</v>
      </c>
      <c r="J2" s="21">
        <v>2013</v>
      </c>
      <c r="K2" s="21">
        <v>2014</v>
      </c>
      <c r="L2" s="21">
        <v>2015</v>
      </c>
      <c r="M2" s="27"/>
      <c r="N2" s="27"/>
      <c r="O2" s="27"/>
    </row>
    <row r="3" spans="1:94" x14ac:dyDescent="0.25">
      <c r="A3" s="34" t="s">
        <v>39</v>
      </c>
      <c r="B3" s="34" t="s">
        <v>77</v>
      </c>
      <c r="C3" s="31">
        <v>15101074.258214997</v>
      </c>
      <c r="D3" s="31">
        <v>13989610</v>
      </c>
      <c r="E3" s="31">
        <v>13083325.236576969</v>
      </c>
      <c r="F3" s="31">
        <v>13513587.369959038</v>
      </c>
      <c r="G3" s="31">
        <v>13846707.414743055</v>
      </c>
      <c r="H3" s="31">
        <v>13881537.225071985</v>
      </c>
      <c r="I3" s="31">
        <v>14062879.897383038</v>
      </c>
      <c r="J3" s="31">
        <v>14283594.450350931</v>
      </c>
      <c r="K3" s="31">
        <v>13957000</v>
      </c>
      <c r="L3" s="31">
        <v>13455329.989999998</v>
      </c>
      <c r="M3" s="36"/>
      <c r="N3" s="36"/>
      <c r="O3" s="36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</row>
    <row r="4" spans="1:94" x14ac:dyDescent="0.25">
      <c r="A4" s="34" t="s">
        <v>21</v>
      </c>
      <c r="B4" s="34" t="s">
        <v>77</v>
      </c>
      <c r="C4" s="31">
        <v>51045963.444256991</v>
      </c>
      <c r="D4" s="31">
        <v>51964465.679886967</v>
      </c>
      <c r="E4" s="31">
        <v>51187327.595034994</v>
      </c>
      <c r="F4" s="31">
        <v>52191948.260312036</v>
      </c>
      <c r="G4" s="31">
        <v>52848520.626357004</v>
      </c>
      <c r="H4" s="31">
        <v>51917071.191967987</v>
      </c>
      <c r="I4" s="31">
        <v>50878576.976755999</v>
      </c>
      <c r="J4" s="31">
        <v>49333938.670690008</v>
      </c>
      <c r="K4" s="31">
        <v>47613581.421291001</v>
      </c>
      <c r="L4" s="31">
        <v>53087563.425000042</v>
      </c>
      <c r="M4" s="27"/>
      <c r="N4" s="27"/>
      <c r="O4" s="27"/>
    </row>
    <row r="5" spans="1:94" x14ac:dyDescent="0.25">
      <c r="A5" s="34" t="s">
        <v>37</v>
      </c>
      <c r="B5" s="34" t="s">
        <v>77</v>
      </c>
      <c r="C5" s="31">
        <v>45186299.678676002</v>
      </c>
      <c r="D5" s="31">
        <v>45956437.073729999</v>
      </c>
      <c r="E5" s="31">
        <v>45046718.030759998</v>
      </c>
      <c r="F5" s="31">
        <v>47419179.046665005</v>
      </c>
      <c r="G5" s="31">
        <v>48976636.241105005</v>
      </c>
      <c r="H5" s="31">
        <v>48047970.9925</v>
      </c>
      <c r="I5" s="31">
        <v>47529361.264941998</v>
      </c>
      <c r="J5" s="31">
        <v>49056428.480179004</v>
      </c>
      <c r="K5" s="31">
        <v>48061000</v>
      </c>
      <c r="L5" s="31">
        <v>47655016.950806007</v>
      </c>
      <c r="M5" s="27"/>
      <c r="N5" s="27"/>
      <c r="O5" s="27"/>
    </row>
    <row r="6" spans="1:94" x14ac:dyDescent="0.25">
      <c r="A6" s="34" t="s">
        <v>31</v>
      </c>
      <c r="B6" s="34" t="s">
        <v>77</v>
      </c>
      <c r="C6" s="31">
        <v>10530108.800000003</v>
      </c>
      <c r="D6" s="31">
        <v>12828493</v>
      </c>
      <c r="E6" s="31">
        <v>13500337</v>
      </c>
      <c r="F6" s="31">
        <v>13412711</v>
      </c>
      <c r="G6" s="31">
        <v>13030212</v>
      </c>
      <c r="H6" s="31">
        <v>13108443</v>
      </c>
      <c r="I6" s="31">
        <v>12589843</v>
      </c>
      <c r="J6" s="31">
        <v>12866188</v>
      </c>
      <c r="K6" s="31">
        <v>13359963.803999998</v>
      </c>
      <c r="L6" s="31">
        <v>13109624.082295986</v>
      </c>
      <c r="M6" s="27"/>
      <c r="N6" s="27"/>
      <c r="O6" s="27"/>
    </row>
    <row r="7" spans="1:94" x14ac:dyDescent="0.25">
      <c r="A7" s="34" t="s">
        <v>40</v>
      </c>
      <c r="B7" s="34" t="s">
        <v>77</v>
      </c>
      <c r="C7" s="31">
        <v>81500000</v>
      </c>
      <c r="D7" s="31">
        <v>83000000</v>
      </c>
      <c r="E7" s="31">
        <v>82500000</v>
      </c>
      <c r="F7" s="31">
        <v>81100000</v>
      </c>
      <c r="G7" s="31">
        <v>80600000</v>
      </c>
      <c r="H7" s="31">
        <v>79800000</v>
      </c>
      <c r="I7" s="31">
        <v>76600000</v>
      </c>
      <c r="J7" s="31">
        <v>71100000</v>
      </c>
      <c r="K7" s="31">
        <v>67800000.346065998</v>
      </c>
      <c r="L7" s="31">
        <v>74400000</v>
      </c>
      <c r="M7" s="27"/>
      <c r="N7" s="27"/>
      <c r="O7" s="27"/>
    </row>
    <row r="8" spans="1:94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94" ht="45" x14ac:dyDescent="0.25">
      <c r="A9" s="38" t="s">
        <v>49</v>
      </c>
      <c r="B9" s="27" t="s">
        <v>80</v>
      </c>
      <c r="C9" s="21">
        <v>2006</v>
      </c>
      <c r="D9" s="21">
        <v>2007</v>
      </c>
      <c r="E9" s="21">
        <v>2008</v>
      </c>
      <c r="F9" s="21">
        <v>2009</v>
      </c>
      <c r="G9" s="21">
        <v>2010</v>
      </c>
      <c r="H9" s="21">
        <v>2011</v>
      </c>
      <c r="I9" s="21">
        <v>2012</v>
      </c>
      <c r="J9" s="21">
        <v>2013</v>
      </c>
      <c r="K9" s="21">
        <v>2014</v>
      </c>
      <c r="L9" s="21">
        <v>2015</v>
      </c>
      <c r="M9" s="27"/>
      <c r="N9" s="27"/>
      <c r="O9" s="27"/>
    </row>
    <row r="10" spans="1:94" x14ac:dyDescent="0.25">
      <c r="A10" s="34" t="s">
        <v>39</v>
      </c>
      <c r="B10" s="34" t="s">
        <v>79</v>
      </c>
      <c r="C10" s="31">
        <v>3978.391944861738</v>
      </c>
      <c r="D10" s="31">
        <v>3976.363032332024</v>
      </c>
      <c r="E10" s="31">
        <v>4222.7950166755372</v>
      </c>
      <c r="F10" s="31">
        <v>4265.2719150267712</v>
      </c>
      <c r="G10" s="31">
        <v>4285.2901718002513</v>
      </c>
      <c r="H10" s="31">
        <v>4376.4504351791684</v>
      </c>
      <c r="I10" s="31">
        <v>4229.0017065495522</v>
      </c>
      <c r="J10" s="31">
        <v>4403.3212738811562</v>
      </c>
      <c r="K10" s="31">
        <v>3429.53</v>
      </c>
      <c r="L10" s="31">
        <v>3175.3143963269999</v>
      </c>
      <c r="M10" s="45"/>
      <c r="N10" s="27"/>
      <c r="O10" s="27"/>
    </row>
    <row r="11" spans="1:94" x14ac:dyDescent="0.25">
      <c r="A11" s="34" t="s">
        <v>21</v>
      </c>
      <c r="B11" s="34" t="s">
        <v>79</v>
      </c>
      <c r="C11" s="31">
        <v>11030.569023</v>
      </c>
      <c r="D11" s="31">
        <v>11737.383156999998</v>
      </c>
      <c r="E11" s="31">
        <v>11612.320067000001</v>
      </c>
      <c r="F11" s="31">
        <v>12068.720476999999</v>
      </c>
      <c r="G11" s="31">
        <v>12247.404947000005</v>
      </c>
      <c r="H11" s="31">
        <v>11937.636665000005</v>
      </c>
      <c r="I11" s="31">
        <v>11674.654921999996</v>
      </c>
      <c r="J11" s="31">
        <v>11664.853734000002</v>
      </c>
      <c r="K11" s="31">
        <v>11512.211092999996</v>
      </c>
      <c r="L11" s="31">
        <v>11832.312</v>
      </c>
      <c r="M11" s="27"/>
      <c r="N11" s="27"/>
      <c r="O11" s="27"/>
    </row>
    <row r="12" spans="1:94" x14ac:dyDescent="0.25">
      <c r="A12" s="34" t="s">
        <v>37</v>
      </c>
      <c r="B12" s="34" t="s">
        <v>79</v>
      </c>
      <c r="C12" s="31">
        <v>8046.7944919762931</v>
      </c>
      <c r="D12" s="31">
        <v>9518.2214075162174</v>
      </c>
      <c r="E12" s="31">
        <v>9821.7744475221989</v>
      </c>
      <c r="F12" s="31">
        <v>10238.839151920494</v>
      </c>
      <c r="G12" s="31">
        <v>9875.383784927044</v>
      </c>
      <c r="H12" s="31">
        <v>9612.8305056523277</v>
      </c>
      <c r="I12" s="31">
        <v>8932.6058819697173</v>
      </c>
      <c r="J12" s="31">
        <v>9569.9413842771264</v>
      </c>
      <c r="K12" s="31">
        <v>10258.200000000001</v>
      </c>
      <c r="L12" s="31">
        <v>9098.1233667172328</v>
      </c>
      <c r="M12" s="27"/>
      <c r="N12" s="27"/>
      <c r="O12" s="27"/>
    </row>
    <row r="13" spans="1:94" x14ac:dyDescent="0.25">
      <c r="A13" s="34" t="s">
        <v>31</v>
      </c>
      <c r="B13" s="34" t="s">
        <v>79</v>
      </c>
      <c r="C13" s="31">
        <v>2684.2440000000001</v>
      </c>
      <c r="D13" s="31">
        <v>2690.61</v>
      </c>
      <c r="E13" s="31">
        <v>2624.2620000000002</v>
      </c>
      <c r="F13" s="31">
        <v>2656.152</v>
      </c>
      <c r="G13" s="31">
        <v>2634.4740000000002</v>
      </c>
      <c r="H13" s="31">
        <v>2597.712</v>
      </c>
      <c r="I13" s="31">
        <v>2589.395</v>
      </c>
      <c r="J13" s="31">
        <v>2544.7469999999998</v>
      </c>
      <c r="K13" s="31">
        <v>2509</v>
      </c>
      <c r="L13" s="31">
        <v>2504.8915876265355</v>
      </c>
      <c r="M13" s="27"/>
      <c r="N13" s="27"/>
      <c r="O13" s="27"/>
    </row>
    <row r="14" spans="1:94" x14ac:dyDescent="0.25">
      <c r="A14" s="34" t="s">
        <v>40</v>
      </c>
      <c r="B14" s="34" t="s">
        <v>79</v>
      </c>
      <c r="C14" s="31">
        <v>18200</v>
      </c>
      <c r="D14" s="31">
        <v>18600</v>
      </c>
      <c r="E14" s="31">
        <v>18600</v>
      </c>
      <c r="F14" s="31">
        <v>18700</v>
      </c>
      <c r="G14" s="31">
        <v>18900</v>
      </c>
      <c r="H14" s="31">
        <v>19400</v>
      </c>
      <c r="I14" s="31">
        <v>18000</v>
      </c>
      <c r="J14" s="31">
        <v>17400</v>
      </c>
      <c r="K14" s="31">
        <v>17000</v>
      </c>
      <c r="L14" s="31">
        <v>16500</v>
      </c>
      <c r="M14" s="27"/>
      <c r="N14" s="27"/>
      <c r="O14" s="27"/>
    </row>
    <row r="15" spans="1:94" x14ac:dyDescent="0.25">
      <c r="A15" s="27"/>
      <c r="B15" s="27"/>
      <c r="C15" s="27"/>
      <c r="D15" s="32">
        <f>(D10-C10)/C10</f>
        <v>-5.0998306799169473E-4</v>
      </c>
      <c r="E15" s="32">
        <f t="shared" ref="E15:L15" si="0">(E10-D10)/D10</f>
        <v>6.197421672512328E-2</v>
      </c>
      <c r="F15" s="32">
        <f t="shared" si="0"/>
        <v>1.0058953414384444E-2</v>
      </c>
      <c r="G15" s="32">
        <f t="shared" si="0"/>
        <v>4.6933131514909328E-3</v>
      </c>
      <c r="H15" s="32">
        <f t="shared" si="0"/>
        <v>2.1272833279483764E-2</v>
      </c>
      <c r="I15" s="32">
        <f t="shared" si="0"/>
        <v>-3.3691396901100693E-2</v>
      </c>
      <c r="J15" s="32">
        <f t="shared" si="0"/>
        <v>4.1220027663179074E-2</v>
      </c>
      <c r="K15" s="32">
        <f t="shared" si="0"/>
        <v>-0.2211492674080629</v>
      </c>
      <c r="L15" s="32">
        <f t="shared" si="0"/>
        <v>-7.4125493485404773E-2</v>
      </c>
      <c r="M15" s="27"/>
      <c r="N15" s="27"/>
      <c r="O15" s="27"/>
    </row>
    <row r="16" spans="1:94" x14ac:dyDescent="0.25">
      <c r="A16" s="28" t="s">
        <v>50</v>
      </c>
      <c r="B16" s="28"/>
      <c r="C16" s="21">
        <v>2006</v>
      </c>
      <c r="D16" s="21">
        <v>2007</v>
      </c>
      <c r="E16" s="21">
        <v>2008</v>
      </c>
      <c r="F16" s="21">
        <v>2009</v>
      </c>
      <c r="G16" s="21">
        <v>2010</v>
      </c>
      <c r="H16" s="21">
        <v>2011</v>
      </c>
      <c r="I16" s="21">
        <v>2012</v>
      </c>
      <c r="J16" s="21">
        <v>2013</v>
      </c>
      <c r="K16" s="21">
        <v>2014</v>
      </c>
      <c r="L16" s="21">
        <v>2015</v>
      </c>
      <c r="M16" s="27"/>
      <c r="N16" s="27"/>
      <c r="O16" s="27"/>
    </row>
    <row r="17" spans="1:37" x14ac:dyDescent="0.25">
      <c r="A17" s="34" t="s">
        <v>39</v>
      </c>
      <c r="B17" s="34" t="s">
        <v>81</v>
      </c>
      <c r="C17" s="30">
        <v>5875.1</v>
      </c>
      <c r="D17" s="30">
        <v>5974.1</v>
      </c>
      <c r="E17" s="30">
        <v>6007.1</v>
      </c>
      <c r="F17" s="30">
        <v>6546.1</v>
      </c>
      <c r="G17" s="30">
        <v>6953.1</v>
      </c>
      <c r="H17" s="30">
        <v>7052.1</v>
      </c>
      <c r="I17" s="30">
        <v>7129.1</v>
      </c>
      <c r="J17" s="30">
        <v>7129.1</v>
      </c>
      <c r="K17" s="30">
        <v>7195.1</v>
      </c>
      <c r="L17" s="30">
        <v>7470.1</v>
      </c>
      <c r="M17" s="45"/>
      <c r="N17" s="45"/>
      <c r="O17" s="45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x14ac:dyDescent="0.25">
      <c r="A18" s="34" t="s">
        <v>21</v>
      </c>
      <c r="B18" s="34" t="s">
        <v>81</v>
      </c>
      <c r="C18" s="30">
        <v>12468.5</v>
      </c>
      <c r="D18" s="30">
        <v>12694</v>
      </c>
      <c r="E18" s="30">
        <v>13117.5</v>
      </c>
      <c r="F18" s="30">
        <v>13898.5</v>
      </c>
      <c r="G18" s="30">
        <v>14580.5</v>
      </c>
      <c r="H18" s="30">
        <v>15009.5</v>
      </c>
      <c r="I18" s="30">
        <v>15356</v>
      </c>
      <c r="J18" s="30">
        <v>16214</v>
      </c>
      <c r="K18" s="30">
        <v>17050</v>
      </c>
      <c r="L18" s="30">
        <v>17160</v>
      </c>
      <c r="M18" s="27"/>
      <c r="N18" s="27"/>
      <c r="O18" s="27"/>
    </row>
    <row r="19" spans="1:37" x14ac:dyDescent="0.25">
      <c r="A19" s="34" t="s">
        <v>37</v>
      </c>
      <c r="B19" s="34" t="s">
        <v>81</v>
      </c>
      <c r="C19" s="30">
        <v>7330</v>
      </c>
      <c r="D19" s="30">
        <v>7264</v>
      </c>
      <c r="E19" s="30">
        <v>7544</v>
      </c>
      <c r="F19" s="30">
        <v>8336</v>
      </c>
      <c r="G19" s="30">
        <v>8402</v>
      </c>
      <c r="H19" s="30">
        <v>8424</v>
      </c>
      <c r="I19" s="30">
        <v>9144</v>
      </c>
      <c r="J19" s="30">
        <v>10210</v>
      </c>
      <c r="K19" s="30">
        <v>10260</v>
      </c>
      <c r="L19" s="30">
        <v>9320</v>
      </c>
      <c r="M19" s="27"/>
      <c r="N19" s="27"/>
      <c r="O19" s="27"/>
    </row>
    <row r="20" spans="1:37" x14ac:dyDescent="0.25">
      <c r="A20" s="34" t="s">
        <v>31</v>
      </c>
      <c r="B20" s="34" t="s">
        <v>81</v>
      </c>
      <c r="C20" s="30">
        <v>5893.8</v>
      </c>
      <c r="D20" s="30">
        <v>5882.8</v>
      </c>
      <c r="E20" s="30">
        <v>5860.8</v>
      </c>
      <c r="F20" s="30">
        <v>5970.8</v>
      </c>
      <c r="G20" s="30">
        <v>5860.8</v>
      </c>
      <c r="H20" s="30">
        <v>5893.8</v>
      </c>
      <c r="I20" s="30">
        <v>5948.8</v>
      </c>
      <c r="J20" s="30">
        <v>6058.8</v>
      </c>
      <c r="K20" s="30">
        <v>6058.8</v>
      </c>
      <c r="L20" s="30">
        <v>6058.8</v>
      </c>
      <c r="M20" s="27"/>
      <c r="N20" s="27"/>
      <c r="O20" s="27"/>
    </row>
    <row r="21" spans="1:37" x14ac:dyDescent="0.25">
      <c r="A21" s="34" t="s">
        <v>40</v>
      </c>
      <c r="B21" s="34" t="s">
        <v>81</v>
      </c>
      <c r="C21" s="30">
        <v>14481</v>
      </c>
      <c r="D21" s="30">
        <v>14481</v>
      </c>
      <c r="E21" s="30">
        <v>15108</v>
      </c>
      <c r="F21" s="30">
        <v>15883.5</v>
      </c>
      <c r="G21" s="30">
        <v>16348</v>
      </c>
      <c r="H21" s="30">
        <v>16895</v>
      </c>
      <c r="I21" s="30">
        <v>17192</v>
      </c>
      <c r="J21" s="30">
        <v>17456</v>
      </c>
      <c r="K21" s="30">
        <v>17621</v>
      </c>
      <c r="L21" s="30">
        <v>17720</v>
      </c>
      <c r="M21" s="27"/>
      <c r="N21" s="27"/>
      <c r="O21" s="27"/>
    </row>
    <row r="22" spans="1:37" ht="14.45" x14ac:dyDescent="0.3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37" ht="29.1" x14ac:dyDescent="0.35">
      <c r="A23" s="28" t="s">
        <v>41</v>
      </c>
      <c r="B23" s="28"/>
      <c r="C23" s="38" t="s">
        <v>38</v>
      </c>
      <c r="D23" s="38" t="s">
        <v>22</v>
      </c>
      <c r="E23" s="38" t="s">
        <v>19</v>
      </c>
      <c r="F23" s="38" t="s">
        <v>25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37" s="20" customFormat="1" ht="14.45" x14ac:dyDescent="0.35">
      <c r="A24" s="28"/>
      <c r="B24" s="28"/>
      <c r="C24" s="38" t="str">
        <f>$B$32</f>
        <v>km</v>
      </c>
      <c r="D24" s="38" t="str">
        <f>$B$3</f>
        <v>MWh</v>
      </c>
      <c r="E24" s="38" t="str">
        <f>$B$10</f>
        <v>MVA</v>
      </c>
      <c r="F24" s="38" t="str">
        <f>$B$17</f>
        <v>kV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37" ht="14.45" x14ac:dyDescent="0.35">
      <c r="A25" s="34" t="s">
        <v>39</v>
      </c>
      <c r="B25" s="34"/>
      <c r="C25" s="31">
        <f>ROUND(AVERAGE(H32:L32),0)</f>
        <v>5522</v>
      </c>
      <c r="D25" s="31">
        <f>ROUND(AVERAGE(H3:L3),0)</f>
        <v>13928068</v>
      </c>
      <c r="E25" s="31">
        <f>ROUND(AVERAGE(H10:L10),0)</f>
        <v>3923</v>
      </c>
      <c r="F25" s="31">
        <f>ROUND(AVERAGE(H17:L17),0)</f>
        <v>7195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37" ht="14.45" x14ac:dyDescent="0.35">
      <c r="A26" s="34" t="s">
        <v>21</v>
      </c>
      <c r="B26" s="34"/>
      <c r="C26" s="31">
        <f>ROUND(AVERAGE(H33:L33),0)</f>
        <v>14256</v>
      </c>
      <c r="D26" s="31">
        <f>ROUND(AVERAGE(H4:L4),0)</f>
        <v>50566146</v>
      </c>
      <c r="E26" s="31">
        <f>ROUND(AVERAGE(H11:L11),0)</f>
        <v>11724</v>
      </c>
      <c r="F26" s="31">
        <f>ROUND(AVERAGE(H18:L18),0)</f>
        <v>16158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37" ht="14.45" x14ac:dyDescent="0.35">
      <c r="A27" s="34" t="s">
        <v>37</v>
      </c>
      <c r="B27" s="34"/>
      <c r="C27" s="31">
        <f>ROUND(AVERAGE(H34:L34),0)</f>
        <v>6573</v>
      </c>
      <c r="D27" s="31">
        <f>ROUND(AVERAGE(H5:L5),0)</f>
        <v>48069956</v>
      </c>
      <c r="E27" s="31">
        <f>ROUND(AVERAGE(H12:L12),0)</f>
        <v>9494</v>
      </c>
      <c r="F27" s="31">
        <f>ROUND(AVERAGE(H19:L19),0)</f>
        <v>9472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37" ht="14.45" x14ac:dyDescent="0.35">
      <c r="A28" s="34" t="s">
        <v>31</v>
      </c>
      <c r="B28" s="34"/>
      <c r="C28" s="31">
        <f>ROUND(AVERAGE(H35:L35),0)</f>
        <v>3511</v>
      </c>
      <c r="D28" s="31">
        <f>ROUND(AVERAGE(H6:L6),0)</f>
        <v>13006812</v>
      </c>
      <c r="E28" s="31">
        <f>ROUND(AVERAGE(H13:L13),0)</f>
        <v>2549</v>
      </c>
      <c r="F28" s="31">
        <f>ROUND(AVERAGE(H20:L20),0)</f>
        <v>6004</v>
      </c>
      <c r="G28" s="27"/>
      <c r="H28" s="27"/>
      <c r="I28" s="27"/>
      <c r="J28" s="27"/>
      <c r="K28" s="27"/>
      <c r="L28" s="27" t="s">
        <v>42</v>
      </c>
      <c r="M28" s="27"/>
      <c r="N28" s="27"/>
      <c r="O28" s="27"/>
      <c r="P28" s="27"/>
    </row>
    <row r="29" spans="1:37" ht="14.45" x14ac:dyDescent="0.35">
      <c r="A29" s="34" t="s">
        <v>40</v>
      </c>
      <c r="B29" s="34"/>
      <c r="C29" s="31">
        <f>ROUND(AVERAGE(H36:L36),0)</f>
        <v>12845</v>
      </c>
      <c r="D29" s="31">
        <f>ROUND(AVERAGE(H7:L7),0)</f>
        <v>73940000</v>
      </c>
      <c r="E29" s="31">
        <f>ROUND(AVERAGE(H14:L14),0)</f>
        <v>17660</v>
      </c>
      <c r="F29" s="31">
        <f>ROUND(AVERAGE(H21:L21),0)</f>
        <v>17377</v>
      </c>
      <c r="G29" s="27"/>
      <c r="H29" s="27"/>
      <c r="I29" s="27"/>
      <c r="J29" s="27"/>
      <c r="K29" s="27"/>
      <c r="L29" s="27" t="s">
        <v>43</v>
      </c>
      <c r="M29" s="27"/>
      <c r="N29" s="27"/>
      <c r="O29" s="27"/>
      <c r="P29" s="27"/>
    </row>
    <row r="30" spans="1:37" ht="14.45" x14ac:dyDescent="0.3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37" s="20" customFormat="1" ht="14.45" x14ac:dyDescent="0.35">
      <c r="A31" s="28" t="s">
        <v>51</v>
      </c>
      <c r="B31" s="29" t="s">
        <v>83</v>
      </c>
      <c r="C31" s="21">
        <v>2006</v>
      </c>
      <c r="D31" s="21">
        <v>2007</v>
      </c>
      <c r="E31" s="21">
        <v>2008</v>
      </c>
      <c r="F31" s="21">
        <v>2009</v>
      </c>
      <c r="G31" s="21">
        <v>2010</v>
      </c>
      <c r="H31" s="21">
        <v>2011</v>
      </c>
      <c r="I31" s="21">
        <v>2012</v>
      </c>
      <c r="J31" s="21">
        <v>2013</v>
      </c>
      <c r="K31" s="21">
        <v>2014</v>
      </c>
      <c r="L31" s="21">
        <v>2015</v>
      </c>
      <c r="M31" s="27"/>
      <c r="N31" s="27"/>
      <c r="O31" s="27"/>
      <c r="P31" s="27"/>
    </row>
    <row r="32" spans="1:37" x14ac:dyDescent="0.25">
      <c r="A32" s="34" t="s">
        <v>39</v>
      </c>
      <c r="B32" s="34" t="s">
        <v>82</v>
      </c>
      <c r="C32" s="31">
        <v>5600.5389999999998</v>
      </c>
      <c r="D32" s="31">
        <v>5518.6689999999999</v>
      </c>
      <c r="E32" s="31">
        <v>5518.6689999999999</v>
      </c>
      <c r="F32" s="31">
        <v>5503.6689999999999</v>
      </c>
      <c r="G32" s="31">
        <v>5501.6689999999999</v>
      </c>
      <c r="H32" s="31">
        <v>5504.6689999999999</v>
      </c>
      <c r="I32" s="31">
        <v>5526.0690000000004</v>
      </c>
      <c r="J32" s="31">
        <v>5527.3490000000002</v>
      </c>
      <c r="K32" s="31">
        <v>5529.4030540000012</v>
      </c>
      <c r="L32" s="31">
        <v>5521.3490000000002</v>
      </c>
      <c r="M32" s="27"/>
      <c r="N32" s="27"/>
      <c r="O32" s="27"/>
      <c r="AJ32" s="22"/>
    </row>
    <row r="33" spans="1:16" x14ac:dyDescent="0.25">
      <c r="A33" s="34" t="s">
        <v>21</v>
      </c>
      <c r="B33" s="34" t="s">
        <v>82</v>
      </c>
      <c r="C33" s="31">
        <v>11700.8</v>
      </c>
      <c r="D33" s="31">
        <v>11892.8</v>
      </c>
      <c r="E33" s="31">
        <v>12428.8</v>
      </c>
      <c r="F33" s="31">
        <v>12865.1</v>
      </c>
      <c r="G33" s="31">
        <v>13321.1</v>
      </c>
      <c r="H33" s="31">
        <v>13738.4</v>
      </c>
      <c r="I33" s="31">
        <v>13702.4</v>
      </c>
      <c r="J33" s="31">
        <v>14313.5</v>
      </c>
      <c r="K33" s="31">
        <v>14772.5</v>
      </c>
      <c r="L33" s="31">
        <v>14754.5</v>
      </c>
      <c r="M33" s="27"/>
      <c r="N33" s="27"/>
      <c r="O33" s="27"/>
    </row>
    <row r="34" spans="1:16" x14ac:dyDescent="0.25">
      <c r="A34" s="34" t="s">
        <v>37</v>
      </c>
      <c r="B34" s="34" t="s">
        <v>82</v>
      </c>
      <c r="C34" s="31">
        <v>6573</v>
      </c>
      <c r="D34" s="31">
        <v>6573</v>
      </c>
      <c r="E34" s="31">
        <v>6573</v>
      </c>
      <c r="F34" s="31">
        <v>6573</v>
      </c>
      <c r="G34" s="31">
        <v>6573</v>
      </c>
      <c r="H34" s="31">
        <v>6573</v>
      </c>
      <c r="I34" s="31">
        <v>6573</v>
      </c>
      <c r="J34" s="31">
        <v>6573</v>
      </c>
      <c r="K34" s="31">
        <v>6573</v>
      </c>
      <c r="L34" s="31">
        <v>6573.2</v>
      </c>
      <c r="M34" s="27"/>
      <c r="N34" s="27"/>
      <c r="O34" s="27"/>
    </row>
    <row r="35" spans="1:16" x14ac:dyDescent="0.25">
      <c r="A35" s="34" t="s">
        <v>31</v>
      </c>
      <c r="B35" s="34" t="s">
        <v>82</v>
      </c>
      <c r="C35" s="31">
        <v>3581.3</v>
      </c>
      <c r="D35" s="31">
        <v>3622.3</v>
      </c>
      <c r="E35" s="31">
        <v>3622.3</v>
      </c>
      <c r="F35" s="31">
        <v>3520.3</v>
      </c>
      <c r="G35" s="31">
        <v>3481.3</v>
      </c>
      <c r="H35" s="31">
        <v>3493.3</v>
      </c>
      <c r="I35" s="31">
        <v>3493.3</v>
      </c>
      <c r="J35" s="31">
        <v>3503.19</v>
      </c>
      <c r="K35" s="31">
        <v>3503.8</v>
      </c>
      <c r="L35" s="31">
        <v>3563.7000000000003</v>
      </c>
      <c r="M35" s="27"/>
      <c r="N35" s="27"/>
      <c r="O35" s="27"/>
    </row>
    <row r="36" spans="1:16" x14ac:dyDescent="0.25">
      <c r="A36" s="34" t="s">
        <v>40</v>
      </c>
      <c r="B36" s="34" t="s">
        <v>82</v>
      </c>
      <c r="C36" s="31">
        <v>12517.231000000002</v>
      </c>
      <c r="D36" s="31">
        <v>12526.494000000004</v>
      </c>
      <c r="E36" s="31">
        <v>12523.514000000005</v>
      </c>
      <c r="F36" s="31">
        <v>12523.349000000004</v>
      </c>
      <c r="G36" s="31">
        <v>12682.458999999999</v>
      </c>
      <c r="H36" s="31">
        <v>12681.863000000001</v>
      </c>
      <c r="I36" s="31">
        <v>12697.207</v>
      </c>
      <c r="J36" s="31">
        <v>12893.617000000002</v>
      </c>
      <c r="K36" s="31">
        <v>12929.666000000003</v>
      </c>
      <c r="L36" s="31">
        <v>13024.7646976</v>
      </c>
      <c r="M36" s="27"/>
      <c r="N36" s="27"/>
      <c r="O36" s="27"/>
    </row>
    <row r="37" spans="1:16" s="20" customFormat="1" ht="14.45" x14ac:dyDescent="0.35">
      <c r="A37" s="25"/>
      <c r="B37" s="25"/>
      <c r="C37" s="42"/>
      <c r="D37" s="42"/>
      <c r="E37" s="42"/>
      <c r="F37" s="42"/>
      <c r="G37" s="42"/>
      <c r="H37" s="42"/>
      <c r="I37" s="42"/>
      <c r="J37" s="42"/>
      <c r="K37" s="42"/>
      <c r="L37" s="27"/>
      <c r="M37" s="27"/>
      <c r="N37" s="27"/>
      <c r="O37" s="27"/>
      <c r="P37" s="27"/>
    </row>
    <row r="38" spans="1:16" x14ac:dyDescent="0.25">
      <c r="A38" s="28" t="s">
        <v>52</v>
      </c>
      <c r="B38" s="28"/>
      <c r="C38" s="21">
        <v>2006</v>
      </c>
      <c r="D38" s="21">
        <v>2007</v>
      </c>
      <c r="E38" s="21">
        <v>2008</v>
      </c>
      <c r="F38" s="21">
        <v>2009</v>
      </c>
      <c r="G38" s="21">
        <v>2010</v>
      </c>
      <c r="H38" s="21">
        <v>2011</v>
      </c>
      <c r="I38" s="21">
        <v>2012</v>
      </c>
      <c r="J38" s="21">
        <v>2013</v>
      </c>
      <c r="K38" s="21">
        <v>2014</v>
      </c>
      <c r="L38" s="21">
        <v>2015</v>
      </c>
      <c r="M38" s="21" t="s">
        <v>85</v>
      </c>
      <c r="N38" s="27"/>
      <c r="O38" s="27"/>
      <c r="P38" s="27"/>
    </row>
    <row r="39" spans="1:16" x14ac:dyDescent="0.25">
      <c r="A39" s="34" t="s">
        <v>39</v>
      </c>
      <c r="B39" s="34" t="s">
        <v>84</v>
      </c>
      <c r="C39" s="46">
        <f>C17/C32</f>
        <v>1.0490240314369743</v>
      </c>
      <c r="D39" s="46">
        <f t="shared" ref="D39:L39" si="1">D17/D32</f>
        <v>1.0825255147572721</v>
      </c>
      <c r="E39" s="46">
        <f t="shared" si="1"/>
        <v>1.0885052174718217</v>
      </c>
      <c r="F39" s="46">
        <f t="shared" si="1"/>
        <v>1.1894065576981465</v>
      </c>
      <c r="G39" s="46">
        <f t="shared" si="1"/>
        <v>1.2638164891417496</v>
      </c>
      <c r="H39" s="46">
        <f t="shared" si="1"/>
        <v>1.2811124519930264</v>
      </c>
      <c r="I39" s="46">
        <f t="shared" si="1"/>
        <v>1.2900852305680583</v>
      </c>
      <c r="J39" s="46">
        <f t="shared" si="1"/>
        <v>1.2897864781109354</v>
      </c>
      <c r="K39" s="46">
        <f t="shared" si="1"/>
        <v>1.3012435392632529</v>
      </c>
      <c r="L39" s="46">
        <f t="shared" si="1"/>
        <v>1.3529483465001035</v>
      </c>
      <c r="M39" s="46">
        <f>AVERAGE(H39:L39)</f>
        <v>1.3030352092870754</v>
      </c>
      <c r="N39" s="27"/>
      <c r="O39" s="27"/>
      <c r="P39" s="27"/>
    </row>
    <row r="40" spans="1:16" x14ac:dyDescent="0.25">
      <c r="A40" s="34" t="s">
        <v>21</v>
      </c>
      <c r="B40" s="34" t="s">
        <v>84</v>
      </c>
      <c r="C40" s="46">
        <f t="shared" ref="C40:L40" si="2">C18/C33</f>
        <v>1.0656108984001094</v>
      </c>
      <c r="D40" s="46">
        <f t="shared" si="2"/>
        <v>1.0673684918606217</v>
      </c>
      <c r="E40" s="46">
        <f t="shared" si="2"/>
        <v>1.0554116246138003</v>
      </c>
      <c r="F40" s="46">
        <f t="shared" si="2"/>
        <v>1.0803258427839659</v>
      </c>
      <c r="G40" s="46">
        <f t="shared" si="2"/>
        <v>1.0945417420483292</v>
      </c>
      <c r="H40" s="46">
        <f t="shared" si="2"/>
        <v>1.0925216910266116</v>
      </c>
      <c r="I40" s="46">
        <f t="shared" si="2"/>
        <v>1.1206795889771135</v>
      </c>
      <c r="J40" s="46">
        <f t="shared" si="2"/>
        <v>1.1327767492227618</v>
      </c>
      <c r="K40" s="46">
        <f t="shared" si="2"/>
        <v>1.1541716026400406</v>
      </c>
      <c r="L40" s="46">
        <f t="shared" si="2"/>
        <v>1.1630350062692738</v>
      </c>
      <c r="M40" s="46">
        <f t="shared" ref="M40:M43" si="3">AVERAGE(H40:L40)</f>
        <v>1.1326369276271602</v>
      </c>
      <c r="N40" s="27"/>
      <c r="O40" s="27"/>
      <c r="P40" s="27"/>
    </row>
    <row r="41" spans="1:16" x14ac:dyDescent="0.25">
      <c r="A41" s="34" t="s">
        <v>37</v>
      </c>
      <c r="B41" s="34" t="s">
        <v>84</v>
      </c>
      <c r="C41" s="46">
        <f t="shared" ref="C41:L41" si="4">C19/C34</f>
        <v>1.1151681119732237</v>
      </c>
      <c r="D41" s="46">
        <f t="shared" si="4"/>
        <v>1.1051270348394948</v>
      </c>
      <c r="E41" s="46">
        <f t="shared" si="4"/>
        <v>1.147725543891678</v>
      </c>
      <c r="F41" s="46">
        <f t="shared" si="4"/>
        <v>1.2682184694964247</v>
      </c>
      <c r="G41" s="46">
        <f t="shared" si="4"/>
        <v>1.2782595466301536</v>
      </c>
      <c r="H41" s="46">
        <f t="shared" si="4"/>
        <v>1.2816065723413965</v>
      </c>
      <c r="I41" s="46">
        <f t="shared" si="4"/>
        <v>1.3911455956184391</v>
      </c>
      <c r="J41" s="46">
        <f t="shared" si="4"/>
        <v>1.5533242050813936</v>
      </c>
      <c r="K41" s="46">
        <f t="shared" si="4"/>
        <v>1.5609310816978548</v>
      </c>
      <c r="L41" s="46">
        <f t="shared" si="4"/>
        <v>1.4178786587963246</v>
      </c>
      <c r="M41" s="46">
        <f t="shared" si="3"/>
        <v>1.4409772227070818</v>
      </c>
      <c r="N41" s="27"/>
      <c r="O41" s="27"/>
      <c r="P41" s="27"/>
    </row>
    <row r="42" spans="1:16" x14ac:dyDescent="0.25">
      <c r="A42" s="34" t="s">
        <v>31</v>
      </c>
      <c r="B42" s="34" t="s">
        <v>84</v>
      </c>
      <c r="C42" s="46">
        <f t="shared" ref="C42:L42" si="5">C20/C35</f>
        <v>1.6457152430681596</v>
      </c>
      <c r="D42" s="46">
        <f t="shared" si="5"/>
        <v>1.6240510173094442</v>
      </c>
      <c r="E42" s="46">
        <f t="shared" si="5"/>
        <v>1.6179775280898876</v>
      </c>
      <c r="F42" s="46">
        <f t="shared" si="5"/>
        <v>1.6961054455586171</v>
      </c>
      <c r="G42" s="46">
        <f t="shared" si="5"/>
        <v>1.6835090339815586</v>
      </c>
      <c r="H42" s="46">
        <f t="shared" si="5"/>
        <v>1.6871725875246901</v>
      </c>
      <c r="I42" s="46">
        <f t="shared" si="5"/>
        <v>1.7029170125669137</v>
      </c>
      <c r="J42" s="46">
        <f t="shared" si="5"/>
        <v>1.7295093900131024</v>
      </c>
      <c r="K42" s="46">
        <f t="shared" si="5"/>
        <v>1.7292082881443005</v>
      </c>
      <c r="L42" s="46">
        <f t="shared" si="5"/>
        <v>1.7001431096893678</v>
      </c>
      <c r="M42" s="46">
        <f t="shared" si="3"/>
        <v>1.7097900775876749</v>
      </c>
      <c r="N42" s="27"/>
      <c r="O42" s="27"/>
      <c r="P42" s="27"/>
    </row>
    <row r="43" spans="1:16" x14ac:dyDescent="0.25">
      <c r="A43" s="34" t="s">
        <v>40</v>
      </c>
      <c r="B43" s="34" t="s">
        <v>84</v>
      </c>
      <c r="C43" s="46">
        <f t="shared" ref="C43:L43" si="6">C21/C36</f>
        <v>1.1568852568111907</v>
      </c>
      <c r="D43" s="46">
        <f t="shared" si="6"/>
        <v>1.1560297717781205</v>
      </c>
      <c r="E43" s="46">
        <f t="shared" si="6"/>
        <v>1.2063706720014842</v>
      </c>
      <c r="F43" s="46">
        <f t="shared" si="6"/>
        <v>1.2683108967098173</v>
      </c>
      <c r="G43" s="46">
        <f t="shared" si="6"/>
        <v>1.2890244707276406</v>
      </c>
      <c r="H43" s="46">
        <f t="shared" si="6"/>
        <v>1.3322175140986776</v>
      </c>
      <c r="I43" s="46">
        <f t="shared" si="6"/>
        <v>1.3539985604708185</v>
      </c>
      <c r="J43" s="46">
        <f t="shared" si="6"/>
        <v>1.3538481870525545</v>
      </c>
      <c r="K43" s="46">
        <f t="shared" si="6"/>
        <v>1.3628348945750026</v>
      </c>
      <c r="L43" s="46">
        <f t="shared" si="6"/>
        <v>1.3604852303600667</v>
      </c>
      <c r="M43" s="46">
        <f t="shared" si="3"/>
        <v>1.3526768773114242</v>
      </c>
      <c r="N43" s="27"/>
      <c r="O43" s="27"/>
      <c r="P43" s="27"/>
    </row>
    <row r="44" spans="1:16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1:16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1:16" x14ac:dyDescent="0.25">
      <c r="A47" s="27"/>
      <c r="B47" s="27"/>
      <c r="C47" s="27"/>
      <c r="D47" s="32"/>
      <c r="E47" s="32"/>
      <c r="F47" s="32"/>
      <c r="G47" s="32"/>
      <c r="H47" s="32"/>
      <c r="I47" s="32"/>
      <c r="J47" s="32"/>
      <c r="K47" s="32"/>
      <c r="L47" s="32"/>
      <c r="M47" s="27"/>
      <c r="N47" s="27"/>
      <c r="O47" s="27"/>
      <c r="P47" s="27"/>
    </row>
    <row r="48" spans="1:16" x14ac:dyDescent="0.25">
      <c r="A48" s="27"/>
      <c r="B48" s="27"/>
      <c r="C48" s="27"/>
      <c r="D48" s="32"/>
      <c r="E48" s="32"/>
      <c r="F48" s="32"/>
      <c r="G48" s="32"/>
      <c r="H48" s="32"/>
      <c r="I48" s="32"/>
      <c r="J48" s="32"/>
      <c r="K48" s="32"/>
      <c r="L48" s="32"/>
      <c r="M48" s="27"/>
      <c r="N48" s="27"/>
      <c r="O48" s="27"/>
      <c r="P48" s="27"/>
    </row>
    <row r="49" spans="1:16" x14ac:dyDescent="0.25">
      <c r="A49" s="27"/>
      <c r="B49" s="27"/>
      <c r="C49" s="27"/>
      <c r="D49" s="32"/>
      <c r="E49" s="32"/>
      <c r="F49" s="32"/>
      <c r="G49" s="32"/>
      <c r="H49" s="32"/>
      <c r="I49" s="32"/>
      <c r="J49" s="32"/>
      <c r="K49" s="32"/>
      <c r="L49" s="32"/>
      <c r="M49" s="27"/>
      <c r="N49" s="27"/>
      <c r="O49" s="27"/>
      <c r="P49" s="27"/>
    </row>
    <row r="50" spans="1:16" x14ac:dyDescent="0.25">
      <c r="A50" s="27"/>
      <c r="B50" s="27"/>
      <c r="C50" s="27"/>
      <c r="D50" s="32"/>
      <c r="E50" s="32"/>
      <c r="F50" s="32"/>
      <c r="G50" s="32"/>
      <c r="H50" s="32"/>
      <c r="I50" s="32"/>
      <c r="J50" s="32"/>
      <c r="K50" s="32"/>
      <c r="L50" s="32"/>
      <c r="M50" s="27"/>
      <c r="N50" s="27"/>
      <c r="O50" s="27"/>
      <c r="P50" s="27"/>
    </row>
    <row r="51" spans="1:16" x14ac:dyDescent="0.25">
      <c r="A51" s="27"/>
      <c r="B51" s="27"/>
      <c r="C51" s="27"/>
      <c r="D51" s="32"/>
      <c r="E51" s="32"/>
      <c r="F51" s="32"/>
      <c r="G51" s="32"/>
      <c r="H51" s="32"/>
      <c r="I51" s="32"/>
      <c r="J51" s="32"/>
      <c r="K51" s="32"/>
      <c r="L51" s="32"/>
      <c r="M51" s="27"/>
      <c r="N51" s="27"/>
      <c r="O51" s="27"/>
      <c r="P51" s="2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zoomScale="85" zoomScaleNormal="85" workbookViewId="0">
      <selection activeCell="P36" sqref="P36"/>
    </sheetView>
  </sheetViews>
  <sheetFormatPr defaultRowHeight="15" x14ac:dyDescent="0.25"/>
  <sheetData>
    <row r="1" spans="1:47" ht="14.45" x14ac:dyDescent="0.35">
      <c r="A1" s="12" t="s">
        <v>102</v>
      </c>
    </row>
    <row r="2" spans="1:47" ht="26.25" x14ac:dyDescent="0.4">
      <c r="B2" s="23" t="s">
        <v>61</v>
      </c>
      <c r="M2" s="47" t="s">
        <v>89</v>
      </c>
      <c r="X2" s="23" t="s">
        <v>62</v>
      </c>
      <c r="AC2" s="11"/>
      <c r="AU2" s="11"/>
    </row>
    <row r="22" spans="2:13" s="20" customFormat="1" x14ac:dyDescent="0.25"/>
    <row r="24" spans="2:13" ht="26.25" x14ac:dyDescent="0.4">
      <c r="B24" s="23" t="s">
        <v>63</v>
      </c>
      <c r="L24" s="11"/>
      <c r="M24" s="23" t="s">
        <v>64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D31" sqref="D31"/>
    </sheetView>
  </sheetViews>
  <sheetFormatPr defaultRowHeight="15" x14ac:dyDescent="0.25"/>
  <cols>
    <col min="1" max="1" width="17.5703125" customWidth="1"/>
    <col min="2" max="6" width="20" customWidth="1"/>
    <col min="7" max="7" width="19.140625" customWidth="1"/>
    <col min="8" max="9" width="17.85546875" customWidth="1"/>
  </cols>
  <sheetData>
    <row r="1" spans="1:9" ht="14.45" x14ac:dyDescent="0.35">
      <c r="A1" s="28" t="s">
        <v>72</v>
      </c>
      <c r="B1" s="27"/>
      <c r="C1" s="27"/>
      <c r="D1" s="27"/>
      <c r="E1" s="27"/>
      <c r="F1" s="27"/>
      <c r="G1" s="27"/>
      <c r="H1" s="2"/>
      <c r="I1" s="2"/>
    </row>
    <row r="2" spans="1:9" x14ac:dyDescent="0.25">
      <c r="A2" s="28" t="s">
        <v>60</v>
      </c>
      <c r="B2" s="27"/>
      <c r="C2" s="27"/>
      <c r="D2" s="27"/>
      <c r="E2" s="27"/>
      <c r="F2" s="27"/>
      <c r="G2" s="27"/>
      <c r="H2" s="2"/>
      <c r="I2" s="2"/>
    </row>
    <row r="3" spans="1:9" x14ac:dyDescent="0.25">
      <c r="A3" s="27"/>
      <c r="B3" s="27" t="str">
        <f>'Physical data'!C23</f>
        <v>Circuit line length</v>
      </c>
      <c r="C3" s="27" t="str">
        <f>'Physical data'!D23</f>
        <v>Energy transported</v>
      </c>
      <c r="D3" s="27" t="str">
        <f>'Physical data'!E23</f>
        <v>Maximum demand</v>
      </c>
      <c r="E3" s="27" t="str">
        <f>'Physical data'!F23</f>
        <v>Entry/exit points</v>
      </c>
      <c r="F3" s="27"/>
      <c r="G3" s="27"/>
      <c r="H3" s="2"/>
      <c r="I3" s="2"/>
    </row>
    <row r="4" spans="1:9" s="20" customFormat="1" ht="14.45" x14ac:dyDescent="0.35">
      <c r="A4" s="27"/>
      <c r="B4" s="48" t="str">
        <f>'Physical data'!C24</f>
        <v>km</v>
      </c>
      <c r="C4" s="49" t="s">
        <v>88</v>
      </c>
      <c r="D4" s="48" t="str">
        <f>'Physical data'!E24</f>
        <v>MVA</v>
      </c>
      <c r="E4" s="48" t="str">
        <f>'Physical data'!F24</f>
        <v>kV</v>
      </c>
      <c r="F4" s="27"/>
      <c r="G4" s="27"/>
    </row>
    <row r="5" spans="1:9" x14ac:dyDescent="0.25">
      <c r="A5" s="27" t="str">
        <f>'Physical data'!A25</f>
        <v>ElectraNet</v>
      </c>
      <c r="B5" s="48">
        <f>'Physical data'!C25</f>
        <v>5522</v>
      </c>
      <c r="C5" s="48">
        <f>'Physical data'!D25/1000</f>
        <v>13928.067999999999</v>
      </c>
      <c r="D5" s="48">
        <f>'Physical data'!E25</f>
        <v>3923</v>
      </c>
      <c r="E5" s="48">
        <f>'Physical data'!F25</f>
        <v>7195</v>
      </c>
      <c r="F5" s="27"/>
      <c r="G5" s="27"/>
      <c r="H5" s="2"/>
      <c r="I5" s="2"/>
    </row>
    <row r="6" spans="1:9" x14ac:dyDescent="0.25">
      <c r="A6" s="27" t="str">
        <f>'Physical data'!A26</f>
        <v>Powerlink</v>
      </c>
      <c r="B6" s="48">
        <f>'Physical data'!C26</f>
        <v>14256</v>
      </c>
      <c r="C6" s="48">
        <f>'Physical data'!D26/1000</f>
        <v>50566.146000000001</v>
      </c>
      <c r="D6" s="48">
        <f>'Physical data'!E26</f>
        <v>11724</v>
      </c>
      <c r="E6" s="48">
        <f>'Physical data'!F26</f>
        <v>16158</v>
      </c>
      <c r="F6" s="27"/>
      <c r="G6" s="27"/>
      <c r="H6" s="2"/>
      <c r="I6" s="2"/>
    </row>
    <row r="7" spans="1:9" x14ac:dyDescent="0.25">
      <c r="A7" s="27" t="str">
        <f>'Physical data'!A27</f>
        <v>AusNet Services</v>
      </c>
      <c r="B7" s="48">
        <f>'Physical data'!C27</f>
        <v>6573</v>
      </c>
      <c r="C7" s="48">
        <f>'Physical data'!D27/1000</f>
        <v>48069.955999999998</v>
      </c>
      <c r="D7" s="48">
        <f>'Physical data'!E27</f>
        <v>9494</v>
      </c>
      <c r="E7" s="48">
        <f>'Physical data'!F27</f>
        <v>9472</v>
      </c>
      <c r="F7" s="27"/>
      <c r="G7" s="27"/>
      <c r="H7" s="2"/>
      <c r="I7" s="2"/>
    </row>
    <row r="8" spans="1:9" x14ac:dyDescent="0.25">
      <c r="A8" s="27" t="str">
        <f>'Physical data'!A28</f>
        <v>TasNetworks</v>
      </c>
      <c r="B8" s="48">
        <f>'Physical data'!C28</f>
        <v>3511</v>
      </c>
      <c r="C8" s="48">
        <f>'Physical data'!D28/1000</f>
        <v>13006.812</v>
      </c>
      <c r="D8" s="48">
        <f>'Physical data'!E28</f>
        <v>2549</v>
      </c>
      <c r="E8" s="48">
        <f>'Physical data'!F28</f>
        <v>6004</v>
      </c>
      <c r="F8" s="27"/>
      <c r="G8" s="27"/>
      <c r="H8" s="2"/>
      <c r="I8" s="2"/>
    </row>
    <row r="9" spans="1:9" x14ac:dyDescent="0.25">
      <c r="A9" s="27" t="str">
        <f>'Physical data'!A29</f>
        <v>TransGrid</v>
      </c>
      <c r="B9" s="48">
        <f>'Physical data'!C29</f>
        <v>12845</v>
      </c>
      <c r="C9" s="48">
        <f>'Physical data'!D29/1000</f>
        <v>73940</v>
      </c>
      <c r="D9" s="48">
        <f>'Physical data'!E29</f>
        <v>17660</v>
      </c>
      <c r="E9" s="48">
        <f>'Physical data'!F29</f>
        <v>17377</v>
      </c>
      <c r="F9" s="27"/>
      <c r="G9" s="27"/>
      <c r="H9" s="2"/>
      <c r="I9" s="2"/>
    </row>
    <row r="10" spans="1:9" x14ac:dyDescent="0.25">
      <c r="A10" s="27"/>
      <c r="B10" s="27"/>
      <c r="C10" s="27"/>
      <c r="D10" s="27"/>
      <c r="E10" s="27"/>
      <c r="F10" s="27"/>
      <c r="G10" s="27"/>
      <c r="H10" s="2"/>
      <c r="I10" s="2"/>
    </row>
    <row r="11" spans="1:9" x14ac:dyDescent="0.25">
      <c r="A11" s="28" t="s">
        <v>59</v>
      </c>
      <c r="B11" s="27"/>
      <c r="C11" s="27"/>
      <c r="D11" s="27"/>
      <c r="E11" s="27"/>
      <c r="F11" s="27"/>
      <c r="G11" s="27"/>
      <c r="H11" s="2"/>
      <c r="I11" s="2"/>
    </row>
    <row r="12" spans="1:9" x14ac:dyDescent="0.25">
      <c r="A12" s="27"/>
      <c r="B12" s="27" t="s">
        <v>26</v>
      </c>
      <c r="C12" s="27" t="s">
        <v>27</v>
      </c>
      <c r="D12" s="27" t="s">
        <v>29</v>
      </c>
      <c r="E12" s="27" t="s">
        <v>23</v>
      </c>
      <c r="F12" s="27" t="s">
        <v>30</v>
      </c>
      <c r="G12" s="27"/>
    </row>
    <row r="13" spans="1:9" s="20" customFormat="1" x14ac:dyDescent="0.25">
      <c r="A13" s="27"/>
      <c r="B13" s="27" t="str">
        <f>Opex!$B$15</f>
        <v>$'000 2015</v>
      </c>
      <c r="C13" s="27" t="str">
        <f>Capex!$B$15</f>
        <v>$'000 2015</v>
      </c>
      <c r="D13" s="27" t="str">
        <f>RAB!$B$15</f>
        <v>$'000 2015</v>
      </c>
      <c r="E13" s="27" t="str">
        <f>Depreciation!$B$15</f>
        <v>$'000 2015</v>
      </c>
      <c r="F13" s="27" t="str">
        <f>'Asset cost and Total user cost'!$B$7</f>
        <v>$'000 2015</v>
      </c>
      <c r="G13" s="27"/>
    </row>
    <row r="14" spans="1:9" x14ac:dyDescent="0.25">
      <c r="A14" s="27" t="s">
        <v>39</v>
      </c>
      <c r="B14" s="36">
        <f>AVERAGE(Opex!H15:L15)</f>
        <v>76691.55773079404</v>
      </c>
      <c r="C14" s="36">
        <f>AVERAGE(Capex!H15:L15)</f>
        <v>195929.8187357921</v>
      </c>
      <c r="D14" s="36">
        <f>AVERAGE(RAB!H15:L15)</f>
        <v>1789242.5739639984</v>
      </c>
      <c r="E14" s="36">
        <f>ABS(AVERAGE(Depreciation!H15:L15))</f>
        <v>77405.31636550017</v>
      </c>
      <c r="F14" s="36">
        <f>AVERAGE('Asset cost and Total user cost'!H7:L7)</f>
        <v>179925.74067729214</v>
      </c>
      <c r="G14" s="27"/>
    </row>
    <row r="15" spans="1:9" x14ac:dyDescent="0.25">
      <c r="A15" s="27" t="s">
        <v>21</v>
      </c>
      <c r="B15" s="36">
        <f>AVERAGE(Opex!H16:L16)</f>
        <v>184620.72699562809</v>
      </c>
      <c r="C15" s="36">
        <f>AVERAGE(Capex!H16:L16)</f>
        <v>493123.34535615583</v>
      </c>
      <c r="D15" s="36">
        <f>AVERAGE(RAB!H16:L16)</f>
        <v>6213134.8908184869</v>
      </c>
      <c r="E15" s="36">
        <f>ABS(AVERAGE(Depreciation!H16:L16))</f>
        <v>242737.07485491177</v>
      </c>
      <c r="F15" s="36">
        <f>AVERAGE('Asset cost and Total user cost'!H8:L8)</f>
        <v>598738.67831660493</v>
      </c>
      <c r="G15" s="27"/>
    </row>
    <row r="16" spans="1:9" x14ac:dyDescent="0.25">
      <c r="A16" s="27" t="s">
        <v>37</v>
      </c>
      <c r="B16" s="36">
        <f>AVERAGE(Opex!H17:L17)</f>
        <v>83380.947181846015</v>
      </c>
      <c r="C16" s="36">
        <f>AVERAGE(Capex!H17:L17)</f>
        <v>163452.8244732669</v>
      </c>
      <c r="D16" s="36">
        <f>AVERAGE(RAB!H17:L17)</f>
        <v>2589423.949327582</v>
      </c>
      <c r="E16" s="36">
        <f>ABS(AVERAGE(Depreciation!H17:L17))</f>
        <v>137446.6769035288</v>
      </c>
      <c r="F16" s="36">
        <f>AVERAGE('Asset cost and Total user cost'!H9:L9)</f>
        <v>285816.07402783475</v>
      </c>
      <c r="G16" s="27"/>
    </row>
    <row r="17" spans="1:7" ht="14.45" x14ac:dyDescent="0.35">
      <c r="A17" s="27" t="s">
        <v>31</v>
      </c>
      <c r="B17" s="36">
        <f>AVERAGE(Opex!H18:L18)</f>
        <v>46660.86675843221</v>
      </c>
      <c r="C17" s="36">
        <f>AVERAGE(Capex!H18:L18)</f>
        <v>133682.7334066802</v>
      </c>
      <c r="D17" s="36">
        <f>AVERAGE(RAB!H18:L18)</f>
        <v>1282030.7470139104</v>
      </c>
      <c r="E17" s="36">
        <f>ABS(AVERAGE(Depreciation!H18:L18))</f>
        <v>59192.027835044093</v>
      </c>
      <c r="F17" s="36">
        <f>AVERAGE('Asset cost and Total user cost'!H10:L10)</f>
        <v>132650.11455686961</v>
      </c>
      <c r="G17" s="27"/>
    </row>
    <row r="18" spans="1:7" ht="14.45" x14ac:dyDescent="0.35">
      <c r="A18" s="27" t="s">
        <v>40</v>
      </c>
      <c r="B18" s="36">
        <f>AVERAGE(Opex!H19:L19)</f>
        <v>164820.8753810834</v>
      </c>
      <c r="C18" s="36">
        <f>AVERAGE(Capex!H19:L19)</f>
        <v>431900.10404262756</v>
      </c>
      <c r="D18" s="36">
        <f>AVERAGE(RAB!H19:L19)</f>
        <v>5521243.1555545721</v>
      </c>
      <c r="E18" s="36">
        <f>ABS(AVERAGE(Depreciation!H19:L19))</f>
        <v>218732.93850424243</v>
      </c>
      <c r="F18" s="36">
        <f>AVERAGE('Asset cost and Total user cost'!H11:L11)</f>
        <v>535090.37336115597</v>
      </c>
      <c r="G18" s="27"/>
    </row>
    <row r="19" spans="1:7" ht="14.45" x14ac:dyDescent="0.35">
      <c r="A19" s="27"/>
      <c r="B19" s="27"/>
      <c r="C19" s="27"/>
      <c r="D19" s="27"/>
      <c r="E19" s="27"/>
      <c r="F19" s="27"/>
      <c r="G19" s="27"/>
    </row>
    <row r="20" spans="1:7" ht="14.45" x14ac:dyDescent="0.35">
      <c r="A20" s="27"/>
      <c r="B20" s="27"/>
      <c r="C20" s="27"/>
      <c r="D20" s="27"/>
      <c r="E20" s="27"/>
      <c r="F20" s="27"/>
      <c r="G20" s="27"/>
    </row>
    <row r="21" spans="1:7" ht="14.45" x14ac:dyDescent="0.35">
      <c r="A21" s="27"/>
      <c r="B21" s="27"/>
      <c r="C21" s="27"/>
      <c r="D21" s="27"/>
      <c r="E21" s="27"/>
      <c r="F21" s="27"/>
      <c r="G21" s="27"/>
    </row>
    <row r="22" spans="1:7" ht="14.45" x14ac:dyDescent="0.35">
      <c r="E22" s="2"/>
    </row>
    <row r="23" spans="1:7" ht="14.45" x14ac:dyDescent="0.35">
      <c r="E23" s="2"/>
    </row>
    <row r="24" spans="1:7" ht="14.45" x14ac:dyDescent="0.35">
      <c r="E24" s="2"/>
    </row>
    <row r="25" spans="1:7" ht="14.45" x14ac:dyDescent="0.35">
      <c r="E25" s="2"/>
    </row>
    <row r="26" spans="1:7" ht="14.45" x14ac:dyDescent="0.35">
      <c r="E26" s="2"/>
    </row>
    <row r="27" spans="1:7" ht="14.45" x14ac:dyDescent="0.35">
      <c r="E2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opLeftCell="A4" zoomScaleNormal="100" workbookViewId="0">
      <selection activeCell="R28" sqref="R28"/>
    </sheetView>
  </sheetViews>
  <sheetFormatPr defaultRowHeight="15" x14ac:dyDescent="0.25"/>
  <cols>
    <col min="21" max="21" width="9.140625" customWidth="1"/>
  </cols>
  <sheetData>
    <row r="1" spans="1:1" ht="14.45" x14ac:dyDescent="0.35">
      <c r="A1" s="12" t="s">
        <v>104</v>
      </c>
    </row>
    <row r="2" spans="1:1" ht="21" x14ac:dyDescent="0.35">
      <c r="A2" s="23" t="s">
        <v>98</v>
      </c>
    </row>
    <row r="20" spans="1:1" s="20" customFormat="1" x14ac:dyDescent="0.25"/>
    <row r="21" spans="1:1" s="20" customFormat="1" x14ac:dyDescent="0.25"/>
    <row r="22" spans="1:1" s="20" customFormat="1" x14ac:dyDescent="0.25"/>
    <row r="23" spans="1:1" s="20" customFormat="1" x14ac:dyDescent="0.25"/>
    <row r="24" spans="1:1" s="20" customFormat="1" x14ac:dyDescent="0.25"/>
    <row r="25" spans="1:1" s="20" customFormat="1" x14ac:dyDescent="0.25"/>
    <row r="26" spans="1:1" s="20" customFormat="1" x14ac:dyDescent="0.25"/>
    <row r="27" spans="1:1" ht="21" x14ac:dyDescent="0.35">
      <c r="A27" s="23" t="s">
        <v>97</v>
      </c>
    </row>
    <row r="31" spans="1:1" s="20" customFormat="1" x14ac:dyDescent="0.25"/>
    <row r="32" spans="1:1" s="20" customFormat="1" x14ac:dyDescent="0.25"/>
    <row r="33" s="20" customFormat="1" x14ac:dyDescent="0.25"/>
    <row r="34" s="20" customFormat="1" x14ac:dyDescent="0.25"/>
    <row r="35" s="20" customFormat="1" x14ac:dyDescent="0.25"/>
    <row r="36" s="20" customFormat="1" x14ac:dyDescent="0.25"/>
    <row r="37" s="20" customFormat="1" x14ac:dyDescent="0.25"/>
    <row r="38" s="20" customFormat="1" x14ac:dyDescent="0.25"/>
    <row r="39" s="20" customFormat="1" x14ac:dyDescent="0.25"/>
    <row r="40" s="20" customFormat="1" x14ac:dyDescent="0.25"/>
    <row r="41" s="20" customFormat="1" x14ac:dyDescent="0.25"/>
    <row r="50" spans="1:12" s="20" customFormat="1" x14ac:dyDescent="0.25"/>
    <row r="51" spans="1:12" s="20" customFormat="1" x14ac:dyDescent="0.25"/>
    <row r="53" spans="1:12" ht="26.25" x14ac:dyDescent="0.4">
      <c r="A53" s="23" t="s">
        <v>95</v>
      </c>
      <c r="J53" s="11"/>
      <c r="L53" s="23" t="s">
        <v>45</v>
      </c>
    </row>
    <row r="59" spans="1:12" s="20" customFormat="1" x14ac:dyDescent="0.25"/>
    <row r="60" spans="1:12" s="20" customFormat="1" x14ac:dyDescent="0.25"/>
    <row r="61" spans="1:12" s="20" customFormat="1" x14ac:dyDescent="0.25"/>
    <row r="62" spans="1:12" s="20" customFormat="1" x14ac:dyDescent="0.25"/>
    <row r="63" spans="1:12" s="20" customFormat="1" x14ac:dyDescent="0.25"/>
    <row r="64" spans="1:12" s="20" customFormat="1" x14ac:dyDescent="0.25"/>
    <row r="65" spans="1:12" s="20" customFormat="1" x14ac:dyDescent="0.25"/>
    <row r="66" spans="1:12" s="20" customFormat="1" x14ac:dyDescent="0.25"/>
    <row r="67" spans="1:12" s="20" customFormat="1" x14ac:dyDescent="0.25"/>
    <row r="74" spans="1:12" s="20" customFormat="1" x14ac:dyDescent="0.25"/>
    <row r="75" spans="1:12" s="20" customFormat="1" x14ac:dyDescent="0.25"/>
    <row r="76" spans="1:12" ht="21" x14ac:dyDescent="0.35">
      <c r="L76" s="23" t="s">
        <v>65</v>
      </c>
    </row>
    <row r="78" spans="1:12" ht="26.25" x14ac:dyDescent="0.4">
      <c r="A78" s="23" t="s">
        <v>96</v>
      </c>
      <c r="B78" s="2"/>
      <c r="K78" s="11"/>
    </row>
    <row r="98" s="20" customFormat="1" x14ac:dyDescent="0.25"/>
    <row r="99" s="20" customFormat="1" x14ac:dyDescent="0.25"/>
  </sheetData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4"/>
  <sheetViews>
    <sheetView zoomScale="70" zoomScaleNormal="70" workbookViewId="0">
      <pane xSplit="1" topLeftCell="B1" activePane="topRight" state="frozen"/>
      <selection pane="topRight" activeCell="O44" sqref="O44"/>
    </sheetView>
  </sheetViews>
  <sheetFormatPr defaultColWidth="9.140625" defaultRowHeight="15" x14ac:dyDescent="0.25"/>
  <cols>
    <col min="1" max="1" width="38.5703125" style="2" customWidth="1"/>
    <col min="2" max="2" width="16.7109375" style="20" customWidth="1"/>
    <col min="3" max="11" width="20.7109375" style="2" customWidth="1"/>
    <col min="12" max="12" width="20.7109375" style="20" customWidth="1"/>
    <col min="13" max="13" width="20.7109375" style="2" customWidth="1"/>
    <col min="14" max="21" width="25.42578125" style="2" customWidth="1"/>
    <col min="22" max="22" width="14.7109375" style="2" customWidth="1"/>
    <col min="23" max="23" width="14.5703125" style="2" customWidth="1"/>
    <col min="24" max="24" width="19.85546875" style="2" customWidth="1"/>
    <col min="25" max="26" width="21" style="2" customWidth="1"/>
    <col min="27" max="27" width="12.85546875" style="2" customWidth="1"/>
    <col min="28" max="28" width="16" style="2" customWidth="1"/>
    <col min="29" max="29" width="21.28515625" style="2" customWidth="1"/>
    <col min="30" max="31" width="18.5703125" style="2" customWidth="1"/>
    <col min="32" max="16384" width="9.140625" style="2"/>
  </cols>
  <sheetData>
    <row r="1" spans="1:21" ht="14.45" x14ac:dyDescent="0.35">
      <c r="A1" s="28" t="s">
        <v>103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s="19" customFormat="1" ht="29.1" x14ac:dyDescent="0.35">
      <c r="A2" s="28" t="s">
        <v>47</v>
      </c>
      <c r="B2" s="28"/>
      <c r="C2" s="38" t="s">
        <v>94</v>
      </c>
      <c r="D2" s="38" t="s">
        <v>35</v>
      </c>
      <c r="E2" s="38" t="s">
        <v>28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s="19" customFormat="1" ht="14.45" x14ac:dyDescent="0.35">
      <c r="A3" s="28"/>
      <c r="B3" s="28"/>
      <c r="C3" s="38" t="str">
        <f>B13</f>
        <v>$ 2015/MVA</v>
      </c>
      <c r="D3" s="38" t="str">
        <f>B21</f>
        <v>$ 2015/MWh</v>
      </c>
      <c r="E3" s="38" t="str">
        <f>B29</f>
        <v>$ 2015/kV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14.45" x14ac:dyDescent="0.35">
      <c r="A4" s="34" t="s">
        <v>39</v>
      </c>
      <c r="B4" s="34"/>
      <c r="C4" s="31">
        <f>M13</f>
        <v>67261.52471408734</v>
      </c>
      <c r="D4" s="31">
        <f>M21</f>
        <v>18.445818720981553</v>
      </c>
      <c r="E4" s="31">
        <f>M29</f>
        <v>35631.42191846449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4.45" x14ac:dyDescent="0.35">
      <c r="A5" s="34" t="s">
        <v>21</v>
      </c>
      <c r="B5" s="34"/>
      <c r="C5" s="31">
        <f t="shared" ref="C5:C8" si="0">M14</f>
        <v>66831.13386362973</v>
      </c>
      <c r="D5" s="31">
        <f>M22</f>
        <v>15.507505375303481</v>
      </c>
      <c r="E5" s="31">
        <f>M30</f>
        <v>48485.223179637382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ht="14.45" x14ac:dyDescent="0.35">
      <c r="A6" s="34" t="s">
        <v>37</v>
      </c>
      <c r="B6" s="34"/>
      <c r="C6" s="31">
        <f t="shared" si="0"/>
        <v>38992.436114746859</v>
      </c>
      <c r="D6" s="31">
        <f>M23</f>
        <v>7.6822043561744611</v>
      </c>
      <c r="E6" s="31">
        <f>M31</f>
        <v>39184.035021195588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14.45" x14ac:dyDescent="0.35">
      <c r="A7" s="34" t="s">
        <v>31</v>
      </c>
      <c r="B7" s="34"/>
      <c r="C7" s="31">
        <f t="shared" si="0"/>
        <v>70356.885165489977</v>
      </c>
      <c r="D7" s="31">
        <f>M24</f>
        <v>13.790246466527515</v>
      </c>
      <c r="E7" s="31">
        <f>M32</f>
        <v>29869.765513591079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14.45" x14ac:dyDescent="0.35">
      <c r="A8" s="34" t="s">
        <v>40</v>
      </c>
      <c r="B8" s="34"/>
      <c r="C8" s="31">
        <f t="shared" si="0"/>
        <v>39878.669504033627</v>
      </c>
      <c r="D8" s="31">
        <f>M25</f>
        <v>9.5163196329073223</v>
      </c>
      <c r="E8" s="31">
        <f>M33</f>
        <v>40250.374201993414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4.45" x14ac:dyDescent="0.3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4.45" x14ac:dyDescent="0.35">
      <c r="A10" s="15" t="s">
        <v>34</v>
      </c>
      <c r="B10" s="15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4.45" x14ac:dyDescent="0.3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12" customFormat="1" ht="29.1" x14ac:dyDescent="0.35">
      <c r="A12" s="39" t="s">
        <v>53</v>
      </c>
      <c r="B12" s="39"/>
      <c r="C12" s="40">
        <v>2006</v>
      </c>
      <c r="D12" s="40">
        <v>2007</v>
      </c>
      <c r="E12" s="40">
        <v>2008</v>
      </c>
      <c r="F12" s="40">
        <v>2009</v>
      </c>
      <c r="G12" s="40">
        <v>2010</v>
      </c>
      <c r="H12" s="40">
        <v>2011</v>
      </c>
      <c r="I12" s="40">
        <v>2012</v>
      </c>
      <c r="J12" s="40">
        <v>2013</v>
      </c>
      <c r="K12" s="40">
        <v>2014</v>
      </c>
      <c r="L12" s="40">
        <v>2015</v>
      </c>
      <c r="M12" s="40" t="s">
        <v>24</v>
      </c>
      <c r="N12" s="28"/>
      <c r="O12" s="28"/>
      <c r="P12" s="28"/>
      <c r="Q12" s="28"/>
      <c r="R12" s="28"/>
      <c r="S12" s="28"/>
      <c r="T12" s="28"/>
      <c r="U12" s="28"/>
    </row>
    <row r="13" spans="1:21" ht="14.45" x14ac:dyDescent="0.35">
      <c r="A13" s="34" t="s">
        <v>39</v>
      </c>
      <c r="B13" s="34" t="s">
        <v>93</v>
      </c>
      <c r="C13" s="31">
        <f>C53/'Physical data'!C10</f>
        <v>49424.711157421407</v>
      </c>
      <c r="D13" s="31">
        <f>D53/'Physical data'!D10</f>
        <v>52046.557235043292</v>
      </c>
      <c r="E13" s="31">
        <f>E53/'Physical data'!E10</f>
        <v>47620.264356216787</v>
      </c>
      <c r="F13" s="31">
        <f>F53/'Physical data'!F10</f>
        <v>50365.277493472815</v>
      </c>
      <c r="G13" s="31">
        <f>G53/'Physical data'!G10</f>
        <v>51450.646775474212</v>
      </c>
      <c r="H13" s="31">
        <f>H53/'Physical data'!H10</f>
        <v>52144.750836556581</v>
      </c>
      <c r="I13" s="31">
        <f>I53/'Physical data'!I10</f>
        <v>57920.883819853887</v>
      </c>
      <c r="J13" s="31">
        <f>J53/'Physical data'!J10</f>
        <v>58401.044263384007</v>
      </c>
      <c r="K13" s="31">
        <f>K53/'Physical data'!K10</f>
        <v>77979.987380362538</v>
      </c>
      <c r="L13" s="31">
        <f>L53/'Physical data'!L10</f>
        <v>89860.957270279658</v>
      </c>
      <c r="M13" s="31">
        <f>AVERAGE(H13:L13)</f>
        <v>67261.52471408734</v>
      </c>
      <c r="N13" s="27"/>
      <c r="O13" s="27"/>
      <c r="P13" s="27"/>
      <c r="Q13" s="27"/>
      <c r="R13" s="27"/>
      <c r="S13" s="27"/>
      <c r="T13" s="27"/>
      <c r="U13" s="27"/>
    </row>
    <row r="14" spans="1:21" ht="14.45" x14ac:dyDescent="0.35">
      <c r="A14" s="34" t="s">
        <v>21</v>
      </c>
      <c r="B14" s="34" t="s">
        <v>93</v>
      </c>
      <c r="C14" s="31">
        <f>C54/'Physical data'!C11</f>
        <v>48994.958108612889</v>
      </c>
      <c r="D14" s="31">
        <f>D54/'Physical data'!D11</f>
        <v>47656.822175655499</v>
      </c>
      <c r="E14" s="31">
        <f>E54/'Physical data'!E11</f>
        <v>52967.972935869635</v>
      </c>
      <c r="F14" s="31">
        <f>F54/'Physical data'!F11</f>
        <v>54950.886422046831</v>
      </c>
      <c r="G14" s="31">
        <f>G54/'Physical data'!G11</f>
        <v>57452.778123994831</v>
      </c>
      <c r="H14" s="31">
        <f>H54/'Physical data'!H11</f>
        <v>61169.321961341775</v>
      </c>
      <c r="I14" s="31">
        <f>I54/'Physical data'!I11</f>
        <v>65054.334805299157</v>
      </c>
      <c r="J14" s="31">
        <f>J54/'Physical data'!J11</f>
        <v>64950.427149539755</v>
      </c>
      <c r="K14" s="31">
        <f>K54/'Physical data'!K11</f>
        <v>69812.315404634239</v>
      </c>
      <c r="L14" s="31">
        <f>L54/'Physical data'!L11</f>
        <v>73169.269997333686</v>
      </c>
      <c r="M14" s="31">
        <f t="shared" ref="M14:M17" si="1">AVERAGE(H14:L14)</f>
        <v>66831.13386362973</v>
      </c>
      <c r="N14" s="27"/>
      <c r="O14" s="27"/>
      <c r="P14" s="27"/>
      <c r="Q14" s="27"/>
      <c r="R14" s="27"/>
      <c r="S14" s="27"/>
      <c r="T14" s="27"/>
      <c r="U14" s="27"/>
    </row>
    <row r="15" spans="1:21" ht="14.45" x14ac:dyDescent="0.35">
      <c r="A15" s="34" t="s">
        <v>37</v>
      </c>
      <c r="B15" s="34" t="s">
        <v>93</v>
      </c>
      <c r="C15" s="31">
        <f>C55/'Physical data'!C12</f>
        <v>41404.855318052752</v>
      </c>
      <c r="D15" s="31">
        <f>D55/'Physical data'!D12</f>
        <v>34691.43952168004</v>
      </c>
      <c r="E15" s="31">
        <f>E55/'Physical data'!E12</f>
        <v>34582.027104492037</v>
      </c>
      <c r="F15" s="31">
        <f>F55/'Physical data'!F12</f>
        <v>35369.716166611186</v>
      </c>
      <c r="G15" s="31">
        <f>G55/'Physical data'!G12</f>
        <v>37316.534363460785</v>
      </c>
      <c r="H15" s="31">
        <f>H55/'Physical data'!H12</f>
        <v>37619.1886693384</v>
      </c>
      <c r="I15" s="31">
        <f>I55/'Physical data'!I12</f>
        <v>39867.973512321652</v>
      </c>
      <c r="J15" s="31">
        <f>J55/'Physical data'!J12</f>
        <v>38010.130873034905</v>
      </c>
      <c r="K15" s="31">
        <f>K55/'Physical data'!K12</f>
        <v>35771.130360514944</v>
      </c>
      <c r="L15" s="31">
        <f>L55/'Physical data'!L12</f>
        <v>43693.757158524408</v>
      </c>
      <c r="M15" s="31">
        <f t="shared" si="1"/>
        <v>38992.436114746859</v>
      </c>
      <c r="N15" s="27"/>
      <c r="O15" s="27"/>
      <c r="P15" s="27"/>
      <c r="Q15" s="27"/>
      <c r="R15" s="27"/>
      <c r="S15" s="27"/>
      <c r="T15" s="27"/>
      <c r="U15" s="27"/>
    </row>
    <row r="16" spans="1:21" ht="14.45" x14ac:dyDescent="0.35">
      <c r="A16" s="34" t="s">
        <v>31</v>
      </c>
      <c r="B16" s="34" t="s">
        <v>93</v>
      </c>
      <c r="C16" s="31">
        <f>C56/'Physical data'!C13</f>
        <v>51914.103471886745</v>
      </c>
      <c r="D16" s="31">
        <f>D56/'Physical data'!D13</f>
        <v>52709.556063944656</v>
      </c>
      <c r="E16" s="31">
        <f>E56/'Physical data'!E13</f>
        <v>59923.053027635338</v>
      </c>
      <c r="F16" s="31">
        <f>F56/'Physical data'!F13</f>
        <v>60232.606439711562</v>
      </c>
      <c r="G16" s="31">
        <f>G56/'Physical data'!G13</f>
        <v>64979.204588278008</v>
      </c>
      <c r="H16" s="31">
        <f>H56/'Physical data'!H13</f>
        <v>68249.852893120464</v>
      </c>
      <c r="I16" s="31">
        <f>I56/'Physical data'!I13</f>
        <v>70097.938549725892</v>
      </c>
      <c r="J16" s="31">
        <f>J56/'Physical data'!J13</f>
        <v>70406.791650714949</v>
      </c>
      <c r="K16" s="31">
        <f>K56/'Physical data'!K13</f>
        <v>75082.884180339373</v>
      </c>
      <c r="L16" s="31">
        <f>L56/'Physical data'!L13</f>
        <v>67946.958553549281</v>
      </c>
      <c r="M16" s="31">
        <f t="shared" si="1"/>
        <v>70356.885165489977</v>
      </c>
      <c r="N16" s="27"/>
      <c r="O16" s="27"/>
      <c r="P16" s="27"/>
      <c r="Q16" s="27"/>
      <c r="R16" s="27"/>
      <c r="S16" s="27"/>
      <c r="T16" s="27"/>
      <c r="U16" s="27"/>
    </row>
    <row r="17" spans="1:30" ht="14.45" x14ac:dyDescent="0.35">
      <c r="A17" s="34" t="s">
        <v>40</v>
      </c>
      <c r="B17" s="34" t="s">
        <v>93</v>
      </c>
      <c r="C17" s="31">
        <f>C57/'Physical data'!C14</f>
        <v>30126.944541879468</v>
      </c>
      <c r="D17" s="31">
        <f>D57/'Physical data'!D14</f>
        <v>29865.054937350469</v>
      </c>
      <c r="E17" s="31">
        <f>E57/'Physical data'!E14</f>
        <v>30250.684907322335</v>
      </c>
      <c r="F17" s="31">
        <f>F57/'Physical data'!F14</f>
        <v>31827.664581052861</v>
      </c>
      <c r="G17" s="31">
        <f>G57/'Physical data'!G14</f>
        <v>34602.557831511185</v>
      </c>
      <c r="H17" s="31">
        <f>H57/'Physical data'!H14</f>
        <v>33487.873973750131</v>
      </c>
      <c r="I17" s="31">
        <f>I57/'Physical data'!I14</f>
        <v>37082.992810170181</v>
      </c>
      <c r="J17" s="31">
        <f>J57/'Physical data'!J14</f>
        <v>38888.53082128417</v>
      </c>
      <c r="K17" s="31">
        <f>K57/'Physical data'!K14</f>
        <v>43654.016300272342</v>
      </c>
      <c r="L17" s="31">
        <f>L57/'Physical data'!L14</f>
        <v>46279.933614691319</v>
      </c>
      <c r="M17" s="31">
        <f t="shared" si="1"/>
        <v>39878.669504033627</v>
      </c>
      <c r="N17" s="27"/>
      <c r="O17" s="27"/>
      <c r="P17" s="27"/>
      <c r="Q17" s="27"/>
      <c r="R17" s="27"/>
      <c r="S17" s="27"/>
      <c r="T17" s="27"/>
      <c r="U17" s="27"/>
    </row>
    <row r="18" spans="1:30" ht="14.45" x14ac:dyDescent="0.3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30" ht="14.45" x14ac:dyDescent="0.3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5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s="12" customFormat="1" ht="29.1" x14ac:dyDescent="0.35">
      <c r="A20" s="39" t="s">
        <v>66</v>
      </c>
      <c r="B20" s="39"/>
      <c r="C20" s="40">
        <v>2006</v>
      </c>
      <c r="D20" s="40">
        <v>2007</v>
      </c>
      <c r="E20" s="40">
        <v>2008</v>
      </c>
      <c r="F20" s="40">
        <v>2009</v>
      </c>
      <c r="G20" s="40">
        <v>2010</v>
      </c>
      <c r="H20" s="40">
        <v>2011</v>
      </c>
      <c r="I20" s="40">
        <v>2012</v>
      </c>
      <c r="J20" s="40">
        <v>2013</v>
      </c>
      <c r="K20" s="40">
        <v>2014</v>
      </c>
      <c r="L20" s="40">
        <v>2015</v>
      </c>
      <c r="M20" s="40" t="s">
        <v>24</v>
      </c>
      <c r="N20" s="28"/>
      <c r="O20" s="28"/>
      <c r="P20" s="28"/>
      <c r="Q20" s="28"/>
      <c r="R20" s="28"/>
      <c r="S20" s="28"/>
      <c r="T20" s="28"/>
      <c r="U20" s="28"/>
    </row>
    <row r="21" spans="1:30" ht="14.45" x14ac:dyDescent="0.35">
      <c r="A21" s="34" t="s">
        <v>39</v>
      </c>
      <c r="B21" s="34" t="s">
        <v>92</v>
      </c>
      <c r="C21" s="41">
        <f>C53/'Physical data'!C3</f>
        <v>13.020985751317395</v>
      </c>
      <c r="D21" s="41">
        <f>D53/'Physical data'!D3</f>
        <v>14.793550795882014</v>
      </c>
      <c r="E21" s="41">
        <f>E53/'Physical data'!E3</f>
        <v>15.369992825219709</v>
      </c>
      <c r="F21" s="41">
        <f>F53/'Physical data'!F3</f>
        <v>15.896711783800063</v>
      </c>
      <c r="G21" s="41">
        <f>G53/'Physical data'!G3</f>
        <v>15.922987635670877</v>
      </c>
      <c r="H21" s="41">
        <f>H53/'Physical data'!H3</f>
        <v>16.439743941238749</v>
      </c>
      <c r="I21" s="41">
        <f>I53/'Physical data'!I3</f>
        <v>17.418019517083604</v>
      </c>
      <c r="J21" s="41">
        <f>J53/'Physical data'!J3</f>
        <v>18.00377079562881</v>
      </c>
      <c r="K21" s="41">
        <f>K53/'Physical data'!K3</f>
        <v>19.161331670170863</v>
      </c>
      <c r="L21" s="41">
        <f>L53/'Physical data'!L3</f>
        <v>21.206227680785734</v>
      </c>
      <c r="M21" s="31">
        <f t="shared" ref="M21:M25" si="2">AVERAGE(H21:L21)</f>
        <v>18.445818720981553</v>
      </c>
      <c r="N21" s="27"/>
      <c r="O21" s="27"/>
      <c r="P21" s="27"/>
      <c r="Q21" s="27"/>
      <c r="R21" s="27"/>
      <c r="S21" s="27"/>
      <c r="T21" s="27"/>
      <c r="U21" s="27"/>
    </row>
    <row r="22" spans="1:30" ht="14.45" x14ac:dyDescent="0.35">
      <c r="A22" s="34" t="s">
        <v>21</v>
      </c>
      <c r="B22" s="34" t="s">
        <v>92</v>
      </c>
      <c r="C22" s="41">
        <f>C54/'Physical data'!C4</f>
        <v>10.587365400326309</v>
      </c>
      <c r="D22" s="41">
        <f>D54/'Physical data'!D4</f>
        <v>10.764401684922696</v>
      </c>
      <c r="E22" s="41">
        <f>E54/'Physical data'!E4</f>
        <v>12.016275979431533</v>
      </c>
      <c r="F22" s="41">
        <f>F54/'Physical data'!F4</f>
        <v>12.706689638856814</v>
      </c>
      <c r="G22" s="41">
        <f>G54/'Physical data'!G4</f>
        <v>13.314420738274737</v>
      </c>
      <c r="H22" s="41">
        <f>H54/'Physical data'!H4</f>
        <v>14.065068075948677</v>
      </c>
      <c r="I22" s="41">
        <f>I54/'Physical data'!I4</f>
        <v>14.927440096822968</v>
      </c>
      <c r="J22" s="41">
        <f>J54/'Physical data'!J4</f>
        <v>15.357323033085274</v>
      </c>
      <c r="K22" s="41">
        <f>K54/'Physical data'!K4</f>
        <v>16.879513950401197</v>
      </c>
      <c r="L22" s="41">
        <f>L54/'Physical data'!L4</f>
        <v>16.308181720259288</v>
      </c>
      <c r="M22" s="31">
        <f t="shared" si="2"/>
        <v>15.507505375303481</v>
      </c>
      <c r="N22" s="27"/>
      <c r="O22" s="27"/>
      <c r="P22" s="27"/>
      <c r="Q22" s="27"/>
      <c r="R22" s="27"/>
      <c r="S22" s="27"/>
      <c r="T22" s="27"/>
      <c r="U22" s="27"/>
    </row>
    <row r="23" spans="1:30" ht="14.45" x14ac:dyDescent="0.35">
      <c r="A23" s="34" t="s">
        <v>37</v>
      </c>
      <c r="B23" s="34" t="s">
        <v>92</v>
      </c>
      <c r="C23" s="41">
        <f>C55/'Physical data'!C5</f>
        <v>7.3733933533754801</v>
      </c>
      <c r="D23" s="41">
        <f>D55/'Physical data'!D5</f>
        <v>7.1850827291735646</v>
      </c>
      <c r="E23" s="41">
        <f>E55/'Physical data'!E5</f>
        <v>7.5401024759780819</v>
      </c>
      <c r="F23" s="41">
        <f>F55/'Physical data'!F5</f>
        <v>7.6370962542946765</v>
      </c>
      <c r="G23" s="41">
        <f>G55/'Physical data'!G5</f>
        <v>7.5243039670680147</v>
      </c>
      <c r="H23" s="41">
        <f>H55/'Physical data'!H5</f>
        <v>7.5263716025585001</v>
      </c>
      <c r="I23" s="41">
        <f>I55/'Physical data'!I5</f>
        <v>7.4927347058850033</v>
      </c>
      <c r="J23" s="41">
        <f>J55/'Physical data'!J5</f>
        <v>7.4150266485588041</v>
      </c>
      <c r="K23" s="41">
        <f>K55/'Physical data'!K5</f>
        <v>7.6350348403952149</v>
      </c>
      <c r="L23" s="41">
        <f>L55/'Physical data'!L5</f>
        <v>8.3418539834747811</v>
      </c>
      <c r="M23" s="31">
        <f t="shared" si="2"/>
        <v>7.6822043561744611</v>
      </c>
      <c r="N23" s="27"/>
      <c r="O23" s="27"/>
      <c r="P23" s="27"/>
      <c r="Q23" s="27"/>
      <c r="R23" s="27"/>
      <c r="S23" s="27"/>
      <c r="T23" s="27"/>
      <c r="U23" s="27"/>
    </row>
    <row r="24" spans="1:30" ht="14.45" x14ac:dyDescent="0.35">
      <c r="A24" s="34" t="s">
        <v>31</v>
      </c>
      <c r="B24" s="34" t="s">
        <v>92</v>
      </c>
      <c r="C24" s="41">
        <f>C56/'Physical data'!C6</f>
        <v>13.233492968257947</v>
      </c>
      <c r="D24" s="41">
        <f>D56/'Physical data'!D6</f>
        <v>11.055145654381239</v>
      </c>
      <c r="E24" s="41">
        <f>E56/'Physical data'!E6</f>
        <v>11.64813818976581</v>
      </c>
      <c r="F24" s="41">
        <f>F56/'Physical data'!F6</f>
        <v>11.928010531208251</v>
      </c>
      <c r="G24" s="41">
        <f>G56/'Physical data'!G6</f>
        <v>13.137623933401784</v>
      </c>
      <c r="H24" s="41">
        <f>H56/'Physical data'!H6</f>
        <v>13.525135049120156</v>
      </c>
      <c r="I24" s="41">
        <f>I56/'Physical data'!I6</f>
        <v>14.417276815204723</v>
      </c>
      <c r="J24" s="41">
        <f>J56/'Physical data'!J6</f>
        <v>13.92545109964054</v>
      </c>
      <c r="K24" s="41">
        <f>K56/'Physical data'!K6</f>
        <v>14.100558891639309</v>
      </c>
      <c r="L24" s="41">
        <f>L56/'Physical data'!L6</f>
        <v>12.982810477032848</v>
      </c>
      <c r="M24" s="31">
        <f t="shared" si="2"/>
        <v>13.790246466527515</v>
      </c>
      <c r="N24" s="27"/>
      <c r="O24" s="27"/>
      <c r="P24" s="27"/>
      <c r="Q24" s="27"/>
      <c r="R24" s="27"/>
      <c r="S24" s="27"/>
      <c r="T24" s="27"/>
      <c r="U24" s="27"/>
    </row>
    <row r="25" spans="1:30" ht="14.45" x14ac:dyDescent="0.35">
      <c r="A25" s="34" t="s">
        <v>40</v>
      </c>
      <c r="B25" s="34" t="s">
        <v>92</v>
      </c>
      <c r="C25" s="41">
        <f>C57/'Physical data'!C7</f>
        <v>6.7277348547509979</v>
      </c>
      <c r="D25" s="41">
        <f>D57/'Physical data'!D7</f>
        <v>6.692650865478539</v>
      </c>
      <c r="E25" s="41">
        <f>E57/'Physical data'!E7</f>
        <v>6.8201544154690357</v>
      </c>
      <c r="F25" s="41">
        <f>F57/'Physical data'!F7</f>
        <v>7.3388079860134221</v>
      </c>
      <c r="G25" s="41">
        <f>G57/'Physical data'!G7</f>
        <v>8.1139992929970397</v>
      </c>
      <c r="H25" s="41">
        <f>H57/'Physical data'!H7</f>
        <v>8.1411623444956458</v>
      </c>
      <c r="I25" s="41">
        <f>I57/'Physical data'!I7</f>
        <v>8.7140191982123145</v>
      </c>
      <c r="J25" s="41">
        <f>J57/'Physical data'!J7</f>
        <v>9.5170244203986574</v>
      </c>
      <c r="K25" s="41">
        <f>K57/'Physical data'!K7</f>
        <v>10.945697246558939</v>
      </c>
      <c r="L25" s="41">
        <f>L57/'Physical data'!L7</f>
        <v>10.26369495487106</v>
      </c>
      <c r="M25" s="31">
        <f t="shared" si="2"/>
        <v>9.5163196329073223</v>
      </c>
      <c r="N25" s="27"/>
      <c r="O25" s="27"/>
      <c r="P25" s="27"/>
      <c r="Q25" s="27"/>
      <c r="R25" s="27"/>
      <c r="S25" s="27"/>
      <c r="T25" s="27"/>
      <c r="U25" s="27"/>
    </row>
    <row r="26" spans="1:30" ht="14.45" x14ac:dyDescent="0.3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30" ht="14.45" x14ac:dyDescent="0.3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30" s="12" customFormat="1" ht="29.1" x14ac:dyDescent="0.35">
      <c r="A28" s="39" t="s">
        <v>54</v>
      </c>
      <c r="B28" s="39"/>
      <c r="C28" s="40">
        <v>2006</v>
      </c>
      <c r="D28" s="40">
        <v>2007</v>
      </c>
      <c r="E28" s="40">
        <v>2008</v>
      </c>
      <c r="F28" s="40">
        <v>2009</v>
      </c>
      <c r="G28" s="40">
        <v>2010</v>
      </c>
      <c r="H28" s="40">
        <v>2011</v>
      </c>
      <c r="I28" s="40">
        <v>2012</v>
      </c>
      <c r="J28" s="40">
        <v>2013</v>
      </c>
      <c r="K28" s="40">
        <v>2014</v>
      </c>
      <c r="L28" s="40">
        <v>2015</v>
      </c>
      <c r="M28" s="40" t="s">
        <v>24</v>
      </c>
      <c r="N28" s="28"/>
      <c r="O28" s="28"/>
      <c r="P28" s="28"/>
      <c r="Q28" s="28"/>
      <c r="R28" s="28"/>
      <c r="S28" s="28"/>
      <c r="T28" s="28"/>
      <c r="U28" s="28"/>
    </row>
    <row r="29" spans="1:30" ht="14.45" x14ac:dyDescent="0.35">
      <c r="A29" s="34" t="s">
        <v>39</v>
      </c>
      <c r="B29" s="34" t="s">
        <v>91</v>
      </c>
      <c r="C29" s="31">
        <f>C53/'Physical data'!C17</f>
        <v>33468.515045838089</v>
      </c>
      <c r="D29" s="31">
        <f>D53/'Physical data'!D17</f>
        <v>34642.206549870105</v>
      </c>
      <c r="E29" s="31">
        <f>E53/'Physical data'!E17</f>
        <v>33475.489839723654</v>
      </c>
      <c r="F29" s="31">
        <f>F53/'Physical data'!F17</f>
        <v>32816.731120123361</v>
      </c>
      <c r="G29" s="31">
        <f>G53/'Physical data'!G17</f>
        <v>31709.733925832494</v>
      </c>
      <c r="H29" s="31">
        <f>H53/'Physical data'!H17</f>
        <v>32360.419944549474</v>
      </c>
      <c r="I29" s="31">
        <f>I53/'Physical data'!I17</f>
        <v>34358.827414262727</v>
      </c>
      <c r="J29" s="31">
        <f>J53/'Physical data'!J17</f>
        <v>36071.672528346331</v>
      </c>
      <c r="K29" s="31">
        <f>K53/'Physical data'!K17</f>
        <v>37169.004756094386</v>
      </c>
      <c r="L29" s="31">
        <f>L53/'Physical data'!L17</f>
        <v>38197.184949069539</v>
      </c>
      <c r="M29" s="31">
        <f t="shared" ref="M29:M33" si="3">AVERAGE(H29:L29)</f>
        <v>35631.42191846449</v>
      </c>
      <c r="N29" s="27"/>
      <c r="O29" s="27"/>
      <c r="P29" s="27"/>
      <c r="Q29" s="27"/>
      <c r="R29" s="27"/>
      <c r="S29" s="27"/>
      <c r="T29" s="27"/>
      <c r="U29" s="27"/>
    </row>
    <row r="30" spans="1:30" ht="14.45" x14ac:dyDescent="0.35">
      <c r="A30" s="34" t="s">
        <v>21</v>
      </c>
      <c r="B30" s="34" t="s">
        <v>91</v>
      </c>
      <c r="C30" s="31">
        <f>C54/'Physical data'!C18</f>
        <v>43344.609792360592</v>
      </c>
      <c r="D30" s="31">
        <f>D54/'Physical data'!D18</f>
        <v>44065.415308073338</v>
      </c>
      <c r="E30" s="31">
        <f>E54/'Physical data'!E18</f>
        <v>46890.11282877926</v>
      </c>
      <c r="F30" s="31">
        <f>F54/'Physical data'!F18</f>
        <v>47716.436175922427</v>
      </c>
      <c r="G30" s="31">
        <f>G54/'Physical data'!G18</f>
        <v>48259.486232619449</v>
      </c>
      <c r="H30" s="31">
        <f>H54/'Physical data'!H18</f>
        <v>48650.330831733481</v>
      </c>
      <c r="I30" s="31">
        <f>I54/'Physical data'!I18</f>
        <v>49458.642226629425</v>
      </c>
      <c r="J30" s="31">
        <f>J54/'Physical data'!J18</f>
        <v>46727.34875170864</v>
      </c>
      <c r="K30" s="31">
        <f>K54/'Physical data'!K18</f>
        <v>47137.484564765087</v>
      </c>
      <c r="L30" s="31">
        <f>L54/'Physical data'!L18</f>
        <v>50452.309523350305</v>
      </c>
      <c r="M30" s="31">
        <f t="shared" si="3"/>
        <v>48485.223179637382</v>
      </c>
      <c r="N30" s="27"/>
      <c r="O30" s="27"/>
      <c r="P30" s="27"/>
      <c r="Q30" s="27"/>
      <c r="R30" s="27"/>
      <c r="S30" s="27"/>
      <c r="T30" s="27"/>
      <c r="U30" s="27"/>
    </row>
    <row r="31" spans="1:30" ht="14.45" x14ac:dyDescent="0.35">
      <c r="A31" s="34" t="s">
        <v>37</v>
      </c>
      <c r="B31" s="34" t="s">
        <v>91</v>
      </c>
      <c r="C31" s="31">
        <f>C55/'Physical data'!C19</f>
        <v>45453.801052439594</v>
      </c>
      <c r="D31" s="31">
        <f>D55/'Physical data'!D19</f>
        <v>45457.158908701698</v>
      </c>
      <c r="E31" s="31">
        <f>E55/'Physical data'!E19</f>
        <v>45023.445142950688</v>
      </c>
      <c r="F31" s="31">
        <f>F55/'Physical data'!F19</f>
        <v>43443.478248442167</v>
      </c>
      <c r="G31" s="31">
        <f>G55/'Physical data'!G19</f>
        <v>43860.402090287251</v>
      </c>
      <c r="H31" s="31">
        <f>H55/'Physical data'!H19</f>
        <v>42928.167668388713</v>
      </c>
      <c r="I31" s="31">
        <f>I55/'Physical data'!I19</f>
        <v>38946.292071126118</v>
      </c>
      <c r="J31" s="31">
        <f>J55/'Physical data'!J19</f>
        <v>35627.299163922275</v>
      </c>
      <c r="K31" s="31">
        <f>K55/'Physical data'!K19</f>
        <v>35764.854723609591</v>
      </c>
      <c r="L31" s="31">
        <f>L55/'Physical data'!L19</f>
        <v>42653.561478931253</v>
      </c>
      <c r="M31" s="31">
        <f t="shared" si="3"/>
        <v>39184.035021195588</v>
      </c>
      <c r="N31" s="27"/>
      <c r="O31" s="27"/>
      <c r="P31" s="27"/>
      <c r="Q31" s="27"/>
      <c r="R31" s="27"/>
      <c r="S31" s="27"/>
      <c r="T31" s="27"/>
      <c r="U31" s="27"/>
    </row>
    <row r="32" spans="1:30" ht="14.45" x14ac:dyDescent="0.35">
      <c r="A32" s="34" t="s">
        <v>31</v>
      </c>
      <c r="B32" s="34" t="s">
        <v>91</v>
      </c>
      <c r="C32" s="31">
        <f>C56/'Physical data'!C20</f>
        <v>23643.510258202037</v>
      </c>
      <c r="D32" s="31">
        <f>D56/'Physical data'!D20</f>
        <v>24107.713782758234</v>
      </c>
      <c r="E32" s="31">
        <f>E56/'Physical data'!E20</f>
        <v>26831.454918169598</v>
      </c>
      <c r="F32" s="31">
        <f>F56/'Physical data'!F20</f>
        <v>26794.894831522201</v>
      </c>
      <c r="G32" s="31">
        <f>G56/'Physical data'!G20</f>
        <v>29208.644729132393</v>
      </c>
      <c r="H32" s="31">
        <f>H56/'Physical data'!H20</f>
        <v>30081.35020847225</v>
      </c>
      <c r="I32" s="31">
        <f>I56/'Physical data'!I20</f>
        <v>30512.246434737674</v>
      </c>
      <c r="J32" s="31">
        <f>J56/'Physical data'!J20</f>
        <v>29571.445143061646</v>
      </c>
      <c r="K32" s="31">
        <f>K56/'Physical data'!K20</f>
        <v>31092.453358498627</v>
      </c>
      <c r="L32" s="31">
        <f>L56/'Physical data'!L20</f>
        <v>28091.332423185195</v>
      </c>
      <c r="M32" s="31">
        <f t="shared" si="3"/>
        <v>29869.765513591079</v>
      </c>
      <c r="N32" s="27"/>
      <c r="O32" s="27"/>
      <c r="P32" s="27"/>
      <c r="Q32" s="27"/>
      <c r="R32" s="27"/>
      <c r="S32" s="27"/>
      <c r="T32" s="27"/>
      <c r="U32" s="27"/>
    </row>
    <row r="33" spans="1:21" ht="14.45" x14ac:dyDescent="0.35">
      <c r="A33" s="34" t="s">
        <v>40</v>
      </c>
      <c r="B33" s="34" t="s">
        <v>91</v>
      </c>
      <c r="C33" s="31">
        <f>C57/'Physical data'!C21</f>
        <v>37864.124760873303</v>
      </c>
      <c r="D33" s="31">
        <f>D57/'Physical data'!D21</f>
        <v>38359.921402853302</v>
      </c>
      <c r="E33" s="31">
        <f>E57/'Physical data'!E21</f>
        <v>37242.701831890088</v>
      </c>
      <c r="F33" s="31">
        <f>F57/'Physical data'!F21</f>
        <v>37471.421768860047</v>
      </c>
      <c r="G33" s="31">
        <f>G57/'Physical data'!G21</f>
        <v>40004.180512329425</v>
      </c>
      <c r="H33" s="31">
        <f>H57/'Physical data'!H21</f>
        <v>38453.078134995718</v>
      </c>
      <c r="I33" s="31">
        <f>I57/'Physical data'!I21</f>
        <v>38825.841704459242</v>
      </c>
      <c r="J33" s="31">
        <f>J57/'Physical data'!J21</f>
        <v>38763.77384798033</v>
      </c>
      <c r="K33" s="31">
        <f>K57/'Physical data'!K21</f>
        <v>42115.559679055092</v>
      </c>
      <c r="L33" s="31">
        <f>L57/'Physical data'!L21</f>
        <v>43093.617643476682</v>
      </c>
      <c r="M33" s="31">
        <f t="shared" si="3"/>
        <v>40250.374201993414</v>
      </c>
      <c r="N33" s="27"/>
      <c r="O33" s="27"/>
      <c r="P33" s="27"/>
      <c r="Q33" s="27"/>
      <c r="R33" s="27"/>
      <c r="S33" s="27"/>
      <c r="T33" s="27"/>
      <c r="U33" s="27"/>
    </row>
    <row r="34" spans="1:21" ht="14.45" x14ac:dyDescent="0.35">
      <c r="A34" s="25"/>
      <c r="B34" s="25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27"/>
      <c r="O34" s="27"/>
      <c r="P34" s="27"/>
      <c r="Q34" s="27"/>
      <c r="R34" s="27"/>
      <c r="S34" s="27"/>
      <c r="T34" s="27"/>
      <c r="U34" s="27"/>
    </row>
    <row r="35" spans="1:21" ht="14.45" x14ac:dyDescent="0.3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s="12" customFormat="1" ht="14.45" hidden="1" x14ac:dyDescent="0.35">
      <c r="A36" s="40"/>
      <c r="B36" s="40"/>
      <c r="C36" s="40" t="s">
        <v>26</v>
      </c>
      <c r="D36" s="40" t="s">
        <v>23</v>
      </c>
      <c r="E36" s="40" t="s">
        <v>36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 ht="14.45" hidden="1" x14ac:dyDescent="0.35">
      <c r="A37" s="34" t="s">
        <v>39</v>
      </c>
      <c r="B37" s="34"/>
      <c r="C37" s="31">
        <f>AVERAGE(Opex!H15:L15)</f>
        <v>76691.55773079404</v>
      </c>
      <c r="D37" s="31">
        <f>ABS(AVERAGE(Depreciation!H15:L15))</f>
        <v>77405.31636550017</v>
      </c>
      <c r="E37" s="31">
        <f>AVERAGE(RAB!H15:L15)*'Asset cost and Total user cost'!$B$2</f>
        <v>102520.42431179197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14.45" hidden="1" x14ac:dyDescent="0.35">
      <c r="A38" s="34" t="s">
        <v>21</v>
      </c>
      <c r="B38" s="34"/>
      <c r="C38" s="31">
        <f>AVERAGE(Opex!H16:L16)</f>
        <v>184620.72699562809</v>
      </c>
      <c r="D38" s="31">
        <f>ABS(AVERAGE(Depreciation!H16:L16))</f>
        <v>242737.07485491177</v>
      </c>
      <c r="E38" s="31">
        <f>AVERAGE(RAB!H16:L16)*'Asset cost and Total user cost'!$B$2</f>
        <v>356001.60346169316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:21" ht="14.45" hidden="1" x14ac:dyDescent="0.35">
      <c r="A39" s="34" t="s">
        <v>37</v>
      </c>
      <c r="B39" s="34"/>
      <c r="C39" s="31">
        <f>AVERAGE(Opex!H17:L17)</f>
        <v>83380.947181846015</v>
      </c>
      <c r="D39" s="31">
        <f>ABS(AVERAGE(Depreciation!H17:L17))</f>
        <v>137446.6769035288</v>
      </c>
      <c r="E39" s="31">
        <f>AVERAGE(RAB!H17:L17)*'Asset cost and Total user cost'!$B$2</f>
        <v>148369.39712430592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:21" ht="14.45" hidden="1" x14ac:dyDescent="0.35">
      <c r="A40" s="34" t="s">
        <v>31</v>
      </c>
      <c r="B40" s="34"/>
      <c r="C40" s="31">
        <f>AVERAGE(Opex!H18:L18)</f>
        <v>46660.86675843221</v>
      </c>
      <c r="D40" s="31">
        <f>ABS(AVERAGE(Depreciation!H18:L18))</f>
        <v>59192.027835044093</v>
      </c>
      <c r="E40" s="31">
        <f>AVERAGE(RAB!H18:L18)*'Asset cost and Total user cost'!$B$2</f>
        <v>73458.08672182553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1" ht="14.45" hidden="1" x14ac:dyDescent="0.35">
      <c r="A41" s="34" t="s">
        <v>40</v>
      </c>
      <c r="B41" s="34"/>
      <c r="C41" s="31">
        <f>AVERAGE(Opex!H19:L19)</f>
        <v>164820.8753810834</v>
      </c>
      <c r="D41" s="31">
        <f>ABS(AVERAGE(Depreciation!H19:L19))</f>
        <v>218732.93850424243</v>
      </c>
      <c r="E41" s="31">
        <f>AVERAGE(RAB!H19:L19)*'Asset cost and Total user cost'!$B$2</f>
        <v>316357.43485691352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1" ht="14.45" hidden="1" x14ac:dyDescent="0.3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1" ht="14.45" hidden="1" x14ac:dyDescent="0.3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:21" s="12" customFormat="1" ht="29.1" x14ac:dyDescent="0.35">
      <c r="A44" s="39" t="s">
        <v>55</v>
      </c>
      <c r="B44" s="39"/>
      <c r="C44" s="40">
        <v>2006</v>
      </c>
      <c r="D44" s="40">
        <v>2007</v>
      </c>
      <c r="E44" s="40">
        <v>2008</v>
      </c>
      <c r="F44" s="40">
        <v>2009</v>
      </c>
      <c r="G44" s="40">
        <v>2010</v>
      </c>
      <c r="H44" s="40">
        <v>2011</v>
      </c>
      <c r="I44" s="40">
        <v>2012</v>
      </c>
      <c r="J44" s="40">
        <v>2013</v>
      </c>
      <c r="K44" s="40">
        <v>2014</v>
      </c>
      <c r="L44" s="40">
        <v>2015</v>
      </c>
      <c r="M44" s="40" t="s">
        <v>24</v>
      </c>
      <c r="N44" s="28"/>
      <c r="O44" s="28"/>
      <c r="P44" s="28"/>
      <c r="Q44" s="28"/>
      <c r="R44" s="28"/>
      <c r="S44" s="28"/>
      <c r="T44" s="28"/>
      <c r="U44" s="28"/>
    </row>
    <row r="45" spans="1:21" ht="14.45" x14ac:dyDescent="0.35">
      <c r="A45" s="34" t="s">
        <v>39</v>
      </c>
      <c r="B45" s="34" t="s">
        <v>90</v>
      </c>
      <c r="C45" s="31">
        <f>C53/'Physical data'!C32</f>
        <v>35109.276579594109</v>
      </c>
      <c r="D45" s="31">
        <f>D53/'Physical data'!D32</f>
        <v>37501.07247772588</v>
      </c>
      <c r="E45" s="31">
        <f>E53/'Physical data'!E32</f>
        <v>36438.245347964148</v>
      </c>
      <c r="F45" s="31">
        <f>F53/'Physical data'!F32</f>
        <v>39032.435196491562</v>
      </c>
      <c r="G45" s="31">
        <f>G53/'Physical data'!G32</f>
        <v>40075.284601764652</v>
      </c>
      <c r="H45" s="31">
        <f>H53/'Physical data'!H32</f>
        <v>41457.336942685812</v>
      </c>
      <c r="I45" s="31">
        <f>I53/'Physical data'!I32</f>
        <v>44325.815786777261</v>
      </c>
      <c r="J45" s="31">
        <f>J53/'Physical data'!J32</f>
        <v>46524.755469906791</v>
      </c>
      <c r="K45" s="31">
        <f>K53/'Physical data'!K32</f>
        <v>48365.927299712937</v>
      </c>
      <c r="L45" s="31">
        <f>L53/'Physical data'!L32</f>
        <v>51678.818217802276</v>
      </c>
      <c r="M45" s="31">
        <f t="shared" ref="M45:M49" si="4">AVERAGE(H45:L45)</f>
        <v>46470.530743377007</v>
      </c>
      <c r="N45" s="27"/>
      <c r="O45" s="27"/>
      <c r="P45" s="27"/>
      <c r="Q45" s="27"/>
      <c r="R45" s="27"/>
      <c r="S45" s="27"/>
      <c r="T45" s="27"/>
      <c r="U45" s="27"/>
    </row>
    <row r="46" spans="1:21" x14ac:dyDescent="0.25">
      <c r="A46" s="34" t="s">
        <v>21</v>
      </c>
      <c r="B46" s="34" t="s">
        <v>90</v>
      </c>
      <c r="C46" s="31">
        <f>C54/'Physical data'!C33</f>
        <v>46188.488581639547</v>
      </c>
      <c r="D46" s="31">
        <f>D54/'Physical data'!D33</f>
        <v>47034.035880590185</v>
      </c>
      <c r="E46" s="31">
        <f>E54/'Physical data'!E33</f>
        <v>49488.370158946316</v>
      </c>
      <c r="F46" s="31">
        <f>F54/'Physical data'!F33</f>
        <v>51549.299126400714</v>
      </c>
      <c r="G46" s="31">
        <f>G54/'Physical data'!G33</f>
        <v>52822.022131408659</v>
      </c>
      <c r="H46" s="31">
        <f>H54/'Physical data'!H33</f>
        <v>53151.541709289559</v>
      </c>
      <c r="I46" s="31">
        <f>I54/'Physical data'!I33</f>
        <v>55427.290841905175</v>
      </c>
      <c r="J46" s="31">
        <f>J54/'Physical data'!J33</f>
        <v>52931.654218758791</v>
      </c>
      <c r="K46" s="31">
        <f>K54/'Physical data'!K33</f>
        <v>54404.746104535101</v>
      </c>
      <c r="L46" s="31">
        <f>L54/'Physical data'!L33</f>
        <v>58677.802122789064</v>
      </c>
      <c r="M46" s="31">
        <f t="shared" si="4"/>
        <v>54918.606999455529</v>
      </c>
      <c r="N46" s="27"/>
      <c r="O46" s="27"/>
      <c r="P46" s="27"/>
      <c r="Q46" s="27"/>
      <c r="R46" s="27"/>
      <c r="S46" s="27"/>
      <c r="T46" s="27"/>
      <c r="U46" s="27"/>
    </row>
    <row r="47" spans="1:21" x14ac:dyDescent="0.25">
      <c r="A47" s="34" t="s">
        <v>37</v>
      </c>
      <c r="B47" s="34" t="s">
        <v>90</v>
      </c>
      <c r="C47" s="31">
        <f>C55/'Physical data'!C34</f>
        <v>50688.629501655596</v>
      </c>
      <c r="D47" s="31">
        <f>D55/'Physical data'!D34</f>
        <v>50235.935237001235</v>
      </c>
      <c r="E47" s="31">
        <f>E55/'Physical data'!E34</f>
        <v>51674.558064570207</v>
      </c>
      <c r="F47" s="31">
        <f>F55/'Physical data'!F34</f>
        <v>55095.821493840544</v>
      </c>
      <c r="G47" s="31">
        <f>G55/'Physical data'!G34</f>
        <v>56064.97769094682</v>
      </c>
      <c r="H47" s="31">
        <f>H55/'Physical data'!H34</f>
        <v>55017.021822380426</v>
      </c>
      <c r="I47" s="31">
        <f>I55/'Physical data'!I34</f>
        <v>54179.962680416436</v>
      </c>
      <c r="J47" s="31">
        <f>J55/'Physical data'!J34</f>
        <v>55340.746152996566</v>
      </c>
      <c r="K47" s="31">
        <f>K55/'Physical data'!K34</f>
        <v>55826.473370490552</v>
      </c>
      <c r="L47" s="31">
        <f>L55/'Physical data'!L34</f>
        <v>60477.574542633622</v>
      </c>
      <c r="M47" s="31">
        <f t="shared" si="4"/>
        <v>56168.355713783516</v>
      </c>
      <c r="N47" s="27"/>
      <c r="O47" s="27"/>
      <c r="P47" s="27"/>
      <c r="Q47" s="27"/>
      <c r="R47" s="27"/>
      <c r="S47" s="27"/>
      <c r="T47" s="27"/>
      <c r="U47" s="27"/>
    </row>
    <row r="48" spans="1:21" x14ac:dyDescent="0.25">
      <c r="A48" s="34" t="s">
        <v>31</v>
      </c>
      <c r="B48" s="34" t="s">
        <v>90</v>
      </c>
      <c r="C48" s="31">
        <f>C56/'Physical data'!C35</f>
        <v>38910.485231561492</v>
      </c>
      <c r="D48" s="31">
        <f>D56/'Physical data'!D35</f>
        <v>39152.157093893416</v>
      </c>
      <c r="E48" s="31">
        <f>E56/'Physical data'!E35</f>
        <v>43412.691103555298</v>
      </c>
      <c r="F48" s="31">
        <f>F56/'Physical data'!F35</f>
        <v>45446.967036915245</v>
      </c>
      <c r="G48" s="31">
        <f>G56/'Physical data'!G35</f>
        <v>49173.017271852215</v>
      </c>
      <c r="H48" s="31">
        <f>H56/'Physical data'!H35</f>
        <v>50752.429467464499</v>
      </c>
      <c r="I48" s="31">
        <f>I56/'Physical data'!I35</f>
        <v>51959.823545348947</v>
      </c>
      <c r="J48" s="31">
        <f>J56/'Physical data'!J35</f>
        <v>51144.092051182466</v>
      </c>
      <c r="K48" s="31">
        <f>K56/'Physical data'!K35</f>
        <v>53765.32804625592</v>
      </c>
      <c r="L48" s="31">
        <f>L56/'Physical data'!L35</f>
        <v>47759.285261271834</v>
      </c>
      <c r="M48" s="31">
        <f t="shared" si="4"/>
        <v>51076.191674304733</v>
      </c>
      <c r="N48" s="27"/>
      <c r="O48" s="27"/>
      <c r="P48" s="27"/>
      <c r="Q48" s="27"/>
      <c r="R48" s="27"/>
      <c r="S48" s="27"/>
      <c r="T48" s="27"/>
      <c r="U48" s="27"/>
    </row>
    <row r="49" spans="1:21" x14ac:dyDescent="0.25">
      <c r="A49" s="34" t="s">
        <v>40</v>
      </c>
      <c r="B49" s="34" t="s">
        <v>90</v>
      </c>
      <c r="C49" s="31">
        <f>C57/'Physical data'!C36</f>
        <v>43804.447697913878</v>
      </c>
      <c r="D49" s="31">
        <f>D57/'Physical data'!D36</f>
        <v>44345.21118476714</v>
      </c>
      <c r="E49" s="31">
        <f>E57/'Physical data'!E36</f>
        <v>44928.503236088145</v>
      </c>
      <c r="F49" s="31">
        <f>F57/'Physical data'!F36</f>
        <v>47525.412544654653</v>
      </c>
      <c r="G49" s="31">
        <f>G57/'Physical data'!G36</f>
        <v>51566.367611798429</v>
      </c>
      <c r="H49" s="31">
        <f>H57/'Physical data'!H36</f>
        <v>51227.864162446203</v>
      </c>
      <c r="I49" s="31">
        <f>I57/'Physical data'!I36</f>
        <v>52570.133776905677</v>
      </c>
      <c r="J49" s="31">
        <f>J57/'Physical data'!J36</f>
        <v>52480.26494740339</v>
      </c>
      <c r="K49" s="31">
        <f>K57/'Physical data'!K36</f>
        <v>57396.554335172274</v>
      </c>
      <c r="L49" s="31">
        <f>L57/'Physical data'!L36</f>
        <v>58628.23032673401</v>
      </c>
      <c r="M49" s="31">
        <f t="shared" si="4"/>
        <v>54460.60950973232</v>
      </c>
      <c r="N49" s="27"/>
      <c r="O49" s="27"/>
      <c r="P49" s="27"/>
      <c r="Q49" s="27"/>
      <c r="R49" s="27"/>
      <c r="S49" s="27"/>
      <c r="T49" s="27"/>
      <c r="U49" s="27"/>
    </row>
    <row r="50" spans="1:21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:21" x14ac:dyDescent="0.25">
      <c r="A52" s="39" t="s">
        <v>48</v>
      </c>
      <c r="B52" s="39"/>
      <c r="C52" s="40">
        <v>2006</v>
      </c>
      <c r="D52" s="40">
        <v>2007</v>
      </c>
      <c r="E52" s="40">
        <v>2008</v>
      </c>
      <c r="F52" s="40">
        <v>2009</v>
      </c>
      <c r="G52" s="40">
        <v>2010</v>
      </c>
      <c r="H52" s="40">
        <v>2011</v>
      </c>
      <c r="I52" s="40">
        <v>2012</v>
      </c>
      <c r="J52" s="40">
        <v>2013</v>
      </c>
      <c r="K52" s="40">
        <v>2014</v>
      </c>
      <c r="L52" s="40">
        <v>2015</v>
      </c>
      <c r="M52" s="40" t="s">
        <v>24</v>
      </c>
      <c r="N52" s="27"/>
      <c r="O52" s="27"/>
      <c r="P52" s="27"/>
      <c r="Q52" s="27"/>
      <c r="R52" s="27"/>
      <c r="S52" s="27"/>
      <c r="T52" s="27"/>
      <c r="U52" s="27"/>
    </row>
    <row r="53" spans="1:21" x14ac:dyDescent="0.25">
      <c r="A53" s="34" t="s">
        <v>39</v>
      </c>
      <c r="B53" s="37" t="s">
        <v>87</v>
      </c>
      <c r="C53" s="41">
        <f>'Asset cost and Total user cost'!C15</f>
        <v>196630872.74580339</v>
      </c>
      <c r="D53" s="41">
        <f>'Asset cost and Total user cost'!D15</f>
        <v>206956006.14957899</v>
      </c>
      <c r="E53" s="41">
        <f>'Asset cost and Total user cost'!E15</f>
        <v>201090615.01620397</v>
      </c>
      <c r="F53" s="41">
        <f>'Asset cost and Total user cost'!F15</f>
        <v>214821603.58543953</v>
      </c>
      <c r="G53" s="41">
        <f>'Asset cost and Total user cost'!G15</f>
        <v>220480950.95970592</v>
      </c>
      <c r="H53" s="41">
        <f>'Asset cost and Total user cost'!H15</f>
        <v>228208917.49095735</v>
      </c>
      <c r="I53" s="41">
        <f>'Asset cost and Total user cost'!I15</f>
        <v>244947516.51902044</v>
      </c>
      <c r="J53" s="41">
        <f>'Asset cost and Total user cost'!J15</f>
        <v>257158560.62183386</v>
      </c>
      <c r="K53" s="41">
        <f>'Asset cost and Total user cost'!K15</f>
        <v>267434706.12057474</v>
      </c>
      <c r="L53" s="41">
        <f>'Asset cost and Total user cost'!L15</f>
        <v>285336791.28804439</v>
      </c>
      <c r="M53" s="31">
        <f t="shared" ref="M53:M57" si="5">AVERAGE(H53:L53)</f>
        <v>256617298.40808615</v>
      </c>
      <c r="N53" s="27"/>
      <c r="O53" s="27"/>
      <c r="P53" s="27"/>
      <c r="Q53" s="27"/>
      <c r="R53" s="27"/>
      <c r="S53" s="27"/>
      <c r="T53" s="27"/>
      <c r="U53" s="27"/>
    </row>
    <row r="54" spans="1:21" x14ac:dyDescent="0.25">
      <c r="A54" s="34" t="s">
        <v>21</v>
      </c>
      <c r="B54" s="37" t="s">
        <v>87</v>
      </c>
      <c r="C54" s="41">
        <f>'Asset cost and Total user cost'!C16</f>
        <v>540442267.19604802</v>
      </c>
      <c r="D54" s="41">
        <f>'Asset cost and Total user cost'!D16</f>
        <v>559366381.92068291</v>
      </c>
      <c r="E54" s="41">
        <f>'Asset cost and Total user cost'!E16</f>
        <v>615081055.0315119</v>
      </c>
      <c r="F54" s="41">
        <f>'Asset cost and Total user cost'!F16</f>
        <v>663186888.1910578</v>
      </c>
      <c r="G54" s="41">
        <f>'Asset cost and Total user cost'!G16</f>
        <v>703647439.01470792</v>
      </c>
      <c r="H54" s="41">
        <f>'Asset cost and Total user cost'!H16</f>
        <v>730217140.61890364</v>
      </c>
      <c r="I54" s="41">
        <f>'Asset cost and Total user cost'!I16</f>
        <v>759486910.03212142</v>
      </c>
      <c r="J54" s="41">
        <f>'Asset cost and Total user cost'!J16</f>
        <v>757637232.66020393</v>
      </c>
      <c r="K54" s="41">
        <f>'Asset cost and Total user cost'!K16</f>
        <v>803694111.82924473</v>
      </c>
      <c r="L54" s="41">
        <f>'Asset cost and Total user cost'!L16</f>
        <v>865761631.42069125</v>
      </c>
      <c r="M54" s="31">
        <f t="shared" si="5"/>
        <v>783359405.31223297</v>
      </c>
      <c r="N54" s="27"/>
      <c r="O54" s="27"/>
      <c r="P54" s="27"/>
      <c r="Q54" s="27"/>
      <c r="R54" s="27"/>
      <c r="S54" s="27"/>
      <c r="T54" s="27"/>
      <c r="U54" s="27"/>
    </row>
    <row r="55" spans="1:21" x14ac:dyDescent="0.25">
      <c r="A55" s="34" t="s">
        <v>37</v>
      </c>
      <c r="B55" s="37" t="s">
        <v>87</v>
      </c>
      <c r="C55" s="41">
        <f>'Asset cost and Total user cost'!C17</f>
        <v>333176361.71438223</v>
      </c>
      <c r="D55" s="41">
        <f>'Asset cost and Total user cost'!D17</f>
        <v>330200802.31280911</v>
      </c>
      <c r="E55" s="41">
        <f>'Asset cost and Total user cost'!E17</f>
        <v>339656870.15841997</v>
      </c>
      <c r="F55" s="41">
        <f>'Asset cost and Total user cost'!F17</f>
        <v>362144834.67901391</v>
      </c>
      <c r="G55" s="41">
        <f>'Asset cost and Total user cost'!G17</f>
        <v>368515098.36259347</v>
      </c>
      <c r="H55" s="41">
        <f>'Asset cost and Total user cost'!H17</f>
        <v>361626884.43850654</v>
      </c>
      <c r="I55" s="41">
        <f>'Asset cost and Total user cost'!I17</f>
        <v>356124894.69837725</v>
      </c>
      <c r="J55" s="41">
        <f>'Asset cost and Total user cost'!J17</f>
        <v>363754724.46364641</v>
      </c>
      <c r="K55" s="41">
        <f>'Asset cost and Total user cost'!K17</f>
        <v>366947409.46423441</v>
      </c>
      <c r="L55" s="41">
        <f>'Asset cost and Total user cost'!L17</f>
        <v>397531192.9836393</v>
      </c>
      <c r="M55" s="31">
        <f t="shared" si="5"/>
        <v>369197021.20968074</v>
      </c>
      <c r="N55" s="27"/>
      <c r="O55" s="27"/>
      <c r="P55" s="27"/>
      <c r="Q55" s="27"/>
      <c r="R55" s="27"/>
      <c r="S55" s="27"/>
      <c r="T55" s="27"/>
      <c r="U55" s="27"/>
    </row>
    <row r="56" spans="1:21" x14ac:dyDescent="0.25">
      <c r="A56" s="34" t="s">
        <v>31</v>
      </c>
      <c r="B56" s="37" t="s">
        <v>87</v>
      </c>
      <c r="C56" s="41">
        <f>'Asset cost and Total user cost'!C18</f>
        <v>139350120.75979117</v>
      </c>
      <c r="D56" s="41">
        <f>'Asset cost and Total user cost'!D18</f>
        <v>141820858.64121014</v>
      </c>
      <c r="E56" s="41">
        <f>'Asset cost and Total user cost'!E18</f>
        <v>157253790.98440838</v>
      </c>
      <c r="F56" s="41">
        <f>'Asset cost and Total user cost'!F18</f>
        <v>159986958.06005275</v>
      </c>
      <c r="G56" s="41">
        <f>'Asset cost and Total user cost'!G18</f>
        <v>171186025.02849913</v>
      </c>
      <c r="H56" s="41">
        <f>'Asset cost and Total user cost'!H18</f>
        <v>177293461.85869375</v>
      </c>
      <c r="I56" s="41">
        <f>'Asset cost and Total user cost'!I18</f>
        <v>181511251.59096748</v>
      </c>
      <c r="J56" s="41">
        <f>'Asset cost and Total user cost'!J18</f>
        <v>179167471.83278191</v>
      </c>
      <c r="K56" s="41">
        <f>'Asset cost and Total user cost'!K18</f>
        <v>188382956.40847149</v>
      </c>
      <c r="L56" s="41">
        <f>'Asset cost and Total user cost'!L18</f>
        <v>170199764.88559446</v>
      </c>
      <c r="M56" s="31">
        <f t="shared" si="5"/>
        <v>179310981.31530184</v>
      </c>
      <c r="N56" s="27"/>
      <c r="O56" s="27"/>
      <c r="P56" s="27"/>
      <c r="Q56" s="27"/>
      <c r="R56" s="27"/>
      <c r="S56" s="27"/>
      <c r="T56" s="27"/>
      <c r="U56" s="27"/>
    </row>
    <row r="57" spans="1:21" x14ac:dyDescent="0.25">
      <c r="A57" s="34" t="s">
        <v>40</v>
      </c>
      <c r="B57" s="37" t="s">
        <v>87</v>
      </c>
      <c r="C57" s="41">
        <f>'Asset cost and Total user cost'!C19</f>
        <v>548310390.66220629</v>
      </c>
      <c r="D57" s="41">
        <f>'Asset cost and Total user cost'!D19</f>
        <v>555490021.8347187</v>
      </c>
      <c r="E57" s="41">
        <f>'Asset cost and Total user cost'!E19</f>
        <v>562662739.27619541</v>
      </c>
      <c r="F57" s="41">
        <f>'Asset cost and Total user cost'!F19</f>
        <v>595177327.66568851</v>
      </c>
      <c r="G57" s="41">
        <f>'Asset cost and Total user cost'!G19</f>
        <v>653988343.01556146</v>
      </c>
      <c r="H57" s="41">
        <f>'Asset cost and Total user cost'!H19</f>
        <v>649664755.0907526</v>
      </c>
      <c r="I57" s="41">
        <f>'Asset cost and Total user cost'!I19</f>
        <v>667493870.58306324</v>
      </c>
      <c r="J57" s="41">
        <f>'Asset cost and Total user cost'!J19</f>
        <v>676660436.2903446</v>
      </c>
      <c r="K57" s="41">
        <f>'Asset cost and Total user cost'!K19</f>
        <v>742118277.10462976</v>
      </c>
      <c r="L57" s="41">
        <f>'Asset cost and Total user cost'!L19</f>
        <v>763618904.64240682</v>
      </c>
      <c r="M57" s="31">
        <f t="shared" si="5"/>
        <v>699911248.74223948</v>
      </c>
      <c r="N57" s="27"/>
      <c r="O57" s="27"/>
      <c r="P57" s="27"/>
      <c r="Q57" s="27"/>
      <c r="R57" s="27"/>
      <c r="S57" s="27"/>
      <c r="T57" s="27"/>
      <c r="U57" s="27"/>
    </row>
    <row r="58" spans="1:2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1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:2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:21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1:21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1:2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1:2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1:2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:21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:2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1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:21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:21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1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:2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spans="1:21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spans="1:21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</row>
    <row r="81" spans="1:21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1:21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:21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:21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:2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2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1:21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:2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:21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:2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21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:21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:21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21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K26" sqref="K26"/>
    </sheetView>
  </sheetViews>
  <sheetFormatPr defaultColWidth="9.140625" defaultRowHeight="15" x14ac:dyDescent="0.25"/>
  <cols>
    <col min="1" max="1" width="46.42578125" style="2" bestFit="1" customWidth="1"/>
    <col min="2" max="11" width="14" style="2" customWidth="1"/>
    <col min="12" max="12" width="11.140625" style="2" bestFit="1" customWidth="1"/>
    <col min="13" max="16384" width="9.140625" style="2"/>
  </cols>
  <sheetData>
    <row r="1" spans="1:14" x14ac:dyDescent="0.25">
      <c r="A1" s="28" t="s">
        <v>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7" t="s">
        <v>33</v>
      </c>
      <c r="B2" s="35">
        <v>5.7298225407559966E-2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25">
      <c r="A5" s="15" t="s">
        <v>58</v>
      </c>
      <c r="B5" s="28" t="str">
        <f>IF(Depreciation!A14=RAB!A14,"valid","invalid")</f>
        <v>valid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28" t="str">
        <f>Depreciation!A14</f>
        <v>Real $2015</v>
      </c>
      <c r="B6" s="28"/>
      <c r="C6" s="27">
        <v>2006</v>
      </c>
      <c r="D6" s="27">
        <v>2007</v>
      </c>
      <c r="E6" s="27">
        <v>2008</v>
      </c>
      <c r="F6" s="27">
        <v>2009</v>
      </c>
      <c r="G6" s="27">
        <v>2010</v>
      </c>
      <c r="H6" s="27">
        <v>2011</v>
      </c>
      <c r="I6" s="27">
        <v>2012</v>
      </c>
      <c r="J6" s="27">
        <v>2013</v>
      </c>
      <c r="K6" s="27">
        <v>2014</v>
      </c>
      <c r="L6" s="27">
        <v>2015</v>
      </c>
      <c r="M6" s="27"/>
      <c r="N6" s="27"/>
    </row>
    <row r="7" spans="1:14" x14ac:dyDescent="0.25">
      <c r="A7" s="34" t="s">
        <v>39</v>
      </c>
      <c r="B7" s="34" t="s">
        <v>86</v>
      </c>
      <c r="C7" s="31">
        <f>RAB!C15*'Asset cost and Total user cost'!$B$2-Depreciation!C15</f>
        <v>133982.65794866733</v>
      </c>
      <c r="D7" s="31">
        <f>RAB!D15*'Asset cost and Total user cost'!$B$2-Depreciation!D15</f>
        <v>140701.82601101085</v>
      </c>
      <c r="E7" s="31">
        <f>RAB!E15*'Asset cost and Total user cost'!$B$2-Depreciation!E15</f>
        <v>140935.7492204688</v>
      </c>
      <c r="F7" s="31">
        <f>RAB!F15*'Asset cost and Total user cost'!$B$2-Depreciation!F15</f>
        <v>150470.24860708456</v>
      </c>
      <c r="G7" s="31">
        <f>RAB!G15*'Asset cost and Total user cost'!$B$2-Depreciation!G15</f>
        <v>154306.37195652458</v>
      </c>
      <c r="H7" s="31">
        <f>RAB!H15*'Asset cost and Total user cost'!$B$2-Depreciation!H15</f>
        <v>156199.54700592125</v>
      </c>
      <c r="I7" s="31">
        <f>RAB!I15*'Asset cost and Total user cost'!$B$2-Depreciation!I15</f>
        <v>166108.78305208654</v>
      </c>
      <c r="J7" s="31">
        <f>RAB!J15*'Asset cost and Total user cost'!$B$2-Depreciation!J15</f>
        <v>182206.33709242209</v>
      </c>
      <c r="K7" s="31">
        <f>RAB!K15*'Asset cost and Total user cost'!$B$2-Depreciation!K15</f>
        <v>190727.28105950606</v>
      </c>
      <c r="L7" s="31">
        <f>RAB!L15*'Asset cost and Total user cost'!$B$2-Depreciation!L15</f>
        <v>204386.75517652469</v>
      </c>
      <c r="M7" s="27"/>
      <c r="N7" s="27"/>
    </row>
    <row r="8" spans="1:14" x14ac:dyDescent="0.25">
      <c r="A8" s="34" t="s">
        <v>21</v>
      </c>
      <c r="B8" s="34" t="s">
        <v>86</v>
      </c>
      <c r="C8" s="31">
        <f>RAB!C16*'Asset cost and Total user cost'!$B$2-Depreciation!C16</f>
        <v>386792.38175452064</v>
      </c>
      <c r="D8" s="31">
        <f>RAB!D16*'Asset cost and Total user cost'!$B$2-Depreciation!D16</f>
        <v>398812.96390682604</v>
      </c>
      <c r="E8" s="31">
        <f>RAB!E16*'Asset cost and Total user cost'!$B$2-Depreciation!E16</f>
        <v>439752.87545799901</v>
      </c>
      <c r="F8" s="31">
        <f>RAB!F16*'Asset cost and Total user cost'!$B$2-Depreciation!F16</f>
        <v>495664.30810447771</v>
      </c>
      <c r="G8" s="31">
        <f>RAB!G16*'Asset cost and Total user cost'!$B$2-Depreciation!G16</f>
        <v>529032.62671354145</v>
      </c>
      <c r="H8" s="31">
        <f>RAB!H16*'Asset cost and Total user cost'!$B$2-Depreciation!H16</f>
        <v>561264.16229073028</v>
      </c>
      <c r="I8" s="31">
        <f>RAB!I16*'Asset cost and Total user cost'!$B$2-Depreciation!I16</f>
        <v>585282.24470146012</v>
      </c>
      <c r="J8" s="31">
        <f>RAB!J16*'Asset cost and Total user cost'!$B$2-Depreciation!J16</f>
        <v>579757.51225632161</v>
      </c>
      <c r="K8" s="31">
        <f>RAB!K16*'Asset cost and Total user cost'!$B$2-Depreciation!K16</f>
        <v>616456.09337824106</v>
      </c>
      <c r="L8" s="31">
        <f>RAB!L16*'Asset cost and Total user cost'!$B$2-Depreciation!L16</f>
        <v>650933.37895627157</v>
      </c>
      <c r="M8" s="27"/>
      <c r="N8" s="27"/>
    </row>
    <row r="9" spans="1:14" x14ac:dyDescent="0.25">
      <c r="A9" s="34" t="s">
        <v>37</v>
      </c>
      <c r="B9" s="34" t="s">
        <v>86</v>
      </c>
      <c r="C9" s="31">
        <f>RAB!C17*'Asset cost and Total user cost'!$B$2-Depreciation!C17</f>
        <v>252897.16126220074</v>
      </c>
      <c r="D9" s="31">
        <f>RAB!D17*'Asset cost and Total user cost'!$B$2-Depreciation!D17</f>
        <v>252910.98438652413</v>
      </c>
      <c r="E9" s="31">
        <f>RAB!E17*'Asset cost and Total user cost'!$B$2-Depreciation!E17</f>
        <v>268123.44069296127</v>
      </c>
      <c r="F9" s="31">
        <f>RAB!F17*'Asset cost and Total user cost'!$B$2-Depreciation!F17</f>
        <v>271413.34358516277</v>
      </c>
      <c r="G9" s="31">
        <f>RAB!G17*'Asset cost and Total user cost'!$B$2-Depreciation!G17</f>
        <v>275989.8161024655</v>
      </c>
      <c r="H9" s="31">
        <f>RAB!H17*'Asset cost and Total user cost'!$B$2-Depreciation!H17</f>
        <v>277268.52278462052</v>
      </c>
      <c r="I9" s="31">
        <f>RAB!I17*'Asset cost and Total user cost'!$B$2-Depreciation!I17</f>
        <v>277114.66873845737</v>
      </c>
      <c r="J9" s="31">
        <f>RAB!J17*'Asset cost and Total user cost'!$B$2-Depreciation!J17</f>
        <v>282689.1879135482</v>
      </c>
      <c r="K9" s="31">
        <f>RAB!K17*'Asset cost and Total user cost'!$B$2-Depreciation!K17</f>
        <v>280712.8455314262</v>
      </c>
      <c r="L9" s="31">
        <f>RAB!L17*'Asset cost and Total user cost'!$B$2-Depreciation!L17</f>
        <v>311295.14517112158</v>
      </c>
      <c r="M9" s="27"/>
      <c r="N9" s="27"/>
    </row>
    <row r="10" spans="1:14" x14ac:dyDescent="0.25">
      <c r="A10" s="34" t="s">
        <v>31</v>
      </c>
      <c r="B10" s="34" t="s">
        <v>86</v>
      </c>
      <c r="C10" s="31">
        <f>RAB!C18*'Asset cost and Total user cost'!$B$2-Depreciation!C18</f>
        <v>93524.540769337706</v>
      </c>
      <c r="D10" s="31">
        <f>RAB!D18*'Asset cost and Total user cost'!$B$2-Depreciation!D18</f>
        <v>94684.853541902965</v>
      </c>
      <c r="E10" s="31">
        <f>RAB!E18*'Asset cost and Total user cost'!$B$2-Depreciation!E18</f>
        <v>100883.20447037919</v>
      </c>
      <c r="F10" s="31">
        <f>RAB!F18*'Asset cost and Total user cost'!$B$2-Depreciation!F18</f>
        <v>105267.66926784495</v>
      </c>
      <c r="G10" s="31">
        <f>RAB!G18*'Asset cost and Total user cost'!$B$2-Depreciation!G18</f>
        <v>116262.39122998375</v>
      </c>
      <c r="H10" s="31">
        <f>RAB!H18*'Asset cost and Total user cost'!$B$2-Depreciation!H18</f>
        <v>125210.47470492698</v>
      </c>
      <c r="I10" s="31">
        <f>RAB!I18*'Asset cost and Total user cost'!$B$2-Depreciation!I18</f>
        <v>130544.63459697948</v>
      </c>
      <c r="J10" s="31">
        <f>RAB!J18*'Asset cost and Total user cost'!$B$2-Depreciation!J18</f>
        <v>131368.82872297801</v>
      </c>
      <c r="K10" s="31">
        <f>RAB!K18*'Asset cost and Total user cost'!$B$2-Depreciation!K18</f>
        <v>141218.61289702114</v>
      </c>
      <c r="L10" s="31">
        <f>RAB!L18*'Asset cost and Total user cost'!$B$2-Depreciation!L18</f>
        <v>134908.02186244249</v>
      </c>
      <c r="M10" s="27"/>
      <c r="N10" s="27"/>
    </row>
    <row r="11" spans="1:14" x14ac:dyDescent="0.25">
      <c r="A11" s="34" t="s">
        <v>40</v>
      </c>
      <c r="B11" s="34" t="s">
        <v>86</v>
      </c>
      <c r="C11" s="31">
        <f>RAB!C19*'Asset cost and Total user cost'!$B$2-Depreciation!C19</f>
        <v>392139.36440922297</v>
      </c>
      <c r="D11" s="31">
        <f>RAB!D19*'Asset cost and Total user cost'!$B$2-Depreciation!D19</f>
        <v>401414.31744672789</v>
      </c>
      <c r="E11" s="31">
        <f>RAB!E19*'Asset cost and Total user cost'!$B$2-Depreciation!E19</f>
        <v>417022.29034241306</v>
      </c>
      <c r="F11" s="31">
        <f>RAB!F19*'Asset cost and Total user cost'!$B$2-Depreciation!F19</f>
        <v>449541.22376958455</v>
      </c>
      <c r="G11" s="31">
        <f>RAB!G19*'Asset cost and Total user cost'!$B$2-Depreciation!G19</f>
        <v>489330.69720432069</v>
      </c>
      <c r="H11" s="31">
        <f>RAB!H19*'Asset cost and Total user cost'!$B$2-Depreciation!H19</f>
        <v>495544.34229405504</v>
      </c>
      <c r="I11" s="31">
        <f>RAB!I19*'Asset cost and Total user cost'!$B$2-Depreciation!I19</f>
        <v>502276.19523236173</v>
      </c>
      <c r="J11" s="31">
        <f>RAB!J19*'Asset cost and Total user cost'!$B$2-Depreciation!J19</f>
        <v>524634.75001583481</v>
      </c>
      <c r="K11" s="31">
        <f>RAB!K19*'Asset cost and Total user cost'!$B$2-Depreciation!K19</f>
        <v>560446.91069241602</v>
      </c>
      <c r="L11" s="31">
        <f>RAB!L19*'Asset cost and Total user cost'!$B$2-Depreciation!L19</f>
        <v>592549.66857111233</v>
      </c>
      <c r="M11" s="27"/>
      <c r="N11" s="27"/>
    </row>
    <row r="12" spans="1:14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x14ac:dyDescent="0.25">
      <c r="A13" s="15" t="s">
        <v>48</v>
      </c>
      <c r="B13" s="15"/>
      <c r="C13" s="28" t="str">
        <f>IF(A6=A14,"valid","invalid")</f>
        <v>valid</v>
      </c>
      <c r="D13" s="36"/>
      <c r="E13" s="36"/>
      <c r="F13" s="36"/>
      <c r="G13" s="36"/>
      <c r="H13" s="36"/>
      <c r="I13" s="36"/>
      <c r="J13" s="36"/>
      <c r="K13" s="36"/>
      <c r="L13" s="27"/>
      <c r="M13" s="27"/>
      <c r="N13" s="27"/>
    </row>
    <row r="14" spans="1:14" x14ac:dyDescent="0.25">
      <c r="A14" s="28" t="str">
        <f>Opex!A14</f>
        <v>Real $2015</v>
      </c>
      <c r="B14" s="28"/>
      <c r="C14" s="27">
        <v>2006</v>
      </c>
      <c r="D14" s="27">
        <v>2007</v>
      </c>
      <c r="E14" s="27">
        <v>2008</v>
      </c>
      <c r="F14" s="27">
        <v>2009</v>
      </c>
      <c r="G14" s="27">
        <v>2010</v>
      </c>
      <c r="H14" s="27">
        <v>2011</v>
      </c>
      <c r="I14" s="27">
        <v>2012</v>
      </c>
      <c r="J14" s="27">
        <v>2013</v>
      </c>
      <c r="K14" s="27">
        <v>2014</v>
      </c>
      <c r="L14" s="27">
        <v>2015</v>
      </c>
      <c r="M14" s="27"/>
      <c r="N14" s="27"/>
    </row>
    <row r="15" spans="1:14" x14ac:dyDescent="0.25">
      <c r="A15" s="34" t="s">
        <v>39</v>
      </c>
      <c r="B15" s="37" t="s">
        <v>87</v>
      </c>
      <c r="C15" s="31">
        <f>(C7+Opex!C15)*1000</f>
        <v>196630872.74580339</v>
      </c>
      <c r="D15" s="31">
        <f>(D7+Opex!D15)*1000</f>
        <v>206956006.14957899</v>
      </c>
      <c r="E15" s="31">
        <f>(E7+Opex!E15)*1000</f>
        <v>201090615.01620397</v>
      </c>
      <c r="F15" s="31">
        <f>(F7+Opex!F15)*1000</f>
        <v>214821603.58543953</v>
      </c>
      <c r="G15" s="31">
        <f>(G7+Opex!G15)*1000</f>
        <v>220480950.95970592</v>
      </c>
      <c r="H15" s="31">
        <f>(H7+Opex!H15)*1000</f>
        <v>228208917.49095735</v>
      </c>
      <c r="I15" s="31">
        <f>(I7+Opex!I15)*1000</f>
        <v>244947516.51902044</v>
      </c>
      <c r="J15" s="31">
        <f>(J7+Opex!J15)*1000</f>
        <v>257158560.62183386</v>
      </c>
      <c r="K15" s="31">
        <f>(K7+Opex!K15)*1000</f>
        <v>267434706.12057474</v>
      </c>
      <c r="L15" s="31">
        <f>(L7+Opex!L15)*1000</f>
        <v>285336791.28804439</v>
      </c>
      <c r="M15" s="27"/>
      <c r="N15" s="27"/>
    </row>
    <row r="16" spans="1:14" x14ac:dyDescent="0.25">
      <c r="A16" s="34" t="s">
        <v>21</v>
      </c>
      <c r="B16" s="37" t="s">
        <v>87</v>
      </c>
      <c r="C16" s="31">
        <f>(C8+Opex!C16)*1000</f>
        <v>540442267.19604802</v>
      </c>
      <c r="D16" s="31">
        <f>(D8+Opex!D16)*1000</f>
        <v>559366381.92068291</v>
      </c>
      <c r="E16" s="31">
        <f>(E8+Opex!E16)*1000</f>
        <v>615081055.0315119</v>
      </c>
      <c r="F16" s="31">
        <f>(F8+Opex!F16)*1000</f>
        <v>663186888.1910578</v>
      </c>
      <c r="G16" s="31">
        <f>(G8+Opex!G16)*1000</f>
        <v>703647439.01470792</v>
      </c>
      <c r="H16" s="31">
        <f>(H8+Opex!H16)*1000</f>
        <v>730217140.61890364</v>
      </c>
      <c r="I16" s="31">
        <f>(I8+Opex!I16)*1000</f>
        <v>759486910.03212142</v>
      </c>
      <c r="J16" s="31">
        <f>(J8+Opex!J16)*1000</f>
        <v>757637232.66020393</v>
      </c>
      <c r="K16" s="31">
        <f>(K8+Opex!K16)*1000</f>
        <v>803694111.82924473</v>
      </c>
      <c r="L16" s="31">
        <f>(L8+Opex!L16)*1000</f>
        <v>865761631.42069125</v>
      </c>
      <c r="M16" s="27"/>
      <c r="N16" s="27"/>
    </row>
    <row r="17" spans="1:14" x14ac:dyDescent="0.25">
      <c r="A17" s="34" t="s">
        <v>37</v>
      </c>
      <c r="B17" s="37" t="s">
        <v>87</v>
      </c>
      <c r="C17" s="31">
        <f>(C9+Opex!C17)*1000</f>
        <v>333176361.71438223</v>
      </c>
      <c r="D17" s="31">
        <f>(D9+Opex!D17)*1000</f>
        <v>330200802.31280911</v>
      </c>
      <c r="E17" s="31">
        <f>(E9+Opex!E17)*1000</f>
        <v>339656870.15841997</v>
      </c>
      <c r="F17" s="31">
        <f>(F9+Opex!F17)*1000</f>
        <v>362144834.67901391</v>
      </c>
      <c r="G17" s="31">
        <f>(G9+Opex!G17)*1000</f>
        <v>368515098.36259347</v>
      </c>
      <c r="H17" s="31">
        <f>(H9+Opex!H17)*1000</f>
        <v>361626884.43850654</v>
      </c>
      <c r="I17" s="31">
        <f>(I9+Opex!I17)*1000</f>
        <v>356124894.69837725</v>
      </c>
      <c r="J17" s="31">
        <f>(J9+Opex!J17)*1000</f>
        <v>363754724.46364641</v>
      </c>
      <c r="K17" s="31">
        <f>(K9+Opex!K17)*1000</f>
        <v>366947409.46423441</v>
      </c>
      <c r="L17" s="31">
        <f>(L9+Opex!L17)*1000</f>
        <v>397531192.9836393</v>
      </c>
      <c r="M17" s="27"/>
      <c r="N17" s="27"/>
    </row>
    <row r="18" spans="1:14" x14ac:dyDescent="0.25">
      <c r="A18" s="34" t="s">
        <v>31</v>
      </c>
      <c r="B18" s="37" t="s">
        <v>87</v>
      </c>
      <c r="C18" s="31">
        <f>(C10+Opex!C18)*1000</f>
        <v>139350120.75979117</v>
      </c>
      <c r="D18" s="31">
        <f>(D10+Opex!D18)*1000</f>
        <v>141820858.64121014</v>
      </c>
      <c r="E18" s="31">
        <f>(E10+Opex!E18)*1000</f>
        <v>157253790.98440838</v>
      </c>
      <c r="F18" s="31">
        <f>(F10+Opex!F18)*1000</f>
        <v>159986958.06005275</v>
      </c>
      <c r="G18" s="31">
        <f>(G10+Opex!G18)*1000</f>
        <v>171186025.02849913</v>
      </c>
      <c r="H18" s="31">
        <f>(H10+Opex!H18)*1000</f>
        <v>177293461.85869375</v>
      </c>
      <c r="I18" s="31">
        <f>(I10+Opex!I18)*1000</f>
        <v>181511251.59096748</v>
      </c>
      <c r="J18" s="31">
        <f>(J10+Opex!J18)*1000</f>
        <v>179167471.83278191</v>
      </c>
      <c r="K18" s="31">
        <f>(K10+Opex!K18)*1000</f>
        <v>188382956.40847149</v>
      </c>
      <c r="L18" s="31">
        <f>(L10+Opex!L18)*1000</f>
        <v>170199764.88559446</v>
      </c>
      <c r="M18" s="27"/>
      <c r="N18" s="27"/>
    </row>
    <row r="19" spans="1:14" x14ac:dyDescent="0.25">
      <c r="A19" s="34" t="s">
        <v>40</v>
      </c>
      <c r="B19" s="37" t="s">
        <v>87</v>
      </c>
      <c r="C19" s="31">
        <f>(C11+Opex!C19)*1000</f>
        <v>548310390.66220629</v>
      </c>
      <c r="D19" s="31">
        <f>(D11+Opex!D19)*1000</f>
        <v>555490021.8347187</v>
      </c>
      <c r="E19" s="31">
        <f>(E11+Opex!E19)*1000</f>
        <v>562662739.27619541</v>
      </c>
      <c r="F19" s="31">
        <f>(F11+Opex!F19)*1000</f>
        <v>595177327.66568851</v>
      </c>
      <c r="G19" s="31">
        <f>(G11+Opex!G19)*1000</f>
        <v>653988343.01556146</v>
      </c>
      <c r="H19" s="31">
        <f>(H11+Opex!H19)*1000</f>
        <v>649664755.0907526</v>
      </c>
      <c r="I19" s="31">
        <f>(I11+Opex!I19)*1000</f>
        <v>667493870.58306324</v>
      </c>
      <c r="J19" s="31">
        <f>(J11+Opex!J19)*1000</f>
        <v>676660436.2903446</v>
      </c>
      <c r="K19" s="31">
        <f>(K11+Opex!K19)*1000</f>
        <v>742118277.10462976</v>
      </c>
      <c r="L19" s="31">
        <f>(L11+Opex!L19)*1000</f>
        <v>763618904.64240682</v>
      </c>
      <c r="M19" s="27"/>
      <c r="N19" s="27"/>
    </row>
    <row r="20" spans="1:14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4" x14ac:dyDescent="0.25">
      <c r="A21" s="25"/>
      <c r="B21" s="27"/>
      <c r="C21" s="32"/>
      <c r="D21" s="32"/>
      <c r="E21" s="32"/>
      <c r="F21" s="32"/>
      <c r="G21" s="32"/>
      <c r="H21" s="32"/>
      <c r="I21" s="32"/>
      <c r="J21" s="32"/>
      <c r="K21" s="32"/>
      <c r="L21" s="27"/>
      <c r="M21" s="27"/>
      <c r="N21" s="2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R22"/>
  <sheetViews>
    <sheetView workbookViewId="0">
      <selection activeCell="D17" sqref="D17"/>
    </sheetView>
  </sheetViews>
  <sheetFormatPr defaultColWidth="9.140625" defaultRowHeight="15" x14ac:dyDescent="0.25"/>
  <cols>
    <col min="1" max="1" width="23.5703125" style="2" customWidth="1"/>
    <col min="2" max="12" width="12.28515625" style="2" customWidth="1"/>
    <col min="13" max="16384" width="9.140625" style="2"/>
  </cols>
  <sheetData>
    <row r="1" spans="1:70" x14ac:dyDescent="0.25">
      <c r="A1" s="28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70" x14ac:dyDescent="0.25">
      <c r="A2" s="27"/>
      <c r="B2" s="28" t="str">
        <f>"Real $"&amp;Real_year&amp;""</f>
        <v>Real $2015</v>
      </c>
      <c r="C2" s="27">
        <v>2006</v>
      </c>
      <c r="D2" s="27">
        <v>2007</v>
      </c>
      <c r="E2" s="27">
        <v>2008</v>
      </c>
      <c r="F2" s="27">
        <v>2009</v>
      </c>
      <c r="G2" s="27">
        <v>2010</v>
      </c>
      <c r="H2" s="27">
        <v>2011</v>
      </c>
      <c r="I2" s="27">
        <v>2012</v>
      </c>
      <c r="J2" s="27">
        <v>2013</v>
      </c>
      <c r="K2" s="27">
        <v>2014</v>
      </c>
      <c r="L2" s="27">
        <v>2015</v>
      </c>
      <c r="M2" s="27"/>
      <c r="N2" s="27"/>
      <c r="O2" s="27"/>
      <c r="P2" s="27"/>
      <c r="Q2" s="27"/>
      <c r="R2" s="27"/>
    </row>
    <row r="3" spans="1:70" x14ac:dyDescent="0.25">
      <c r="A3" s="27" t="s">
        <v>70</v>
      </c>
      <c r="B3" s="27"/>
      <c r="C3" s="33">
        <f>CPI!F12</f>
        <v>1.2997601918465227</v>
      </c>
      <c r="D3" s="33">
        <f>CPI!G12</f>
        <v>1.2502883506343714</v>
      </c>
      <c r="E3" s="33">
        <f>CPI!H12</f>
        <v>1.2276330690826729</v>
      </c>
      <c r="F3" s="33">
        <f>CPI!I12</f>
        <v>1.1693635382955772</v>
      </c>
      <c r="G3" s="33">
        <f>CPI!J12</f>
        <v>1.1556503198294243</v>
      </c>
      <c r="H3" s="33">
        <f>CPI!K12</f>
        <v>1.1233160621761658</v>
      </c>
      <c r="I3" s="33">
        <f>CPI!L12</f>
        <v>1.086172344689379</v>
      </c>
      <c r="J3" s="33">
        <f>CPI!M12</f>
        <v>1.0648330058939097</v>
      </c>
      <c r="K3" s="33">
        <f>CPI!N12</f>
        <v>1.0423076923076924</v>
      </c>
      <c r="L3" s="33">
        <f>CPI!O12</f>
        <v>1.018796992481203</v>
      </c>
      <c r="M3" s="27"/>
      <c r="N3" s="27"/>
      <c r="O3" s="27"/>
      <c r="P3" s="27"/>
      <c r="Q3" s="27"/>
      <c r="R3" s="27"/>
    </row>
    <row r="4" spans="1:70" x14ac:dyDescent="0.25">
      <c r="A4" s="27" t="s">
        <v>69</v>
      </c>
      <c r="B4" s="27"/>
      <c r="C4" s="33">
        <f>CPI!F11</f>
        <v>1.2935560859188546</v>
      </c>
      <c r="D4" s="33">
        <f>CPI!G11</f>
        <v>1.2517321016166283</v>
      </c>
      <c r="E4" s="33">
        <f>CPI!H11</f>
        <v>1.2166105499438835</v>
      </c>
      <c r="F4" s="33">
        <f>CPI!I11</f>
        <v>1.1731601731601731</v>
      </c>
      <c r="G4" s="33">
        <f>CPI!J11</f>
        <v>1.1495227995758219</v>
      </c>
      <c r="H4" s="33">
        <f>CPI!K11</f>
        <v>1.1186790505675954</v>
      </c>
      <c r="I4" s="33">
        <f>CPI!L11</f>
        <v>1.086172344689379</v>
      </c>
      <c r="J4" s="33">
        <f>CPI!M11</f>
        <v>1.0627450980392157</v>
      </c>
      <c r="K4" s="33">
        <f>CPI!N11</f>
        <v>1.0343511450381679</v>
      </c>
      <c r="L4" s="33">
        <f>CPI!O11</f>
        <v>1.0168855534709194</v>
      </c>
      <c r="M4" s="27"/>
      <c r="N4" s="27"/>
      <c r="O4" s="27"/>
      <c r="P4" s="27"/>
      <c r="Q4" s="27"/>
      <c r="R4" s="27"/>
    </row>
    <row r="5" spans="1:70" x14ac:dyDescent="0.25">
      <c r="A5" s="27"/>
      <c r="B5" s="25"/>
      <c r="C5" s="33"/>
      <c r="D5" s="33"/>
      <c r="E5" s="33"/>
      <c r="F5" s="33"/>
      <c r="G5" s="33"/>
      <c r="H5" s="33"/>
      <c r="I5" s="33"/>
      <c r="J5" s="33"/>
      <c r="K5" s="33"/>
      <c r="L5" s="33"/>
      <c r="M5" s="27"/>
      <c r="N5" s="27"/>
      <c r="O5" s="27"/>
      <c r="P5" s="27"/>
      <c r="Q5" s="27"/>
      <c r="R5" s="27"/>
    </row>
    <row r="6" spans="1:70" x14ac:dyDescent="0.25">
      <c r="A6" s="28" t="s">
        <v>57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70" x14ac:dyDescent="0.25">
      <c r="A7" s="28" t="s">
        <v>74</v>
      </c>
      <c r="B7" s="28"/>
      <c r="C7" s="27">
        <v>2006</v>
      </c>
      <c r="D7" s="27">
        <v>2007</v>
      </c>
      <c r="E7" s="27">
        <v>2008</v>
      </c>
      <c r="F7" s="27">
        <v>2009</v>
      </c>
      <c r="G7" s="27">
        <v>2010</v>
      </c>
      <c r="H7" s="27">
        <v>2011</v>
      </c>
      <c r="I7" s="27">
        <v>2012</v>
      </c>
      <c r="J7" s="27">
        <v>2013</v>
      </c>
      <c r="K7" s="27">
        <v>2014</v>
      </c>
      <c r="L7" s="27">
        <v>2015</v>
      </c>
      <c r="M7" s="27"/>
      <c r="N7" s="27"/>
      <c r="O7" s="27"/>
      <c r="P7" s="27"/>
      <c r="Q7" s="27"/>
      <c r="R7" s="27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70" x14ac:dyDescent="0.25">
      <c r="A8" s="34" t="s">
        <v>39</v>
      </c>
      <c r="B8" s="34" t="s">
        <v>75</v>
      </c>
      <c r="C8" s="31">
        <v>48431</v>
      </c>
      <c r="D8" s="31">
        <v>52930</v>
      </c>
      <c r="E8" s="31">
        <v>49444.635999999999</v>
      </c>
      <c r="F8" s="31">
        <v>54853</v>
      </c>
      <c r="G8" s="31">
        <v>57567</v>
      </c>
      <c r="H8" s="31">
        <v>64370</v>
      </c>
      <c r="I8" s="31">
        <v>72584</v>
      </c>
      <c r="J8" s="31">
        <v>70527</v>
      </c>
      <c r="K8" s="31">
        <v>74159.945999999996</v>
      </c>
      <c r="L8" s="31">
        <v>79605.847320000015</v>
      </c>
      <c r="M8" s="27"/>
      <c r="N8" s="27"/>
      <c r="O8" s="27"/>
      <c r="P8" s="27"/>
      <c r="Q8" s="27"/>
      <c r="R8" s="27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BK8" s="20"/>
      <c r="BL8" s="20"/>
      <c r="BM8" s="20"/>
      <c r="BN8" s="20"/>
      <c r="BO8" s="20"/>
      <c r="BP8" s="20"/>
      <c r="BQ8" s="20"/>
      <c r="BR8" s="20"/>
    </row>
    <row r="9" spans="1:70" x14ac:dyDescent="0.25">
      <c r="A9" s="34" t="s">
        <v>21</v>
      </c>
      <c r="B9" s="34" t="s">
        <v>75</v>
      </c>
      <c r="C9" s="31">
        <v>118781</v>
      </c>
      <c r="D9" s="31">
        <v>128265</v>
      </c>
      <c r="E9" s="31">
        <v>144112</v>
      </c>
      <c r="F9" s="31">
        <v>142796</v>
      </c>
      <c r="G9" s="31">
        <v>151902</v>
      </c>
      <c r="H9" s="31">
        <v>151029</v>
      </c>
      <c r="I9" s="31">
        <v>160384</v>
      </c>
      <c r="J9" s="31">
        <v>167377.59669000003</v>
      </c>
      <c r="K9" s="31">
        <v>181019.7816758781</v>
      </c>
      <c r="L9" s="31">
        <v>211260.9936596599</v>
      </c>
      <c r="M9" s="27"/>
      <c r="N9" s="27"/>
      <c r="O9" s="27"/>
      <c r="P9" s="27"/>
      <c r="Q9" s="27"/>
      <c r="R9" s="27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70" x14ac:dyDescent="0.25">
      <c r="A10" s="34" t="s">
        <v>37</v>
      </c>
      <c r="B10" s="34" t="s">
        <v>75</v>
      </c>
      <c r="C10" s="31">
        <v>61764.624702139656</v>
      </c>
      <c r="D10" s="31">
        <v>61817.594227019435</v>
      </c>
      <c r="E10" s="31">
        <v>58269.389500000005</v>
      </c>
      <c r="F10" s="31">
        <v>77590.490999999995</v>
      </c>
      <c r="G10" s="31">
        <v>80063.390000000014</v>
      </c>
      <c r="H10" s="31">
        <v>75097.619000000006</v>
      </c>
      <c r="I10" s="31">
        <v>72741.886999999988</v>
      </c>
      <c r="J10" s="31">
        <v>76129.812000000005</v>
      </c>
      <c r="K10" s="31">
        <v>82734.26797981601</v>
      </c>
      <c r="L10" s="31">
        <v>84644.97681966683</v>
      </c>
      <c r="M10" s="27"/>
      <c r="N10" s="27"/>
      <c r="O10" s="27"/>
      <c r="P10" s="27"/>
      <c r="Q10" s="27"/>
      <c r="R10" s="27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70" x14ac:dyDescent="0.25">
      <c r="A11" s="34" t="s">
        <v>31</v>
      </c>
      <c r="B11" s="34" t="s">
        <v>75</v>
      </c>
      <c r="C11" s="31">
        <v>35426.048000000003</v>
      </c>
      <c r="D11" s="31">
        <v>37656.624000000003</v>
      </c>
      <c r="E11" s="31">
        <v>46334.126000000004</v>
      </c>
      <c r="F11" s="31">
        <v>46642.640999999996</v>
      </c>
      <c r="G11" s="31">
        <v>47779.507999999994</v>
      </c>
      <c r="H11" s="31">
        <v>46557.578000000001</v>
      </c>
      <c r="I11" s="31">
        <v>46923.140000000007</v>
      </c>
      <c r="J11" s="31">
        <v>44976.582999999999</v>
      </c>
      <c r="K11" s="31">
        <v>45598</v>
      </c>
      <c r="L11" s="31">
        <v>34705.717769999996</v>
      </c>
      <c r="M11" s="27"/>
      <c r="N11" s="27"/>
      <c r="O11" s="27"/>
      <c r="P11" s="27"/>
      <c r="Q11" s="27"/>
      <c r="R11" s="27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70" x14ac:dyDescent="0.25">
      <c r="A12" s="34" t="s">
        <v>40</v>
      </c>
      <c r="B12" s="34" t="s">
        <v>75</v>
      </c>
      <c r="C12" s="31">
        <v>120730</v>
      </c>
      <c r="D12" s="31">
        <v>123090</v>
      </c>
      <c r="E12" s="31">
        <v>119710</v>
      </c>
      <c r="F12" s="31">
        <v>124140</v>
      </c>
      <c r="G12" s="31">
        <v>143240</v>
      </c>
      <c r="H12" s="31">
        <v>137770</v>
      </c>
      <c r="I12" s="31">
        <v>152110</v>
      </c>
      <c r="J12" s="31">
        <v>143050</v>
      </c>
      <c r="K12" s="31">
        <v>175638</v>
      </c>
      <c r="L12" s="31">
        <v>168228.603</v>
      </c>
      <c r="M12" s="27"/>
      <c r="N12" s="27"/>
      <c r="O12" s="27"/>
      <c r="P12" s="27"/>
      <c r="Q12" s="27"/>
      <c r="R12" s="27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70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70" x14ac:dyDescent="0.25">
      <c r="A14" s="28" t="str">
        <f>CONCATENATE(B2)</f>
        <v>Real $2015</v>
      </c>
      <c r="B14" s="28"/>
      <c r="C14" s="27">
        <v>2006</v>
      </c>
      <c r="D14" s="27">
        <v>2007</v>
      </c>
      <c r="E14" s="27">
        <v>2008</v>
      </c>
      <c r="F14" s="27">
        <v>2009</v>
      </c>
      <c r="G14" s="27">
        <v>2010</v>
      </c>
      <c r="H14" s="27">
        <v>2011</v>
      </c>
      <c r="I14" s="27">
        <v>2012</v>
      </c>
      <c r="J14" s="27">
        <v>2013</v>
      </c>
      <c r="K14" s="27">
        <v>2014</v>
      </c>
      <c r="L14" s="27">
        <v>2015</v>
      </c>
      <c r="M14" s="27"/>
      <c r="N14" s="27"/>
      <c r="O14" s="27"/>
      <c r="P14" s="27"/>
      <c r="Q14" s="27"/>
      <c r="R14" s="27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70" x14ac:dyDescent="0.25">
      <c r="A15" s="34" t="s">
        <v>39</v>
      </c>
      <c r="B15" s="34" t="s">
        <v>86</v>
      </c>
      <c r="C15" s="31">
        <f t="shared" ref="C15:L15" si="0">C8*C$4</f>
        <v>62648.214797136046</v>
      </c>
      <c r="D15" s="31">
        <f t="shared" si="0"/>
        <v>66254.180138568132</v>
      </c>
      <c r="E15" s="31">
        <f t="shared" si="0"/>
        <v>60154.865795735139</v>
      </c>
      <c r="F15" s="31">
        <f t="shared" si="0"/>
        <v>64351.354978354975</v>
      </c>
      <c r="G15" s="31">
        <f t="shared" si="0"/>
        <v>66174.579003181338</v>
      </c>
      <c r="H15" s="31">
        <f t="shared" si="0"/>
        <v>72009.370485036125</v>
      </c>
      <c r="I15" s="31">
        <f t="shared" si="0"/>
        <v>78838.733466933889</v>
      </c>
      <c r="J15" s="31">
        <f t="shared" si="0"/>
        <v>74952.223529411771</v>
      </c>
      <c r="K15" s="31">
        <f t="shared" si="0"/>
        <v>76707.425061068701</v>
      </c>
      <c r="L15" s="31">
        <f t="shared" si="0"/>
        <v>80950.036111519716</v>
      </c>
      <c r="M15" s="27"/>
      <c r="N15" s="27"/>
      <c r="O15" s="27"/>
      <c r="P15" s="27"/>
      <c r="Q15" s="27"/>
      <c r="R15" s="27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70" x14ac:dyDescent="0.25">
      <c r="A16" s="34" t="s">
        <v>21</v>
      </c>
      <c r="B16" s="34" t="s">
        <v>86</v>
      </c>
      <c r="C16" s="31">
        <f t="shared" ref="C16:L16" si="1">C9*C$4</f>
        <v>153649.88544152747</v>
      </c>
      <c r="D16" s="31">
        <f t="shared" si="1"/>
        <v>160553.41801385683</v>
      </c>
      <c r="E16" s="31">
        <f t="shared" si="1"/>
        <v>175328.17957351293</v>
      </c>
      <c r="F16" s="31">
        <f t="shared" si="1"/>
        <v>167522.58008658007</v>
      </c>
      <c r="G16" s="31">
        <f t="shared" si="1"/>
        <v>174614.8123011665</v>
      </c>
      <c r="H16" s="31">
        <f t="shared" si="1"/>
        <v>168952.97832817337</v>
      </c>
      <c r="I16" s="31">
        <f t="shared" si="1"/>
        <v>174204.66533066134</v>
      </c>
      <c r="J16" s="31">
        <f t="shared" si="1"/>
        <v>177879.72040388238</v>
      </c>
      <c r="K16" s="31">
        <f t="shared" si="1"/>
        <v>187238.01845100368</v>
      </c>
      <c r="L16" s="31">
        <f t="shared" si="1"/>
        <v>214828.25246441964</v>
      </c>
      <c r="M16" s="27"/>
      <c r="N16" s="27"/>
      <c r="O16" s="27"/>
      <c r="P16" s="27"/>
      <c r="Q16" s="27"/>
      <c r="R16" s="27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x14ac:dyDescent="0.25">
      <c r="A17" s="34" t="s">
        <v>37</v>
      </c>
      <c r="B17" s="34" t="s">
        <v>86</v>
      </c>
      <c r="C17" s="31">
        <f t="shared" ref="C17:L17" si="2">C10*C$3</f>
        <v>80279.200452181511</v>
      </c>
      <c r="D17" s="31">
        <f t="shared" si="2"/>
        <v>77289.817926284974</v>
      </c>
      <c r="E17" s="31">
        <f t="shared" si="2"/>
        <v>71533.429465458685</v>
      </c>
      <c r="F17" s="31">
        <f t="shared" si="2"/>
        <v>90731.491093851131</v>
      </c>
      <c r="G17" s="31">
        <f t="shared" si="2"/>
        <v>92525.282260127948</v>
      </c>
      <c r="H17" s="31">
        <f t="shared" si="2"/>
        <v>84358.361653886008</v>
      </c>
      <c r="I17" s="31">
        <f t="shared" si="2"/>
        <v>79010.225959919844</v>
      </c>
      <c r="J17" s="31">
        <f t="shared" si="2"/>
        <v>81065.536550098244</v>
      </c>
      <c r="K17" s="31">
        <f t="shared" si="2"/>
        <v>86234.563932808232</v>
      </c>
      <c r="L17" s="31">
        <f t="shared" si="2"/>
        <v>86236.047812517718</v>
      </c>
      <c r="M17" s="27"/>
      <c r="N17" s="27"/>
      <c r="O17" s="27"/>
      <c r="P17" s="27"/>
      <c r="Q17" s="27"/>
      <c r="R17" s="27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x14ac:dyDescent="0.25">
      <c r="A18" s="34" t="s">
        <v>31</v>
      </c>
      <c r="B18" s="34" t="s">
        <v>86</v>
      </c>
      <c r="C18" s="31">
        <f t="shared" ref="C18:L18" si="3">C11*C$4</f>
        <v>45825.579990453472</v>
      </c>
      <c r="D18" s="31">
        <f t="shared" si="3"/>
        <v>47136.005099307171</v>
      </c>
      <c r="E18" s="31">
        <f t="shared" si="3"/>
        <v>56370.586514029193</v>
      </c>
      <c r="F18" s="31">
        <f t="shared" si="3"/>
        <v>54719.288792207786</v>
      </c>
      <c r="G18" s="31">
        <f t="shared" si="3"/>
        <v>54923.633798515373</v>
      </c>
      <c r="H18" s="31">
        <f t="shared" si="3"/>
        <v>52082.987153766771</v>
      </c>
      <c r="I18" s="31">
        <f t="shared" si="3"/>
        <v>50966.616993987991</v>
      </c>
      <c r="J18" s="31">
        <f t="shared" si="3"/>
        <v>47798.643109803917</v>
      </c>
      <c r="K18" s="31">
        <f t="shared" si="3"/>
        <v>47164.343511450381</v>
      </c>
      <c r="L18" s="31">
        <f t="shared" si="3"/>
        <v>35291.743023151968</v>
      </c>
      <c r="M18" s="27"/>
      <c r="N18" s="27"/>
      <c r="O18" s="27"/>
      <c r="P18" s="27"/>
      <c r="Q18" s="27"/>
      <c r="R18" s="27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x14ac:dyDescent="0.25">
      <c r="A19" s="34" t="s">
        <v>40</v>
      </c>
      <c r="B19" s="34" t="s">
        <v>86</v>
      </c>
      <c r="C19" s="31">
        <f t="shared" ref="C19:L19" si="4">C12*C$4</f>
        <v>156171.02625298331</v>
      </c>
      <c r="D19" s="31">
        <f t="shared" si="4"/>
        <v>154075.70438799079</v>
      </c>
      <c r="E19" s="31">
        <f t="shared" si="4"/>
        <v>145640.44893378229</v>
      </c>
      <c r="F19" s="31">
        <f t="shared" si="4"/>
        <v>145636.10389610389</v>
      </c>
      <c r="G19" s="31">
        <f t="shared" si="4"/>
        <v>164657.64581124074</v>
      </c>
      <c r="H19" s="31">
        <f t="shared" si="4"/>
        <v>154120.41279669761</v>
      </c>
      <c r="I19" s="31">
        <f t="shared" si="4"/>
        <v>165217.67535070144</v>
      </c>
      <c r="J19" s="31">
        <f t="shared" si="4"/>
        <v>152025.68627450979</v>
      </c>
      <c r="K19" s="31">
        <f t="shared" si="4"/>
        <v>181671.36641221374</v>
      </c>
      <c r="L19" s="31">
        <f t="shared" si="4"/>
        <v>171069.23607129458</v>
      </c>
      <c r="M19" s="27"/>
      <c r="N19" s="27"/>
      <c r="O19" s="27"/>
      <c r="P19" s="27"/>
      <c r="Q19" s="27"/>
      <c r="R19" s="27"/>
    </row>
    <row r="20" spans="1:36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36" x14ac:dyDescent="0.25">
      <c r="A21" s="25"/>
      <c r="B21" s="27"/>
      <c r="C21" s="32"/>
      <c r="D21" s="32"/>
      <c r="E21" s="32"/>
      <c r="F21" s="32"/>
      <c r="G21" s="32"/>
      <c r="H21" s="32"/>
      <c r="I21" s="32"/>
      <c r="J21" s="32"/>
      <c r="K21" s="32"/>
      <c r="L21" s="27"/>
      <c r="M21" s="27"/>
      <c r="N21" s="27"/>
      <c r="O21" s="27"/>
      <c r="P21" s="27"/>
      <c r="Q21" s="27"/>
      <c r="R21" s="27"/>
    </row>
    <row r="22" spans="1:36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6"/>
  <sheetViews>
    <sheetView workbookViewId="0">
      <selection activeCell="Q21" sqref="Q21"/>
    </sheetView>
  </sheetViews>
  <sheetFormatPr defaultColWidth="9.140625" defaultRowHeight="15" x14ac:dyDescent="0.25"/>
  <cols>
    <col min="1" max="1" width="45.85546875" style="2" customWidth="1"/>
    <col min="2" max="2" width="11.7109375" style="2" customWidth="1"/>
    <col min="3" max="12" width="12" style="2" customWidth="1"/>
    <col min="13" max="16384" width="9.140625" style="2"/>
  </cols>
  <sheetData>
    <row r="1" spans="1:16" x14ac:dyDescent="0.25">
      <c r="A1" s="28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x14ac:dyDescent="0.25">
      <c r="A2" s="28" t="s">
        <v>46</v>
      </c>
      <c r="B2" s="28" t="str">
        <f>"Real $"&amp;Real_year&amp;""</f>
        <v>Real $2015</v>
      </c>
      <c r="C2" s="27">
        <v>2006</v>
      </c>
      <c r="D2" s="27">
        <v>2007</v>
      </c>
      <c r="E2" s="27">
        <v>2008</v>
      </c>
      <c r="F2" s="27">
        <v>2009</v>
      </c>
      <c r="G2" s="27">
        <v>2010</v>
      </c>
      <c r="H2" s="27">
        <v>2011</v>
      </c>
      <c r="I2" s="27">
        <v>2012</v>
      </c>
      <c r="J2" s="27">
        <v>2013</v>
      </c>
      <c r="K2" s="27">
        <v>2014</v>
      </c>
      <c r="L2" s="27">
        <v>2015</v>
      </c>
    </row>
    <row r="3" spans="1:16" x14ac:dyDescent="0.25">
      <c r="A3" s="27" t="s">
        <v>70</v>
      </c>
      <c r="B3" s="27"/>
      <c r="C3" s="33">
        <f>CPI!F12</f>
        <v>1.2997601918465227</v>
      </c>
      <c r="D3" s="33">
        <f>CPI!G12</f>
        <v>1.2502883506343714</v>
      </c>
      <c r="E3" s="33">
        <f>CPI!H12</f>
        <v>1.2276330690826729</v>
      </c>
      <c r="F3" s="33">
        <f>CPI!I12</f>
        <v>1.1693635382955772</v>
      </c>
      <c r="G3" s="33">
        <f>CPI!J12</f>
        <v>1.1556503198294243</v>
      </c>
      <c r="H3" s="33">
        <f>CPI!K12</f>
        <v>1.1233160621761658</v>
      </c>
      <c r="I3" s="33">
        <f>CPI!L12</f>
        <v>1.086172344689379</v>
      </c>
      <c r="J3" s="33">
        <f>CPI!M12</f>
        <v>1.0648330058939097</v>
      </c>
      <c r="K3" s="33">
        <f>CPI!N12</f>
        <v>1.0423076923076924</v>
      </c>
      <c r="L3" s="33">
        <f>CPI!O12</f>
        <v>1.018796992481203</v>
      </c>
    </row>
    <row r="4" spans="1:16" x14ac:dyDescent="0.25">
      <c r="A4" s="27" t="s">
        <v>69</v>
      </c>
      <c r="B4" s="27"/>
      <c r="C4" s="33">
        <f>CPI!F11</f>
        <v>1.2935560859188546</v>
      </c>
      <c r="D4" s="33">
        <f>CPI!G11</f>
        <v>1.2517321016166283</v>
      </c>
      <c r="E4" s="33">
        <f>CPI!H11</f>
        <v>1.2166105499438835</v>
      </c>
      <c r="F4" s="33">
        <f>CPI!I11</f>
        <v>1.1731601731601731</v>
      </c>
      <c r="G4" s="33">
        <f>CPI!J11</f>
        <v>1.1495227995758219</v>
      </c>
      <c r="H4" s="33">
        <f>CPI!K11</f>
        <v>1.1186790505675954</v>
      </c>
      <c r="I4" s="33">
        <f>CPI!L11</f>
        <v>1.086172344689379</v>
      </c>
      <c r="J4" s="33">
        <f>CPI!M11</f>
        <v>1.0627450980392157</v>
      </c>
      <c r="K4" s="33">
        <f>CPI!N11</f>
        <v>1.0343511450381679</v>
      </c>
      <c r="L4" s="33">
        <f>CPI!O11</f>
        <v>1.0168855534709194</v>
      </c>
    </row>
    <row r="5" spans="1:16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6" x14ac:dyDescent="0.25">
      <c r="A6" s="28" t="s">
        <v>32</v>
      </c>
      <c r="B6" s="29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6" x14ac:dyDescent="0.25">
      <c r="A7" s="28" t="s">
        <v>74</v>
      </c>
      <c r="B7" s="29"/>
      <c r="C7" s="27">
        <v>2006</v>
      </c>
      <c r="D7" s="27">
        <v>2007</v>
      </c>
      <c r="E7" s="27">
        <v>2008</v>
      </c>
      <c r="F7" s="27">
        <v>2009</v>
      </c>
      <c r="G7" s="27">
        <v>2010</v>
      </c>
      <c r="H7" s="27">
        <v>2011</v>
      </c>
      <c r="I7" s="27">
        <v>2012</v>
      </c>
      <c r="J7" s="27">
        <v>2013</v>
      </c>
      <c r="K7" s="27">
        <v>2014</v>
      </c>
      <c r="L7" s="27">
        <v>2015</v>
      </c>
    </row>
    <row r="8" spans="1:16" x14ac:dyDescent="0.25">
      <c r="A8" s="34" t="s">
        <v>39</v>
      </c>
      <c r="B8" s="34" t="s">
        <v>18</v>
      </c>
      <c r="C8" s="31">
        <v>1008498.0744489165</v>
      </c>
      <c r="D8" s="31">
        <v>1072410.1977797956</v>
      </c>
      <c r="E8" s="31">
        <v>1180457.0630350162</v>
      </c>
      <c r="F8" s="31">
        <v>1278429.4831257048</v>
      </c>
      <c r="G8" s="31">
        <v>1294892.6529556361</v>
      </c>
      <c r="H8" s="31">
        <v>1331479.0051210094</v>
      </c>
      <c r="I8" s="31">
        <v>1504540.6896702116</v>
      </c>
      <c r="J8" s="31">
        <v>1712893.4299247104</v>
      </c>
      <c r="K8" s="31">
        <v>1890087.8232150995</v>
      </c>
      <c r="L8" s="31">
        <v>2013147.9935692761</v>
      </c>
      <c r="P8" s="20"/>
    </row>
    <row r="9" spans="1:16" x14ac:dyDescent="0.25">
      <c r="A9" s="34" t="s">
        <v>21</v>
      </c>
      <c r="B9" s="34" t="s">
        <v>18</v>
      </c>
      <c r="C9" s="31">
        <v>2906163.8020416386</v>
      </c>
      <c r="D9" s="31">
        <v>3110944.766611123</v>
      </c>
      <c r="E9" s="31">
        <v>3568307.0443376545</v>
      </c>
      <c r="F9" s="31">
        <v>4186908.5814354168</v>
      </c>
      <c r="G9" s="31">
        <v>4681557.1948703378</v>
      </c>
      <c r="H9" s="31">
        <v>5093089.0531193521</v>
      </c>
      <c r="I9" s="31">
        <v>5477581.7371609155</v>
      </c>
      <c r="J9" s="31">
        <v>5819506.0639425004</v>
      </c>
      <c r="K9" s="31">
        <v>6301890.3431227049</v>
      </c>
      <c r="L9" s="31">
        <v>6604013.1766181048</v>
      </c>
      <c r="P9" s="20"/>
    </row>
    <row r="10" spans="1:16" x14ac:dyDescent="0.25">
      <c r="A10" s="34" t="s">
        <v>37</v>
      </c>
      <c r="B10" s="34" t="s">
        <v>18</v>
      </c>
      <c r="C10" s="31">
        <v>1889957.733</v>
      </c>
      <c r="D10" s="31">
        <v>1929607.6654999999</v>
      </c>
      <c r="E10" s="31">
        <v>2007291.2560000001</v>
      </c>
      <c r="F10" s="31">
        <v>2181178.4835000001</v>
      </c>
      <c r="G10" s="31">
        <v>2198049.1735</v>
      </c>
      <c r="H10" s="31">
        <v>2232904.4265000001</v>
      </c>
      <c r="I10" s="31">
        <v>2292941.9665000001</v>
      </c>
      <c r="J10" s="31">
        <v>2370849.6140000001</v>
      </c>
      <c r="K10" s="31">
        <v>2476349.311010506</v>
      </c>
      <c r="L10" s="31">
        <v>2790207.8150309501</v>
      </c>
      <c r="P10" s="20"/>
    </row>
    <row r="11" spans="1:16" x14ac:dyDescent="0.25">
      <c r="A11" s="34" t="s">
        <v>31</v>
      </c>
      <c r="B11" s="34" t="s">
        <v>18</v>
      </c>
      <c r="C11" s="31">
        <v>666396.5</v>
      </c>
      <c r="D11" s="31">
        <v>728278.5</v>
      </c>
      <c r="E11" s="31">
        <v>787887</v>
      </c>
      <c r="F11" s="31">
        <v>845035</v>
      </c>
      <c r="G11" s="31">
        <v>895293</v>
      </c>
      <c r="H11" s="31">
        <v>1006943.5</v>
      </c>
      <c r="I11" s="31">
        <v>1139787</v>
      </c>
      <c r="J11" s="31">
        <v>1204832</v>
      </c>
      <c r="K11" s="31">
        <v>1310583.1592409625</v>
      </c>
      <c r="L11" s="31">
        <v>1386261.7283497157</v>
      </c>
      <c r="P11" s="20"/>
    </row>
    <row r="12" spans="1:16" x14ac:dyDescent="0.25">
      <c r="A12" s="34" t="s">
        <v>40</v>
      </c>
      <c r="B12" s="34" t="s">
        <v>18</v>
      </c>
      <c r="C12" s="31">
        <v>3166374.415412093</v>
      </c>
      <c r="D12" s="31">
        <v>3313367.6045614304</v>
      </c>
      <c r="E12" s="31">
        <v>3566600.1045614304</v>
      </c>
      <c r="F12" s="31">
        <v>3976405.905427468</v>
      </c>
      <c r="G12" s="31">
        <v>4305989.6381644513</v>
      </c>
      <c r="H12" s="31">
        <v>4559614.3380024452</v>
      </c>
      <c r="I12" s="31">
        <v>4853368.9664179208</v>
      </c>
      <c r="J12" s="31">
        <v>5135315.116477563</v>
      </c>
      <c r="K12" s="31">
        <v>5576508.2256924072</v>
      </c>
      <c r="L12" s="31">
        <v>5908508.5172999017</v>
      </c>
      <c r="P12" s="20"/>
    </row>
    <row r="13" spans="1:16" x14ac:dyDescent="0.25">
      <c r="A13" s="27"/>
      <c r="B13" s="27"/>
      <c r="C13" s="27"/>
      <c r="D13" s="32"/>
      <c r="E13" s="32"/>
      <c r="F13" s="32"/>
      <c r="G13" s="32"/>
      <c r="H13" s="32"/>
      <c r="I13" s="32"/>
      <c r="J13" s="32"/>
      <c r="K13" s="32"/>
      <c r="L13" s="32"/>
    </row>
    <row r="14" spans="1:16" x14ac:dyDescent="0.25">
      <c r="A14" s="28" t="str">
        <f>CONCATENATE(B2)</f>
        <v>Real $2015</v>
      </c>
      <c r="B14" s="27"/>
      <c r="C14" s="27">
        <v>2006</v>
      </c>
      <c r="D14" s="27">
        <v>2007</v>
      </c>
      <c r="E14" s="27">
        <v>2008</v>
      </c>
      <c r="F14" s="27">
        <v>2009</v>
      </c>
      <c r="G14" s="27">
        <v>2010</v>
      </c>
      <c r="H14" s="27">
        <v>2011</v>
      </c>
      <c r="I14" s="27">
        <v>2012</v>
      </c>
      <c r="J14" s="27">
        <v>2013</v>
      </c>
      <c r="K14" s="27">
        <v>2014</v>
      </c>
      <c r="L14" s="27">
        <v>2015</v>
      </c>
    </row>
    <row r="15" spans="1:16" x14ac:dyDescent="0.25">
      <c r="A15" s="34" t="s">
        <v>39</v>
      </c>
      <c r="B15" s="34" t="s">
        <v>86</v>
      </c>
      <c r="C15" s="31">
        <f>C8*C$4</f>
        <v>1304548.821840842</v>
      </c>
      <c r="D15" s="31">
        <f>D8*D$4</f>
        <v>1342370.2706620076</v>
      </c>
      <c r="E15" s="31">
        <f>E8*E$4</f>
        <v>1436156.5166441726</v>
      </c>
      <c r="F15" s="31">
        <f t="shared" ref="F15:J15" si="0">F8*F$4</f>
        <v>1499802.5537968224</v>
      </c>
      <c r="G15" s="31">
        <f t="shared" si="0"/>
        <v>1488508.627575726</v>
      </c>
      <c r="H15" s="31">
        <f t="shared" si="0"/>
        <v>1489497.6692994575</v>
      </c>
      <c r="I15" s="31">
        <f t="shared" si="0"/>
        <v>1634190.488579669</v>
      </c>
      <c r="J15" s="31">
        <f t="shared" si="0"/>
        <v>1820369.0961160648</v>
      </c>
      <c r="K15" s="31">
        <f t="shared" ref="K15:L15" si="1">K8*K$4</f>
        <v>1955014.5041652366</v>
      </c>
      <c r="L15" s="31">
        <f t="shared" si="1"/>
        <v>2047141.1116595641</v>
      </c>
    </row>
    <row r="16" spans="1:16" x14ac:dyDescent="0.25">
      <c r="A16" s="34" t="s">
        <v>21</v>
      </c>
      <c r="B16" s="34" t="s">
        <v>86</v>
      </c>
      <c r="C16" s="31">
        <f>C9*C$4</f>
        <v>3759285.8728080392</v>
      </c>
      <c r="D16" s="31">
        <f t="shared" ref="D16:J16" si="2">D9*D$4</f>
        <v>3894069.4307233924</v>
      </c>
      <c r="E16" s="31">
        <f t="shared" si="2"/>
        <v>4341239.9955802672</v>
      </c>
      <c r="F16" s="31">
        <f t="shared" si="2"/>
        <v>4911914.3964025881</v>
      </c>
      <c r="G16" s="31">
        <f t="shared" si="2"/>
        <v>5381556.7330216821</v>
      </c>
      <c r="H16" s="31">
        <f t="shared" si="2"/>
        <v>5697532.0263997708</v>
      </c>
      <c r="I16" s="31">
        <f t="shared" si="2"/>
        <v>5949597.7986797933</v>
      </c>
      <c r="J16" s="31">
        <f t="shared" si="2"/>
        <v>6184651.5424643829</v>
      </c>
      <c r="K16" s="31">
        <f t="shared" ref="K16:L16" si="3">K9*K$4</f>
        <v>6518367.4923139429</v>
      </c>
      <c r="L16" s="31">
        <f t="shared" si="3"/>
        <v>6715525.5942345457</v>
      </c>
    </row>
    <row r="17" spans="1:12" x14ac:dyDescent="0.25">
      <c r="A17" s="34" t="s">
        <v>37</v>
      </c>
      <c r="B17" s="34" t="s">
        <v>86</v>
      </c>
      <c r="C17" s="31">
        <f>C10*C$3</f>
        <v>2456491.8256258992</v>
      </c>
      <c r="D17" s="31">
        <f t="shared" ref="D17:J17" si="4">D10*D$3</f>
        <v>2412565.9854694349</v>
      </c>
      <c r="E17" s="31">
        <f t="shared" si="4"/>
        <v>2464217.1251460933</v>
      </c>
      <c r="F17" s="31">
        <f t="shared" si="4"/>
        <v>2550590.5891197412</v>
      </c>
      <c r="G17" s="31">
        <f t="shared" si="4"/>
        <v>2540176.2303560767</v>
      </c>
      <c r="H17" s="31">
        <f t="shared" si="4"/>
        <v>2508257.4075917099</v>
      </c>
      <c r="I17" s="31">
        <f t="shared" si="4"/>
        <v>2490530.1519899806</v>
      </c>
      <c r="J17" s="31">
        <f t="shared" si="4"/>
        <v>2524558.9209980355</v>
      </c>
      <c r="K17" s="31">
        <f t="shared" ref="K17:L17" si="5">K10*K$3</f>
        <v>2581117.9357071044</v>
      </c>
      <c r="L17" s="31">
        <f t="shared" si="5"/>
        <v>2842655.3303510807</v>
      </c>
    </row>
    <row r="18" spans="1:12" x14ac:dyDescent="0.25">
      <c r="A18" s="34" t="s">
        <v>31</v>
      </c>
      <c r="B18" s="34" t="s">
        <v>86</v>
      </c>
      <c r="C18" s="31">
        <f>C11*C$4</f>
        <v>862021.24821002397</v>
      </c>
      <c r="D18" s="31">
        <f t="shared" ref="D18:J19" si="6">D11*D$4</f>
        <v>911609.57736720564</v>
      </c>
      <c r="E18" s="31">
        <f t="shared" si="6"/>
        <v>958551.63636363659</v>
      </c>
      <c r="F18" s="31">
        <f t="shared" si="6"/>
        <v>991361.4069264069</v>
      </c>
      <c r="G18" s="31">
        <f t="shared" si="6"/>
        <v>1029159.7158006363</v>
      </c>
      <c r="H18" s="31">
        <f t="shared" si="6"/>
        <v>1126446.5985552114</v>
      </c>
      <c r="I18" s="31">
        <f t="shared" si="6"/>
        <v>1238005.1182364731</v>
      </c>
      <c r="J18" s="31">
        <f t="shared" si="6"/>
        <v>1280429.3019607842</v>
      </c>
      <c r="K18" s="31">
        <f t="shared" ref="K18:L18" si="7">K11*K$4</f>
        <v>1355603.1914286292</v>
      </c>
      <c r="L18" s="31">
        <f t="shared" si="7"/>
        <v>1409669.524888454</v>
      </c>
    </row>
    <row r="19" spans="1:12" x14ac:dyDescent="0.25">
      <c r="A19" s="34" t="s">
        <v>40</v>
      </c>
      <c r="B19" s="34" t="s">
        <v>86</v>
      </c>
      <c r="C19" s="31">
        <f>C12*C$4</f>
        <v>4095882.8953540684</v>
      </c>
      <c r="D19" s="31">
        <f t="shared" si="6"/>
        <v>4147448.5950861326</v>
      </c>
      <c r="E19" s="31">
        <f t="shared" si="6"/>
        <v>4339163.3146403944</v>
      </c>
      <c r="F19" s="31">
        <f t="shared" si="6"/>
        <v>4664961.040566423</v>
      </c>
      <c r="G19" s="31">
        <f t="shared" si="6"/>
        <v>4949833.2638072809</v>
      </c>
      <c r="H19" s="31">
        <f t="shared" si="6"/>
        <v>5100745.0385909704</v>
      </c>
      <c r="I19" s="31">
        <f t="shared" si="6"/>
        <v>5271595.149896821</v>
      </c>
      <c r="J19" s="31">
        <f t="shared" si="6"/>
        <v>5457530.9669232145</v>
      </c>
      <c r="K19" s="31">
        <f t="shared" ref="K19:L19" si="8">K12*K$4</f>
        <v>5768067.668559704</v>
      </c>
      <c r="L19" s="31">
        <f t="shared" si="8"/>
        <v>6008276.9538021516</v>
      </c>
    </row>
    <row r="20" spans="1:12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x14ac:dyDescent="0.25">
      <c r="A21" s="25"/>
      <c r="B21" s="27"/>
      <c r="C21" s="27"/>
      <c r="D21" s="32"/>
      <c r="E21" s="32"/>
      <c r="F21" s="32"/>
      <c r="G21" s="32"/>
      <c r="H21" s="32"/>
      <c r="I21" s="32"/>
      <c r="J21" s="32"/>
      <c r="K21" s="32"/>
      <c r="L21" s="32"/>
    </row>
    <row r="22" spans="1:12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5" spans="1:12" x14ac:dyDescent="0.25"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25"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H27" sqref="H27"/>
    </sheetView>
  </sheetViews>
  <sheetFormatPr defaultRowHeight="15" x14ac:dyDescent="0.25"/>
  <cols>
    <col min="1" max="1" width="45.140625" customWidth="1"/>
    <col min="2" max="2" width="11.140625" style="16" customWidth="1"/>
    <col min="3" max="9" width="12.28515625" style="16" customWidth="1"/>
    <col min="10" max="12" width="12.28515625" customWidth="1"/>
  </cols>
  <sheetData>
    <row r="1" spans="1:13" s="2" customFormat="1" x14ac:dyDescent="0.25">
      <c r="A1" s="28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27"/>
      <c r="L1" s="27"/>
      <c r="M1" s="27"/>
    </row>
    <row r="2" spans="1:13" s="2" customFormat="1" x14ac:dyDescent="0.25">
      <c r="A2" s="27"/>
      <c r="B2" s="28" t="str">
        <f>"Real $"&amp;Real_year&amp;""</f>
        <v>Real $2015</v>
      </c>
      <c r="C2" s="27">
        <v>2006</v>
      </c>
      <c r="D2" s="27">
        <v>2007</v>
      </c>
      <c r="E2" s="27">
        <v>2008</v>
      </c>
      <c r="F2" s="27">
        <v>2009</v>
      </c>
      <c r="G2" s="27">
        <v>2010</v>
      </c>
      <c r="H2" s="27">
        <v>2011</v>
      </c>
      <c r="I2" s="27">
        <v>2012</v>
      </c>
      <c r="J2" s="27">
        <v>2013</v>
      </c>
      <c r="K2" s="27">
        <v>2014</v>
      </c>
      <c r="L2" s="27">
        <v>2015</v>
      </c>
      <c r="M2" s="27"/>
    </row>
    <row r="3" spans="1:13" s="2" customFormat="1" x14ac:dyDescent="0.25">
      <c r="A3" s="27" t="s">
        <v>70</v>
      </c>
      <c r="B3" s="27"/>
      <c r="C3" s="33">
        <f>CPI!F12</f>
        <v>1.2997601918465227</v>
      </c>
      <c r="D3" s="33">
        <f>CPI!G12</f>
        <v>1.2502883506343714</v>
      </c>
      <c r="E3" s="33">
        <f>CPI!H12</f>
        <v>1.2276330690826729</v>
      </c>
      <c r="F3" s="33">
        <f>CPI!I12</f>
        <v>1.1693635382955772</v>
      </c>
      <c r="G3" s="33">
        <f>CPI!J12</f>
        <v>1.1556503198294243</v>
      </c>
      <c r="H3" s="33">
        <f>CPI!K12</f>
        <v>1.1233160621761658</v>
      </c>
      <c r="I3" s="33">
        <f>CPI!L12</f>
        <v>1.086172344689379</v>
      </c>
      <c r="J3" s="33">
        <f>CPI!M12</f>
        <v>1.0648330058939097</v>
      </c>
      <c r="K3" s="33">
        <f>CPI!N12</f>
        <v>1.0423076923076924</v>
      </c>
      <c r="L3" s="33">
        <f>CPI!O12</f>
        <v>1.018796992481203</v>
      </c>
      <c r="M3" s="27"/>
    </row>
    <row r="4" spans="1:13" s="2" customFormat="1" x14ac:dyDescent="0.25">
      <c r="A4" s="27" t="s">
        <v>69</v>
      </c>
      <c r="B4" s="27"/>
      <c r="C4" s="33">
        <f>CPI!F11</f>
        <v>1.2935560859188546</v>
      </c>
      <c r="D4" s="33">
        <f>CPI!G11</f>
        <v>1.2517321016166283</v>
      </c>
      <c r="E4" s="33">
        <f>CPI!H11</f>
        <v>1.2166105499438835</v>
      </c>
      <c r="F4" s="33">
        <f>CPI!I11</f>
        <v>1.1731601731601731</v>
      </c>
      <c r="G4" s="33">
        <f>CPI!J11</f>
        <v>1.1495227995758219</v>
      </c>
      <c r="H4" s="33">
        <f>CPI!K11</f>
        <v>1.1186790505675954</v>
      </c>
      <c r="I4" s="33">
        <f>CPI!L11</f>
        <v>1.086172344689379</v>
      </c>
      <c r="J4" s="33">
        <f>CPI!M11</f>
        <v>1.0627450980392157</v>
      </c>
      <c r="K4" s="33">
        <f>CPI!N11</f>
        <v>1.0343511450381679</v>
      </c>
      <c r="L4" s="33">
        <f>CPI!O11</f>
        <v>1.0168855534709194</v>
      </c>
      <c r="M4" s="27"/>
    </row>
    <row r="5" spans="1:13" s="2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5">
      <c r="A6" s="28" t="s">
        <v>73</v>
      </c>
      <c r="B6" s="43"/>
      <c r="C6" s="43"/>
      <c r="D6" s="43"/>
      <c r="E6" s="43"/>
      <c r="F6" s="43"/>
      <c r="G6" s="43"/>
      <c r="H6" s="43"/>
      <c r="I6" s="43"/>
      <c r="J6" s="43"/>
      <c r="K6" s="27"/>
      <c r="L6" s="27"/>
      <c r="M6" s="27"/>
    </row>
    <row r="7" spans="1:13" x14ac:dyDescent="0.25">
      <c r="A7" s="28" t="s">
        <v>74</v>
      </c>
      <c r="B7" s="43"/>
      <c r="C7" s="27">
        <v>2006</v>
      </c>
      <c r="D7" s="27">
        <v>2007</v>
      </c>
      <c r="E7" s="27">
        <v>2008</v>
      </c>
      <c r="F7" s="27">
        <v>2009</v>
      </c>
      <c r="G7" s="27">
        <v>2010</v>
      </c>
      <c r="H7" s="27">
        <v>2011</v>
      </c>
      <c r="I7" s="27">
        <v>2012</v>
      </c>
      <c r="J7" s="27">
        <v>2013</v>
      </c>
      <c r="K7" s="27">
        <v>2014</v>
      </c>
      <c r="L7" s="27">
        <v>2015</v>
      </c>
      <c r="M7" s="27"/>
    </row>
    <row r="8" spans="1:13" x14ac:dyDescent="0.25">
      <c r="A8" s="34" t="s">
        <v>39</v>
      </c>
      <c r="B8" s="34" t="s">
        <v>18</v>
      </c>
      <c r="C8" s="31">
        <v>-45791.849417636906</v>
      </c>
      <c r="D8" s="31">
        <v>-50958.501088076984</v>
      </c>
      <c r="E8" s="31">
        <v>-48204.850280116312</v>
      </c>
      <c r="F8" s="31">
        <v>-55008.877124563965</v>
      </c>
      <c r="G8" s="31">
        <v>-60040.104570401381</v>
      </c>
      <c r="H8" s="31">
        <v>-63337.177692221783</v>
      </c>
      <c r="I8" s="31">
        <v>-66722.89939335885</v>
      </c>
      <c r="J8" s="31">
        <v>-73303.01352783374</v>
      </c>
      <c r="K8" s="31">
        <v>-76094.486579693286</v>
      </c>
      <c r="L8" s="31">
        <v>-85643.071653748921</v>
      </c>
      <c r="M8" s="27"/>
    </row>
    <row r="9" spans="1:13" x14ac:dyDescent="0.25">
      <c r="A9" s="34" t="s">
        <v>21</v>
      </c>
      <c r="B9" s="34" t="s">
        <v>18</v>
      </c>
      <c r="C9" s="31">
        <v>-132496.74622431587</v>
      </c>
      <c r="D9" s="31">
        <v>-140357.26629175912</v>
      </c>
      <c r="E9" s="31">
        <v>-156999.72982458232</v>
      </c>
      <c r="F9" s="31">
        <v>-182601.09296048834</v>
      </c>
      <c r="G9" s="31">
        <v>-191974.42283243482</v>
      </c>
      <c r="H9" s="31">
        <v>-209895.4904502311</v>
      </c>
      <c r="I9" s="31">
        <v>-224992.70041557745</v>
      </c>
      <c r="J9" s="31">
        <v>-212080.91622801078</v>
      </c>
      <c r="K9" s="31">
        <v>-234896.24841606364</v>
      </c>
      <c r="L9" s="31">
        <v>-261726.28652177399</v>
      </c>
      <c r="M9" s="27"/>
    </row>
    <row r="10" spans="1:13" x14ac:dyDescent="0.25">
      <c r="A10" s="34" t="s">
        <v>37</v>
      </c>
      <c r="B10" s="34" t="s">
        <v>18</v>
      </c>
      <c r="C10" s="31">
        <v>-86280.945999999996</v>
      </c>
      <c r="D10" s="31">
        <v>-91719.03</v>
      </c>
      <c r="E10" s="31">
        <v>-103392.598</v>
      </c>
      <c r="F10" s="31">
        <v>-107125.821</v>
      </c>
      <c r="G10" s="31">
        <v>-112873.439</v>
      </c>
      <c r="H10" s="31">
        <v>-118888.912</v>
      </c>
      <c r="I10" s="31">
        <v>-123748.05100000001</v>
      </c>
      <c r="J10" s="31">
        <v>-129632.00900000001</v>
      </c>
      <c r="K10" s="31">
        <v>-127428.17617868638</v>
      </c>
      <c r="L10" s="31">
        <v>-145677.73598860696</v>
      </c>
      <c r="M10" s="27"/>
    </row>
    <row r="11" spans="1:13" x14ac:dyDescent="0.25">
      <c r="A11" s="34" t="s">
        <v>31</v>
      </c>
      <c r="B11" s="34" t="s">
        <v>18</v>
      </c>
      <c r="C11" s="31">
        <v>-34117</v>
      </c>
      <c r="D11" s="31">
        <v>-33914</v>
      </c>
      <c r="E11" s="31">
        <v>-37777</v>
      </c>
      <c r="F11" s="31">
        <v>-41311</v>
      </c>
      <c r="G11" s="31">
        <v>-49841</v>
      </c>
      <c r="H11" s="31">
        <v>-54231</v>
      </c>
      <c r="I11" s="31">
        <v>-54880</v>
      </c>
      <c r="J11" s="31">
        <v>-54578</v>
      </c>
      <c r="K11" s="31">
        <v>-61434.606590000003</v>
      </c>
      <c r="L11" s="31">
        <v>-53237.514772859882</v>
      </c>
      <c r="M11" s="27"/>
    </row>
    <row r="12" spans="1:13" x14ac:dyDescent="0.25">
      <c r="A12" s="34" t="s">
        <v>40</v>
      </c>
      <c r="B12" s="34" t="s">
        <v>18</v>
      </c>
      <c r="C12" s="31">
        <v>-121720.69285763716</v>
      </c>
      <c r="D12" s="31">
        <v>-130837</v>
      </c>
      <c r="E12" s="31">
        <v>-138414</v>
      </c>
      <c r="F12" s="31">
        <v>-155347.27373057668</v>
      </c>
      <c r="G12" s="31">
        <v>-178956.02871101134</v>
      </c>
      <c r="H12" s="31">
        <v>-181714.94605466677</v>
      </c>
      <c r="I12" s="31">
        <v>-184338.2857749275</v>
      </c>
      <c r="J12" s="31">
        <v>-199415.56154466461</v>
      </c>
      <c r="K12" s="31">
        <v>-222310.25735920473</v>
      </c>
      <c r="L12" s="31">
        <v>-244163.23008389489</v>
      </c>
      <c r="M12" s="27"/>
    </row>
    <row r="13" spans="1:13" x14ac:dyDescent="0.25">
      <c r="A13" s="27"/>
      <c r="B13" s="43"/>
      <c r="C13" s="43"/>
      <c r="D13" s="43"/>
      <c r="E13" s="43"/>
      <c r="F13" s="43"/>
      <c r="G13" s="43"/>
      <c r="H13" s="43"/>
      <c r="I13" s="43"/>
      <c r="J13" s="27"/>
      <c r="K13" s="27"/>
      <c r="L13" s="27"/>
      <c r="M13" s="27"/>
    </row>
    <row r="14" spans="1:13" x14ac:dyDescent="0.25">
      <c r="A14" s="28" t="str">
        <f>CONCATENATE(B2)</f>
        <v>Real $2015</v>
      </c>
      <c r="B14" s="44"/>
      <c r="C14" s="43"/>
      <c r="D14" s="43"/>
      <c r="E14" s="43"/>
      <c r="F14" s="43"/>
      <c r="G14" s="43"/>
      <c r="H14" s="43"/>
      <c r="I14" s="43"/>
      <c r="J14" s="27"/>
      <c r="K14" s="27"/>
      <c r="L14" s="27"/>
      <c r="M14" s="27"/>
    </row>
    <row r="15" spans="1:13" x14ac:dyDescent="0.25">
      <c r="A15" s="34" t="s">
        <v>39</v>
      </c>
      <c r="B15" s="34" t="s">
        <v>86</v>
      </c>
      <c r="C15" s="31">
        <f>C8*C$4</f>
        <v>-59234.325499663981</v>
      </c>
      <c r="D15" s="31">
        <f t="shared" ref="D15:K15" si="0">D8*D$4</f>
        <v>-63786.391662211841</v>
      </c>
      <c r="E15" s="31">
        <f t="shared" si="0"/>
        <v>-58646.529409254872</v>
      </c>
      <c r="F15" s="31">
        <f t="shared" si="0"/>
        <v>-64534.223812800148</v>
      </c>
      <c r="G15" s="31">
        <f t="shared" si="0"/>
        <v>-69017.469092592903</v>
      </c>
      <c r="H15" s="31">
        <f t="shared" si="0"/>
        <v>-70853.973806365742</v>
      </c>
      <c r="I15" s="31">
        <f t="shared" si="0"/>
        <v>-72472.568078558121</v>
      </c>
      <c r="J15" s="31">
        <f t="shared" si="0"/>
        <v>-77902.418298207616</v>
      </c>
      <c r="K15" s="31">
        <f t="shared" si="0"/>
        <v>-78708.419324797258</v>
      </c>
      <c r="L15" s="31">
        <f t="shared" ref="L15" si="1">L8*L$4</f>
        <v>-87089.202319572083</v>
      </c>
      <c r="M15" s="27"/>
    </row>
    <row r="16" spans="1:13" x14ac:dyDescent="0.25">
      <c r="A16" s="34" t="s">
        <v>21</v>
      </c>
      <c r="B16" s="34" t="s">
        <v>86</v>
      </c>
      <c r="C16" s="31">
        <f>C9*C$4</f>
        <v>-171391.97244290981</v>
      </c>
      <c r="D16" s="31">
        <f t="shared" ref="D16:K16" si="2">D9*D$4</f>
        <v>-175689.6959125484</v>
      </c>
      <c r="E16" s="31">
        <f t="shared" si="2"/>
        <v>-191007.52764292623</v>
      </c>
      <c r="F16" s="31">
        <f t="shared" si="2"/>
        <v>-214220.32983676335</v>
      </c>
      <c r="G16" s="31">
        <f t="shared" si="2"/>
        <v>-220678.97598129307</v>
      </c>
      <c r="H16" s="31">
        <f t="shared" si="2"/>
        <v>-234805.68797528432</v>
      </c>
      <c r="I16" s="31">
        <f t="shared" si="2"/>
        <v>-244380.84894838277</v>
      </c>
      <c r="J16" s="31">
        <f t="shared" si="2"/>
        <v>-225387.95410898401</v>
      </c>
      <c r="K16" s="31">
        <f t="shared" si="2"/>
        <v>-242965.20351432537</v>
      </c>
      <c r="L16" s="31">
        <f t="shared" ref="L16" si="3">L9*L$4</f>
        <v>-266145.67972758255</v>
      </c>
      <c r="M16" s="27"/>
    </row>
    <row r="17" spans="1:13" x14ac:dyDescent="0.25">
      <c r="A17" s="34" t="s">
        <v>37</v>
      </c>
      <c r="B17" s="34" t="s">
        <v>86</v>
      </c>
      <c r="C17" s="31">
        <f>C10*C$3</f>
        <v>-112144.53892565946</v>
      </c>
      <c r="D17" s="31">
        <f t="shared" ref="D17:J17" si="4">D10*D$3</f>
        <v>-114675.23474048443</v>
      </c>
      <c r="E17" s="31">
        <f t="shared" si="4"/>
        <v>-126928.17240317102</v>
      </c>
      <c r="F17" s="31">
        <f t="shared" si="4"/>
        <v>-125269.02908737864</v>
      </c>
      <c r="G17" s="31">
        <f t="shared" si="4"/>
        <v>-130442.22588059702</v>
      </c>
      <c r="H17" s="31">
        <f t="shared" si="4"/>
        <v>-133549.8244642487</v>
      </c>
      <c r="I17" s="31">
        <f t="shared" si="4"/>
        <v>-134411.71070541086</v>
      </c>
      <c r="J17" s="31">
        <f t="shared" si="4"/>
        <v>-138036.44180353638</v>
      </c>
      <c r="K17" s="31">
        <f>K10*K$3</f>
        <v>-132819.36824778465</v>
      </c>
      <c r="L17" s="31">
        <f t="shared" ref="L17" si="5">L10*L$3</f>
        <v>-148416.03929666348</v>
      </c>
      <c r="M17" s="27"/>
    </row>
    <row r="18" spans="1:13" x14ac:dyDescent="0.25">
      <c r="A18" s="34" t="s">
        <v>31</v>
      </c>
      <c r="B18" s="34" t="s">
        <v>86</v>
      </c>
      <c r="C18" s="31">
        <f>C11*C$4</f>
        <v>-44132.252983293562</v>
      </c>
      <c r="D18" s="31">
        <f t="shared" ref="D18:K18" si="6">D11*D$4</f>
        <v>-42451.242494226331</v>
      </c>
      <c r="E18" s="31">
        <f t="shared" si="6"/>
        <v>-45959.896745230086</v>
      </c>
      <c r="F18" s="31">
        <f t="shared" si="6"/>
        <v>-48464.419913419908</v>
      </c>
      <c r="G18" s="31">
        <f t="shared" si="6"/>
        <v>-57293.365853658543</v>
      </c>
      <c r="H18" s="31">
        <f t="shared" si="6"/>
        <v>-60667.083591331269</v>
      </c>
      <c r="I18" s="31">
        <f t="shared" si="6"/>
        <v>-59609.138276553116</v>
      </c>
      <c r="J18" s="31">
        <f t="shared" si="6"/>
        <v>-58002.501960784313</v>
      </c>
      <c r="K18" s="31">
        <f t="shared" si="6"/>
        <v>-63544.955671335883</v>
      </c>
      <c r="L18" s="31">
        <f t="shared" ref="L18" si="7">L11*L$4</f>
        <v>-54136.459675215869</v>
      </c>
      <c r="M18" s="27"/>
    </row>
    <row r="19" spans="1:13" x14ac:dyDescent="0.25">
      <c r="A19" s="34" t="s">
        <v>40</v>
      </c>
      <c r="B19" s="34" t="s">
        <v>86</v>
      </c>
      <c r="C19" s="31">
        <f>C12*C$4</f>
        <v>-157452.54302825622</v>
      </c>
      <c r="D19" s="31">
        <f t="shared" ref="D19:K19" si="8">D12*D$4</f>
        <v>-163772.87297921479</v>
      </c>
      <c r="E19" s="31">
        <f t="shared" si="8"/>
        <v>-168395.9326599327</v>
      </c>
      <c r="F19" s="31">
        <f t="shared" si="8"/>
        <v>-182247.23454972415</v>
      </c>
      <c r="G19" s="31">
        <f t="shared" si="8"/>
        <v>-205714.03512485293</v>
      </c>
      <c r="H19" s="31">
        <f t="shared" si="8"/>
        <v>-203280.70332637645</v>
      </c>
      <c r="I19" s="31">
        <f t="shared" si="8"/>
        <v>-200223.14807617379</v>
      </c>
      <c r="J19" s="31">
        <f t="shared" si="8"/>
        <v>-211927.91050432983</v>
      </c>
      <c r="K19" s="31">
        <f t="shared" si="8"/>
        <v>-229946.86925322321</v>
      </c>
      <c r="L19" s="31">
        <f t="shared" ref="L19" si="9">L12*L$4</f>
        <v>-248286.06136110888</v>
      </c>
      <c r="M19" s="27"/>
    </row>
    <row r="20" spans="1:13" x14ac:dyDescent="0.25">
      <c r="A20" s="27"/>
      <c r="B20" s="43"/>
      <c r="C20" s="43"/>
      <c r="D20" s="43"/>
      <c r="E20" s="43"/>
      <c r="F20" s="43"/>
      <c r="G20" s="43"/>
      <c r="H20" s="43"/>
      <c r="I20" s="43"/>
      <c r="J20" s="27"/>
      <c r="K20" s="27"/>
      <c r="L20" s="27"/>
      <c r="M20" s="27"/>
    </row>
    <row r="21" spans="1:13" x14ac:dyDescent="0.25">
      <c r="A21" s="27"/>
      <c r="B21" s="43"/>
      <c r="C21" s="43"/>
      <c r="D21" s="32"/>
      <c r="E21" s="32"/>
      <c r="F21" s="32"/>
      <c r="G21" s="32"/>
      <c r="H21" s="32"/>
      <c r="I21" s="32"/>
      <c r="J21" s="32"/>
      <c r="K21" s="32"/>
      <c r="L21" s="32"/>
      <c r="M21" s="27"/>
    </row>
    <row r="22" spans="1:13" x14ac:dyDescent="0.25">
      <c r="A22" s="27"/>
      <c r="B22" s="43"/>
      <c r="C22" s="43"/>
      <c r="D22" s="43"/>
      <c r="E22" s="43"/>
      <c r="F22" s="43"/>
      <c r="G22" s="43"/>
      <c r="H22" s="43"/>
      <c r="I22" s="43"/>
      <c r="J22" s="27"/>
      <c r="K22" s="27"/>
      <c r="L22" s="27"/>
      <c r="M22" s="27"/>
    </row>
    <row r="23" spans="1:13" x14ac:dyDescent="0.25">
      <c r="A23" s="27"/>
      <c r="B23" s="43"/>
      <c r="C23" s="43"/>
      <c r="D23" s="43"/>
      <c r="E23" s="43"/>
      <c r="F23" s="43"/>
      <c r="G23" s="43"/>
      <c r="H23" s="43"/>
      <c r="I23" s="43"/>
      <c r="J23" s="27"/>
      <c r="K23" s="27"/>
      <c r="L23" s="27"/>
      <c r="M23" s="2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22"/>
  <sheetViews>
    <sheetView workbookViewId="0"/>
  </sheetViews>
  <sheetFormatPr defaultRowHeight="15" x14ac:dyDescent="0.25"/>
  <cols>
    <col min="1" max="1" width="46.42578125" customWidth="1"/>
    <col min="2" max="12" width="12.85546875" customWidth="1"/>
  </cols>
  <sheetData>
    <row r="1" spans="1:23" ht="14.45" x14ac:dyDescent="0.35">
      <c r="A1" s="28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23" ht="14.45" x14ac:dyDescent="0.35">
      <c r="A2" s="27"/>
      <c r="B2" s="28" t="str">
        <f>"Real $"&amp;Real_year&amp;""</f>
        <v>Real $2015</v>
      </c>
      <c r="C2" s="27">
        <v>2006</v>
      </c>
      <c r="D2" s="27">
        <v>2007</v>
      </c>
      <c r="E2" s="27">
        <v>2008</v>
      </c>
      <c r="F2" s="27">
        <v>2009</v>
      </c>
      <c r="G2" s="27">
        <v>2010</v>
      </c>
      <c r="H2" s="27">
        <v>2011</v>
      </c>
      <c r="I2" s="27">
        <v>2012</v>
      </c>
      <c r="J2" s="27">
        <v>2013</v>
      </c>
      <c r="K2" s="27">
        <v>2014</v>
      </c>
      <c r="L2" s="27">
        <v>2015</v>
      </c>
      <c r="M2" s="27"/>
      <c r="N2" s="27"/>
      <c r="O2" s="27"/>
      <c r="P2" s="2"/>
      <c r="Q2" s="2"/>
      <c r="R2" s="2"/>
      <c r="S2" s="2"/>
      <c r="T2" s="2"/>
      <c r="U2" s="2"/>
      <c r="V2" s="2"/>
      <c r="W2" s="2"/>
    </row>
    <row r="3" spans="1:23" x14ac:dyDescent="0.25">
      <c r="A3" s="27" t="s">
        <v>70</v>
      </c>
      <c r="B3" s="27"/>
      <c r="C3" s="33">
        <f>CPI!F12</f>
        <v>1.2997601918465227</v>
      </c>
      <c r="D3" s="33">
        <f>CPI!G12</f>
        <v>1.2502883506343714</v>
      </c>
      <c r="E3" s="33">
        <f>CPI!H12</f>
        <v>1.2276330690826729</v>
      </c>
      <c r="F3" s="33">
        <f>CPI!I12</f>
        <v>1.1693635382955772</v>
      </c>
      <c r="G3" s="33">
        <f>CPI!J12</f>
        <v>1.1556503198294243</v>
      </c>
      <c r="H3" s="33">
        <f>CPI!K12</f>
        <v>1.1233160621761658</v>
      </c>
      <c r="I3" s="33">
        <f>CPI!L12</f>
        <v>1.086172344689379</v>
      </c>
      <c r="J3" s="33">
        <f>CPI!M12</f>
        <v>1.0648330058939097</v>
      </c>
      <c r="K3" s="33">
        <f>CPI!N12</f>
        <v>1.0423076923076924</v>
      </c>
      <c r="L3" s="33">
        <f>CPI!O12</f>
        <v>1.018796992481203</v>
      </c>
      <c r="M3" s="27"/>
      <c r="N3" s="27"/>
      <c r="O3" s="27"/>
    </row>
    <row r="4" spans="1:23" x14ac:dyDescent="0.25">
      <c r="A4" s="27" t="s">
        <v>69</v>
      </c>
      <c r="B4" s="27"/>
      <c r="C4" s="33">
        <f>CPI!F11</f>
        <v>1.2935560859188546</v>
      </c>
      <c r="D4" s="33">
        <f>CPI!G11</f>
        <v>1.2517321016166283</v>
      </c>
      <c r="E4" s="33">
        <f>CPI!H11</f>
        <v>1.2166105499438835</v>
      </c>
      <c r="F4" s="33">
        <f>CPI!I11</f>
        <v>1.1731601731601731</v>
      </c>
      <c r="G4" s="33">
        <f>CPI!J11</f>
        <v>1.1495227995758219</v>
      </c>
      <c r="H4" s="33">
        <f>CPI!K11</f>
        <v>1.1186790505675954</v>
      </c>
      <c r="I4" s="33">
        <f>CPI!L11</f>
        <v>1.086172344689379</v>
      </c>
      <c r="J4" s="33">
        <f>CPI!M11</f>
        <v>1.0627450980392157</v>
      </c>
      <c r="K4" s="33">
        <f>CPI!N11</f>
        <v>1.0343511450381679</v>
      </c>
      <c r="L4" s="33">
        <f>CPI!O11</f>
        <v>1.0168855534709194</v>
      </c>
      <c r="M4" s="27"/>
      <c r="N4" s="27"/>
      <c r="O4" s="27"/>
    </row>
    <row r="5" spans="1:23" s="2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23" s="2" customFormat="1" ht="14.45" x14ac:dyDescent="0.35">
      <c r="A6" s="28" t="s">
        <v>20</v>
      </c>
      <c r="B6" s="28" t="s">
        <v>44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23" ht="14.45" x14ac:dyDescent="0.35">
      <c r="A7" s="28" t="s">
        <v>76</v>
      </c>
      <c r="B7" s="28"/>
      <c r="C7" s="27">
        <f t="shared" ref="C7:L7" si="0">C2</f>
        <v>2006</v>
      </c>
      <c r="D7" s="27">
        <f t="shared" si="0"/>
        <v>2007</v>
      </c>
      <c r="E7" s="27">
        <f t="shared" si="0"/>
        <v>2008</v>
      </c>
      <c r="F7" s="27">
        <f t="shared" si="0"/>
        <v>2009</v>
      </c>
      <c r="G7" s="27">
        <f t="shared" si="0"/>
        <v>2010</v>
      </c>
      <c r="H7" s="27">
        <f t="shared" si="0"/>
        <v>2011</v>
      </c>
      <c r="I7" s="27">
        <f t="shared" si="0"/>
        <v>2012</v>
      </c>
      <c r="J7" s="27">
        <f t="shared" si="0"/>
        <v>2013</v>
      </c>
      <c r="K7" s="27">
        <f t="shared" si="0"/>
        <v>2014</v>
      </c>
      <c r="L7" s="27">
        <f t="shared" si="0"/>
        <v>2015</v>
      </c>
      <c r="M7" s="27"/>
      <c r="N7" s="27"/>
      <c r="O7" s="27"/>
    </row>
    <row r="8" spans="1:23" ht="14.45" x14ac:dyDescent="0.35">
      <c r="A8" s="34" t="s">
        <v>39</v>
      </c>
      <c r="B8" s="34" t="s">
        <v>75</v>
      </c>
      <c r="C8" s="31">
        <v>89258.11425374214</v>
      </c>
      <c r="D8" s="31">
        <v>80842.987365847715</v>
      </c>
      <c r="E8" s="31">
        <v>162293.47653741398</v>
      </c>
      <c r="F8" s="31">
        <v>59106.056239456964</v>
      </c>
      <c r="G8" s="31">
        <v>20345.625267704796</v>
      </c>
      <c r="H8" s="31">
        <v>97061.100193905717</v>
      </c>
      <c r="I8" s="31">
        <v>315713.09947788186</v>
      </c>
      <c r="J8" s="31">
        <v>178283.85468255344</v>
      </c>
      <c r="K8" s="31">
        <v>232198.0008218725</v>
      </c>
      <c r="L8" s="31">
        <v>96869.77632107136</v>
      </c>
      <c r="M8" s="27"/>
      <c r="N8" s="27"/>
      <c r="O8" s="27"/>
    </row>
    <row r="9" spans="1:23" ht="14.45" x14ac:dyDescent="0.35">
      <c r="A9" s="34" t="s">
        <v>21</v>
      </c>
      <c r="B9" s="34" t="s">
        <v>75</v>
      </c>
      <c r="C9" s="31">
        <v>269318.53261280397</v>
      </c>
      <c r="D9" s="31">
        <v>256570.90166529323</v>
      </c>
      <c r="E9" s="31">
        <v>678189.56935022678</v>
      </c>
      <c r="F9" s="31">
        <v>671491.83669466269</v>
      </c>
      <c r="G9" s="31">
        <v>473251.6947943017</v>
      </c>
      <c r="H9" s="31">
        <v>463875.87787008594</v>
      </c>
      <c r="I9" s="31">
        <v>503875.60955456615</v>
      </c>
      <c r="J9" s="31">
        <v>504179.01052687335</v>
      </c>
      <c r="K9" s="31">
        <v>593347.80624161765</v>
      </c>
      <c r="L9" s="31">
        <v>245700.20910001502</v>
      </c>
      <c r="M9" s="27"/>
      <c r="N9" s="27"/>
      <c r="O9" s="27"/>
    </row>
    <row r="10" spans="1:23" ht="14.45" x14ac:dyDescent="0.35">
      <c r="A10" s="34" t="s">
        <v>37</v>
      </c>
      <c r="B10" s="34" t="s">
        <v>75</v>
      </c>
      <c r="C10" s="31">
        <v>60055.487000000001</v>
      </c>
      <c r="D10" s="31">
        <v>81707.709000000003</v>
      </c>
      <c r="E10" s="31">
        <v>109142.72199999999</v>
      </c>
      <c r="F10" s="31">
        <v>41643.434000000001</v>
      </c>
      <c r="G10" s="31">
        <v>86552.108999999997</v>
      </c>
      <c r="H10" s="31">
        <v>110822.41800000001</v>
      </c>
      <c r="I10" s="31">
        <v>124792.08900000001</v>
      </c>
      <c r="J10" s="31">
        <v>166090.78399999999</v>
      </c>
      <c r="K10" s="31">
        <v>176329.54932170166</v>
      </c>
      <c r="L10" s="31">
        <v>192954.250261384</v>
      </c>
      <c r="M10" s="27"/>
      <c r="N10" s="27"/>
      <c r="O10" s="27"/>
    </row>
    <row r="11" spans="1:23" ht="14.45" x14ac:dyDescent="0.35">
      <c r="A11" s="34" t="s">
        <v>31</v>
      </c>
      <c r="B11" s="34" t="s">
        <v>75</v>
      </c>
      <c r="C11" s="31">
        <v>67649</v>
      </c>
      <c r="D11" s="31">
        <v>97870</v>
      </c>
      <c r="E11" s="31">
        <v>59619</v>
      </c>
      <c r="F11" s="31">
        <v>82109</v>
      </c>
      <c r="G11" s="31">
        <v>49873</v>
      </c>
      <c r="H11" s="31">
        <v>222178</v>
      </c>
      <c r="I11" s="31">
        <v>105301</v>
      </c>
      <c r="J11" s="31">
        <v>87448</v>
      </c>
      <c r="K11" s="31">
        <v>174694.62803962029</v>
      </c>
      <c r="L11" s="31">
        <v>31333.159254127593</v>
      </c>
      <c r="M11" s="27"/>
      <c r="N11" s="27"/>
      <c r="O11" s="27"/>
    </row>
    <row r="12" spans="1:23" ht="14.45" x14ac:dyDescent="0.35">
      <c r="A12" s="34" t="s">
        <v>40</v>
      </c>
      <c r="B12" s="34" t="s">
        <v>75</v>
      </c>
      <c r="C12" s="31">
        <v>162036</v>
      </c>
      <c r="D12" s="31">
        <v>225936</v>
      </c>
      <c r="E12" s="31">
        <v>337001</v>
      </c>
      <c r="F12" s="31">
        <v>549433.30268145294</v>
      </c>
      <c r="G12" s="31">
        <v>240632.34056820587</v>
      </c>
      <c r="H12" s="31">
        <v>370580.90669528913</v>
      </c>
      <c r="I12" s="31">
        <v>377519.62609399756</v>
      </c>
      <c r="J12" s="31">
        <v>386404.8127500806</v>
      </c>
      <c r="K12" s="31">
        <v>599025.85733420495</v>
      </c>
      <c r="L12" s="31">
        <v>299576.62671298435</v>
      </c>
      <c r="M12" s="27"/>
      <c r="N12" s="27"/>
      <c r="O12" s="27"/>
    </row>
    <row r="13" spans="1:23" ht="14.45" x14ac:dyDescent="0.3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23" ht="14.45" x14ac:dyDescent="0.35">
      <c r="A14" s="28" t="str">
        <f>CONCATENATE(B2)</f>
        <v>Real $2015</v>
      </c>
      <c r="B14" s="28"/>
      <c r="C14" s="27">
        <f t="shared" ref="C14:L14" si="1">C2</f>
        <v>2006</v>
      </c>
      <c r="D14" s="27">
        <f t="shared" si="1"/>
        <v>2007</v>
      </c>
      <c r="E14" s="27">
        <f t="shared" si="1"/>
        <v>2008</v>
      </c>
      <c r="F14" s="27">
        <f t="shared" si="1"/>
        <v>2009</v>
      </c>
      <c r="G14" s="27">
        <f t="shared" si="1"/>
        <v>2010</v>
      </c>
      <c r="H14" s="27">
        <f t="shared" si="1"/>
        <v>2011</v>
      </c>
      <c r="I14" s="27">
        <f t="shared" si="1"/>
        <v>2012</v>
      </c>
      <c r="J14" s="27">
        <f t="shared" si="1"/>
        <v>2013</v>
      </c>
      <c r="K14" s="27">
        <f t="shared" si="1"/>
        <v>2014</v>
      </c>
      <c r="L14" s="27">
        <f t="shared" si="1"/>
        <v>2015</v>
      </c>
      <c r="M14" s="27"/>
      <c r="N14" s="27"/>
      <c r="O14" s="27"/>
    </row>
    <row r="15" spans="1:23" ht="14.45" x14ac:dyDescent="0.35">
      <c r="A15" s="34" t="s">
        <v>39</v>
      </c>
      <c r="B15" s="34" t="s">
        <v>86</v>
      </c>
      <c r="C15" s="31">
        <f t="shared" ref="C15:L15" si="2">C8*C$4</f>
        <v>115460.37691056861</v>
      </c>
      <c r="D15" s="31">
        <f t="shared" si="2"/>
        <v>101193.76247641908</v>
      </c>
      <c r="E15" s="31">
        <f t="shared" si="2"/>
        <v>197447.95574248797</v>
      </c>
      <c r="F15" s="31">
        <f t="shared" si="2"/>
        <v>69340.871172696265</v>
      </c>
      <c r="G15" s="31">
        <f t="shared" si="2"/>
        <v>23387.760116852598</v>
      </c>
      <c r="H15" s="31">
        <f t="shared" si="2"/>
        <v>108580.2194119647</v>
      </c>
      <c r="I15" s="31">
        <f t="shared" si="2"/>
        <v>342918.83750904206</v>
      </c>
      <c r="J15" s="31">
        <f t="shared" si="2"/>
        <v>189470.29262341955</v>
      </c>
      <c r="K15" s="31">
        <f t="shared" si="2"/>
        <v>240174.26802567727</v>
      </c>
      <c r="L15" s="31">
        <f t="shared" si="2"/>
        <v>98505.476108856805</v>
      </c>
      <c r="M15" s="27"/>
      <c r="N15" s="27"/>
      <c r="O15" s="27"/>
    </row>
    <row r="16" spans="1:23" ht="14.45" x14ac:dyDescent="0.35">
      <c r="A16" s="34" t="s">
        <v>21</v>
      </c>
      <c r="B16" s="34" t="s">
        <v>86</v>
      </c>
      <c r="C16" s="31">
        <f t="shared" ref="C16:L16" si="3">C9*C$4</f>
        <v>348378.62691202812</v>
      </c>
      <c r="D16" s="31">
        <f t="shared" si="3"/>
        <v>321158.03395517077</v>
      </c>
      <c r="E16" s="31">
        <f t="shared" si="3"/>
        <v>825092.5849333849</v>
      </c>
      <c r="F16" s="31">
        <f t="shared" si="3"/>
        <v>787767.47941235313</v>
      </c>
      <c r="G16" s="31">
        <f t="shared" si="3"/>
        <v>544013.61310394807</v>
      </c>
      <c r="H16" s="31">
        <f t="shared" si="3"/>
        <v>518928.22663691756</v>
      </c>
      <c r="I16" s="31">
        <f t="shared" si="3"/>
        <v>547295.7522616731</v>
      </c>
      <c r="J16" s="31">
        <f t="shared" si="3"/>
        <v>535813.77197169675</v>
      </c>
      <c r="K16" s="31">
        <f t="shared" si="3"/>
        <v>613729.98279190226</v>
      </c>
      <c r="L16" s="31">
        <f t="shared" si="3"/>
        <v>249848.99311858939</v>
      </c>
      <c r="M16" s="27"/>
      <c r="N16" s="27"/>
      <c r="O16" s="27"/>
    </row>
    <row r="17" spans="1:15" ht="14.45" x14ac:dyDescent="0.35">
      <c r="A17" s="34" t="s">
        <v>37</v>
      </c>
      <c r="B17" s="34" t="s">
        <v>86</v>
      </c>
      <c r="C17" s="31">
        <f t="shared" ref="C17:L17" si="4">C10*C$3</f>
        <v>78057.73130455635</v>
      </c>
      <c r="D17" s="31">
        <f t="shared" si="4"/>
        <v>102158.19671972319</v>
      </c>
      <c r="E17" s="31">
        <f t="shared" si="4"/>
        <v>133987.21477689696</v>
      </c>
      <c r="F17" s="31">
        <f t="shared" si="4"/>
        <v>48696.31332901834</v>
      </c>
      <c r="G17" s="31">
        <f t="shared" si="4"/>
        <v>100023.97244776119</v>
      </c>
      <c r="H17" s="31">
        <f t="shared" si="4"/>
        <v>124488.60218860104</v>
      </c>
      <c r="I17" s="31">
        <f t="shared" si="4"/>
        <v>135545.71590781567</v>
      </c>
      <c r="J17" s="31">
        <f t="shared" si="4"/>
        <v>176858.94877799606</v>
      </c>
      <c r="K17" s="31">
        <f t="shared" si="4"/>
        <v>183789.64563915829</v>
      </c>
      <c r="L17" s="31">
        <f t="shared" si="4"/>
        <v>196581.20985276342</v>
      </c>
      <c r="M17" s="27"/>
      <c r="N17" s="27"/>
      <c r="O17" s="27"/>
    </row>
    <row r="18" spans="1:15" ht="14.45" x14ac:dyDescent="0.35">
      <c r="A18" s="34" t="s">
        <v>31</v>
      </c>
      <c r="B18" s="34" t="s">
        <v>86</v>
      </c>
      <c r="C18" s="31">
        <f t="shared" ref="C18:L18" si="5">C11*C$4</f>
        <v>87507.775656324593</v>
      </c>
      <c r="D18" s="31">
        <f t="shared" si="5"/>
        <v>122507.02078521941</v>
      </c>
      <c r="E18" s="31">
        <f t="shared" si="5"/>
        <v>72533.104377104391</v>
      </c>
      <c r="F18" s="31">
        <f t="shared" si="5"/>
        <v>96327.00865800865</v>
      </c>
      <c r="G18" s="31">
        <f t="shared" si="5"/>
        <v>57330.150583244969</v>
      </c>
      <c r="H18" s="31">
        <f t="shared" si="5"/>
        <v>248545.87409700721</v>
      </c>
      <c r="I18" s="31">
        <f t="shared" si="5"/>
        <v>114375.03406813629</v>
      </c>
      <c r="J18" s="31">
        <f t="shared" si="5"/>
        <v>92934.933333333334</v>
      </c>
      <c r="K18" s="31">
        <f t="shared" si="5"/>
        <v>180695.58854479808</v>
      </c>
      <c r="L18" s="31">
        <f t="shared" si="5"/>
        <v>31862.236990125995</v>
      </c>
      <c r="M18" s="27"/>
      <c r="N18" s="27"/>
      <c r="O18" s="27"/>
    </row>
    <row r="19" spans="1:15" ht="14.45" x14ac:dyDescent="0.35">
      <c r="A19" s="34" t="s">
        <v>40</v>
      </c>
      <c r="B19" s="34" t="s">
        <v>86</v>
      </c>
      <c r="C19" s="31">
        <f t="shared" ref="C19:L19" si="6">C12*C$4</f>
        <v>209602.65393794753</v>
      </c>
      <c r="D19" s="31">
        <f t="shared" si="6"/>
        <v>282811.34411085455</v>
      </c>
      <c r="E19" s="31">
        <f t="shared" si="6"/>
        <v>409998.97194163868</v>
      </c>
      <c r="F19" s="31">
        <f t="shared" si="6"/>
        <v>644573.26851373911</v>
      </c>
      <c r="G19" s="31">
        <f t="shared" si="6"/>
        <v>276612.36179844663</v>
      </c>
      <c r="H19" s="31">
        <f t="shared" si="6"/>
        <v>414561.09686036472</v>
      </c>
      <c r="I19" s="31">
        <f t="shared" si="6"/>
        <v>410051.37744077499</v>
      </c>
      <c r="J19" s="31">
        <f t="shared" si="6"/>
        <v>410649.82060890918</v>
      </c>
      <c r="K19" s="31">
        <f t="shared" si="6"/>
        <v>619603.08144110511</v>
      </c>
      <c r="L19" s="31">
        <f t="shared" si="6"/>
        <v>304635.14386198408</v>
      </c>
      <c r="M19" s="27"/>
      <c r="N19" s="27"/>
      <c r="O19" s="27"/>
    </row>
    <row r="20" spans="1:15" ht="14.45" x14ac:dyDescent="0.3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14.45" x14ac:dyDescent="0.3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4.45" x14ac:dyDescent="0.3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80"/>
  <sheetViews>
    <sheetView topLeftCell="B1" workbookViewId="0">
      <selection activeCell="G28" sqref="G28"/>
    </sheetView>
  </sheetViews>
  <sheetFormatPr defaultRowHeight="15" x14ac:dyDescent="0.25"/>
  <cols>
    <col min="1" max="1" width="24.85546875" style="6" customWidth="1"/>
    <col min="2" max="2" width="23.85546875" style="6" bestFit="1" customWidth="1"/>
    <col min="4" max="4" width="32" customWidth="1"/>
    <col min="5" max="5" width="12.140625" customWidth="1"/>
    <col min="16" max="16" width="8.7109375" style="27"/>
  </cols>
  <sheetData>
    <row r="1" spans="1:15" ht="34.5" customHeight="1" x14ac:dyDescent="0.35">
      <c r="A1" s="1"/>
      <c r="B1" s="7" t="s">
        <v>10</v>
      </c>
      <c r="D1" s="50" t="s">
        <v>100</v>
      </c>
    </row>
    <row r="2" spans="1:15" ht="14.45" x14ac:dyDescent="0.35">
      <c r="A2" s="3" t="s">
        <v>1</v>
      </c>
      <c r="B2" s="8" t="s">
        <v>11</v>
      </c>
      <c r="D2" s="27"/>
      <c r="E2" s="27"/>
      <c r="F2" s="27">
        <v>2006</v>
      </c>
      <c r="G2" s="27">
        <v>2007</v>
      </c>
      <c r="H2" s="27">
        <v>2008</v>
      </c>
      <c r="I2" s="27">
        <v>2009</v>
      </c>
      <c r="J2" s="27">
        <v>2010</v>
      </c>
      <c r="K2" s="27">
        <v>2011</v>
      </c>
      <c r="L2" s="27">
        <v>2012</v>
      </c>
      <c r="M2" s="27">
        <v>2013</v>
      </c>
      <c r="N2" s="27">
        <v>2014</v>
      </c>
      <c r="O2" s="27">
        <v>2015</v>
      </c>
    </row>
    <row r="3" spans="1:15" ht="14.45" x14ac:dyDescent="0.35">
      <c r="A3" s="3" t="s">
        <v>2</v>
      </c>
      <c r="B3" s="8" t="s">
        <v>12</v>
      </c>
      <c r="D3" s="27" t="s">
        <v>0</v>
      </c>
      <c r="E3" s="27"/>
      <c r="F3" s="51">
        <v>86.6</v>
      </c>
      <c r="G3" s="51">
        <v>89.1</v>
      </c>
      <c r="H3" s="51">
        <v>92.4</v>
      </c>
      <c r="I3" s="51">
        <v>94.3</v>
      </c>
      <c r="J3" s="51">
        <v>96.9</v>
      </c>
      <c r="K3" s="51">
        <v>99.8</v>
      </c>
      <c r="L3" s="51">
        <v>102</v>
      </c>
      <c r="M3" s="51">
        <v>104.8</v>
      </c>
      <c r="N3" s="51">
        <v>106.6</v>
      </c>
      <c r="O3" s="51">
        <f>B280</f>
        <v>108.4</v>
      </c>
    </row>
    <row r="4" spans="1:15" ht="14.45" x14ac:dyDescent="0.35">
      <c r="A4" s="3" t="s">
        <v>3</v>
      </c>
      <c r="B4" s="8" t="s">
        <v>13</v>
      </c>
      <c r="D4" s="27" t="s">
        <v>17</v>
      </c>
      <c r="E4" s="27"/>
      <c r="F4" s="51">
        <v>85.9</v>
      </c>
      <c r="G4" s="51">
        <v>87.7</v>
      </c>
      <c r="H4" s="51">
        <v>91.6</v>
      </c>
      <c r="I4" s="51">
        <v>92.9</v>
      </c>
      <c r="J4" s="51">
        <v>95.8</v>
      </c>
      <c r="K4" s="51">
        <v>99.2</v>
      </c>
      <c r="L4" s="51">
        <v>100.4</v>
      </c>
      <c r="M4" s="51">
        <v>102.8</v>
      </c>
      <c r="N4" s="51">
        <v>105.9</v>
      </c>
      <c r="O4" s="51">
        <f>B278</f>
        <v>107.5</v>
      </c>
    </row>
    <row r="5" spans="1:15" ht="14.45" x14ac:dyDescent="0.35">
      <c r="A5" s="3" t="s">
        <v>4</v>
      </c>
      <c r="B5" s="8" t="s">
        <v>14</v>
      </c>
      <c r="D5" s="27" t="s">
        <v>16</v>
      </c>
      <c r="E5" s="27"/>
      <c r="F5" s="51">
        <v>83.8</v>
      </c>
      <c r="G5" s="51">
        <v>86.6</v>
      </c>
      <c r="H5" s="51">
        <v>89.1</v>
      </c>
      <c r="I5" s="51">
        <v>92.4</v>
      </c>
      <c r="J5" s="51">
        <v>94.3</v>
      </c>
      <c r="K5" s="51">
        <v>96.9</v>
      </c>
      <c r="L5" s="51">
        <v>99.8</v>
      </c>
      <c r="M5" s="51">
        <v>102</v>
      </c>
      <c r="N5" s="51">
        <v>104.8</v>
      </c>
      <c r="O5" s="51">
        <f>B276</f>
        <v>106.6</v>
      </c>
    </row>
    <row r="6" spans="1:15" ht="14.45" x14ac:dyDescent="0.35">
      <c r="A6" s="3" t="s">
        <v>5</v>
      </c>
      <c r="B6" s="6">
        <v>3</v>
      </c>
      <c r="D6" s="27" t="s">
        <v>71</v>
      </c>
      <c r="E6" s="27"/>
      <c r="F6" s="51">
        <v>83.4</v>
      </c>
      <c r="G6" s="51">
        <v>86.7</v>
      </c>
      <c r="H6" s="51">
        <v>88.3</v>
      </c>
      <c r="I6" s="51">
        <v>92.7</v>
      </c>
      <c r="J6" s="51">
        <v>93.8</v>
      </c>
      <c r="K6" s="51">
        <v>96.5</v>
      </c>
      <c r="L6" s="51">
        <v>99.8</v>
      </c>
      <c r="M6" s="51">
        <v>101.8</v>
      </c>
      <c r="N6" s="51">
        <v>104</v>
      </c>
      <c r="O6" s="52">
        <f>B275</f>
        <v>106.4</v>
      </c>
    </row>
    <row r="7" spans="1:15" ht="14.45" x14ac:dyDescent="0.35">
      <c r="A7" s="4" t="s">
        <v>6</v>
      </c>
      <c r="B7" s="9">
        <v>17777</v>
      </c>
      <c r="D7" s="53" t="str">
        <f>"Convert to real"</f>
        <v>Convert to real</v>
      </c>
      <c r="E7" s="54">
        <v>2015</v>
      </c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ht="14.45" x14ac:dyDescent="0.35">
      <c r="A8" s="4" t="s">
        <v>7</v>
      </c>
      <c r="B8" s="9">
        <v>41699</v>
      </c>
      <c r="D8" s="27"/>
      <c r="E8" s="27">
        <f>MATCH(Real_year,F2:O2)</f>
        <v>10</v>
      </c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ht="14.45" x14ac:dyDescent="0.35">
      <c r="A9" s="3" t="s">
        <v>8</v>
      </c>
      <c r="B9" s="6">
        <v>263</v>
      </c>
      <c r="D9" s="28" t="str">
        <f>CONCATENATE(D7, " ",Real_year)</f>
        <v>Convert to real 2015</v>
      </c>
      <c r="E9" s="27">
        <f>INDEX(F2:O5,2,$E$8)</f>
        <v>108.4</v>
      </c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ht="14.45" x14ac:dyDescent="0.35">
      <c r="A10" s="3" t="s">
        <v>9</v>
      </c>
      <c r="B10" s="8" t="s">
        <v>15</v>
      </c>
      <c r="D10" s="27" t="s">
        <v>68</v>
      </c>
      <c r="E10" s="27"/>
      <c r="F10" s="55">
        <f t="shared" ref="F10:O10" si="0">$E$9/F4</f>
        <v>1.2619324796274738</v>
      </c>
      <c r="G10" s="55">
        <f t="shared" si="0"/>
        <v>1.2360319270239453</v>
      </c>
      <c r="H10" s="55">
        <f t="shared" si="0"/>
        <v>1.1834061135371181</v>
      </c>
      <c r="I10" s="55">
        <f t="shared" si="0"/>
        <v>1.1668460710441335</v>
      </c>
      <c r="J10" s="55">
        <f t="shared" si="0"/>
        <v>1.1315240083507307</v>
      </c>
      <c r="K10" s="55">
        <f t="shared" si="0"/>
        <v>1.092741935483871</v>
      </c>
      <c r="L10" s="55">
        <f t="shared" si="0"/>
        <v>1.0796812749003983</v>
      </c>
      <c r="M10" s="55">
        <f t="shared" si="0"/>
        <v>1.0544747081712063</v>
      </c>
      <c r="N10" s="55">
        <f t="shared" si="0"/>
        <v>1.0236071765816808</v>
      </c>
      <c r="O10" s="55">
        <f t="shared" si="0"/>
        <v>1.0083720930232558</v>
      </c>
    </row>
    <row r="11" spans="1:15" ht="14.45" x14ac:dyDescent="0.35">
      <c r="A11" s="5">
        <v>17777</v>
      </c>
      <c r="B11" s="10">
        <v>3.7</v>
      </c>
      <c r="D11" s="27" t="s">
        <v>69</v>
      </c>
      <c r="E11" s="27"/>
      <c r="F11" s="55">
        <f t="shared" ref="F11:O11" si="1">currency_base/F5</f>
        <v>1.2935560859188546</v>
      </c>
      <c r="G11" s="55">
        <f t="shared" si="1"/>
        <v>1.2517321016166283</v>
      </c>
      <c r="H11" s="55">
        <f t="shared" si="1"/>
        <v>1.2166105499438835</v>
      </c>
      <c r="I11" s="55">
        <f t="shared" si="1"/>
        <v>1.1731601731601731</v>
      </c>
      <c r="J11" s="55">
        <f t="shared" si="1"/>
        <v>1.1495227995758219</v>
      </c>
      <c r="K11" s="55">
        <f t="shared" si="1"/>
        <v>1.1186790505675954</v>
      </c>
      <c r="L11" s="55">
        <f t="shared" si="1"/>
        <v>1.086172344689379</v>
      </c>
      <c r="M11" s="55">
        <f t="shared" si="1"/>
        <v>1.0627450980392157</v>
      </c>
      <c r="N11" s="55">
        <f t="shared" si="1"/>
        <v>1.0343511450381679</v>
      </c>
      <c r="O11" s="55">
        <f t="shared" si="1"/>
        <v>1.0168855534709194</v>
      </c>
    </row>
    <row r="12" spans="1:15" ht="14.45" x14ac:dyDescent="0.35">
      <c r="A12" s="5">
        <v>17868</v>
      </c>
      <c r="B12" s="10">
        <v>3.8</v>
      </c>
      <c r="D12" s="27" t="s">
        <v>70</v>
      </c>
      <c r="E12" s="27"/>
      <c r="F12" s="55">
        <f t="shared" ref="F12:O12" si="2">currency_base/F6</f>
        <v>1.2997601918465227</v>
      </c>
      <c r="G12" s="55">
        <f t="shared" si="2"/>
        <v>1.2502883506343714</v>
      </c>
      <c r="H12" s="55">
        <f t="shared" si="2"/>
        <v>1.2276330690826729</v>
      </c>
      <c r="I12" s="55">
        <f t="shared" si="2"/>
        <v>1.1693635382955772</v>
      </c>
      <c r="J12" s="55">
        <f t="shared" si="2"/>
        <v>1.1556503198294243</v>
      </c>
      <c r="K12" s="55">
        <f t="shared" si="2"/>
        <v>1.1233160621761658</v>
      </c>
      <c r="L12" s="55">
        <f t="shared" si="2"/>
        <v>1.086172344689379</v>
      </c>
      <c r="M12" s="55">
        <f t="shared" si="2"/>
        <v>1.0648330058939097</v>
      </c>
      <c r="N12" s="55">
        <f t="shared" si="2"/>
        <v>1.0423076923076924</v>
      </c>
      <c r="O12" s="55">
        <f t="shared" si="2"/>
        <v>1.018796992481203</v>
      </c>
    </row>
    <row r="13" spans="1:15" ht="14.45" x14ac:dyDescent="0.35">
      <c r="A13" s="5">
        <v>17958</v>
      </c>
      <c r="B13" s="10">
        <v>3.9</v>
      </c>
      <c r="D13" s="56" t="s">
        <v>67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x14ac:dyDescent="0.25">
      <c r="A14" s="5">
        <v>18050</v>
      </c>
      <c r="B14" s="10">
        <v>4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x14ac:dyDescent="0.25">
      <c r="A15" s="5">
        <v>18142</v>
      </c>
      <c r="B15" s="10">
        <v>4.0999999999999996</v>
      </c>
    </row>
    <row r="16" spans="1:15" ht="14.45" x14ac:dyDescent="0.35">
      <c r="A16" s="5">
        <v>18233</v>
      </c>
      <c r="B16" s="10">
        <v>4.0999999999999996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14.45" x14ac:dyDescent="0.35">
      <c r="A17" s="5">
        <v>18323</v>
      </c>
      <c r="B17" s="10">
        <v>4.2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14.45" x14ac:dyDescent="0.35">
      <c r="A18" s="5">
        <v>18415</v>
      </c>
      <c r="B18" s="10">
        <v>4.3</v>
      </c>
    </row>
    <row r="19" spans="1:15" ht="14.45" x14ac:dyDescent="0.35">
      <c r="A19" s="5">
        <v>18507</v>
      </c>
      <c r="B19" s="10">
        <v>4.4000000000000004</v>
      </c>
    </row>
    <row r="20" spans="1:15" ht="14.45" x14ac:dyDescent="0.35">
      <c r="A20" s="5">
        <v>18598</v>
      </c>
      <c r="B20" s="10">
        <v>4.5999999999999996</v>
      </c>
    </row>
    <row r="21" spans="1:15" ht="14.45" x14ac:dyDescent="0.35">
      <c r="A21" s="5">
        <v>18688</v>
      </c>
      <c r="B21" s="10">
        <v>4.8</v>
      </c>
    </row>
    <row r="22" spans="1:15" ht="14.45" x14ac:dyDescent="0.35">
      <c r="A22" s="5">
        <v>18780</v>
      </c>
      <c r="B22" s="10">
        <v>5.0999999999999996</v>
      </c>
    </row>
    <row r="23" spans="1:15" ht="14.45" x14ac:dyDescent="0.35">
      <c r="A23" s="5">
        <v>18872</v>
      </c>
      <c r="B23" s="10">
        <v>5.3</v>
      </c>
    </row>
    <row r="24" spans="1:15" ht="14.45" x14ac:dyDescent="0.35">
      <c r="A24" s="5">
        <v>18963</v>
      </c>
      <c r="B24" s="10">
        <v>5.7</v>
      </c>
    </row>
    <row r="25" spans="1:15" ht="14.45" x14ac:dyDescent="0.35">
      <c r="A25" s="5">
        <v>19054</v>
      </c>
      <c r="B25" s="10">
        <v>5.9</v>
      </c>
    </row>
    <row r="26" spans="1:15" ht="14.45" x14ac:dyDescent="0.35">
      <c r="A26" s="5">
        <v>19146</v>
      </c>
      <c r="B26" s="10">
        <v>6.1</v>
      </c>
    </row>
    <row r="27" spans="1:15" ht="14.45" x14ac:dyDescent="0.35">
      <c r="A27" s="5">
        <v>19238</v>
      </c>
      <c r="B27" s="10">
        <v>6.2</v>
      </c>
    </row>
    <row r="28" spans="1:15" x14ac:dyDescent="0.25">
      <c r="A28" s="5">
        <v>19329</v>
      </c>
      <c r="B28" s="10">
        <v>6.3</v>
      </c>
    </row>
    <row r="29" spans="1:15" x14ac:dyDescent="0.25">
      <c r="A29" s="5">
        <v>19419</v>
      </c>
      <c r="B29" s="10">
        <v>6.3</v>
      </c>
    </row>
    <row r="30" spans="1:15" x14ac:dyDescent="0.25">
      <c r="A30" s="5">
        <v>19511</v>
      </c>
      <c r="B30" s="10">
        <v>6.4</v>
      </c>
    </row>
    <row r="31" spans="1:15" x14ac:dyDescent="0.25">
      <c r="A31" s="5">
        <v>19603</v>
      </c>
      <c r="B31" s="10">
        <v>6.5</v>
      </c>
    </row>
    <row r="32" spans="1:15" x14ac:dyDescent="0.25">
      <c r="A32" s="5">
        <v>19694</v>
      </c>
      <c r="B32" s="10">
        <v>6.4</v>
      </c>
    </row>
    <row r="33" spans="1:2" x14ac:dyDescent="0.25">
      <c r="A33" s="5">
        <v>19784</v>
      </c>
      <c r="B33" s="10">
        <v>6.5</v>
      </c>
    </row>
    <row r="34" spans="1:2" x14ac:dyDescent="0.25">
      <c r="A34" s="5">
        <v>19876</v>
      </c>
      <c r="B34" s="10">
        <v>6.5</v>
      </c>
    </row>
    <row r="35" spans="1:2" x14ac:dyDescent="0.25">
      <c r="A35" s="5">
        <v>19968</v>
      </c>
      <c r="B35" s="10">
        <v>6.5</v>
      </c>
    </row>
    <row r="36" spans="1:2" x14ac:dyDescent="0.25">
      <c r="A36" s="5">
        <v>20059</v>
      </c>
      <c r="B36" s="10">
        <v>6.5</v>
      </c>
    </row>
    <row r="37" spans="1:2" x14ac:dyDescent="0.25">
      <c r="A37" s="5">
        <v>20149</v>
      </c>
      <c r="B37" s="10">
        <v>6.5</v>
      </c>
    </row>
    <row r="38" spans="1:2" x14ac:dyDescent="0.25">
      <c r="A38" s="5">
        <v>20241</v>
      </c>
      <c r="B38" s="10">
        <v>6.6</v>
      </c>
    </row>
    <row r="39" spans="1:2" x14ac:dyDescent="0.25">
      <c r="A39" s="5">
        <v>20333</v>
      </c>
      <c r="B39" s="10">
        <v>6.6</v>
      </c>
    </row>
    <row r="40" spans="1:2" x14ac:dyDescent="0.25">
      <c r="A40" s="5">
        <v>20424</v>
      </c>
      <c r="B40" s="10">
        <v>6.7</v>
      </c>
    </row>
    <row r="41" spans="1:2" x14ac:dyDescent="0.25">
      <c r="A41" s="5">
        <v>20515</v>
      </c>
      <c r="B41" s="10">
        <v>6.7</v>
      </c>
    </row>
    <row r="42" spans="1:2" x14ac:dyDescent="0.25">
      <c r="A42" s="5">
        <v>20607</v>
      </c>
      <c r="B42" s="10">
        <v>7</v>
      </c>
    </row>
    <row r="43" spans="1:2" x14ac:dyDescent="0.25">
      <c r="A43" s="5">
        <v>20699</v>
      </c>
      <c r="B43" s="10">
        <v>7.1</v>
      </c>
    </row>
    <row r="44" spans="1:2" x14ac:dyDescent="0.25">
      <c r="A44" s="5">
        <v>20790</v>
      </c>
      <c r="B44" s="10">
        <v>7.1</v>
      </c>
    </row>
    <row r="45" spans="1:2" x14ac:dyDescent="0.25">
      <c r="A45" s="5">
        <v>20880</v>
      </c>
      <c r="B45" s="10">
        <v>7.1</v>
      </c>
    </row>
    <row r="46" spans="1:2" x14ac:dyDescent="0.25">
      <c r="A46" s="5">
        <v>20972</v>
      </c>
      <c r="B46" s="10">
        <v>7.2</v>
      </c>
    </row>
    <row r="47" spans="1:2" x14ac:dyDescent="0.25">
      <c r="A47" s="5">
        <v>21064</v>
      </c>
      <c r="B47" s="10">
        <v>7.2</v>
      </c>
    </row>
    <row r="48" spans="1:2" x14ac:dyDescent="0.25">
      <c r="A48" s="5">
        <v>21155</v>
      </c>
      <c r="B48" s="10">
        <v>7.2</v>
      </c>
    </row>
    <row r="49" spans="1:2" x14ac:dyDescent="0.25">
      <c r="A49" s="5">
        <v>21245</v>
      </c>
      <c r="B49" s="10">
        <v>7.2</v>
      </c>
    </row>
    <row r="50" spans="1:2" x14ac:dyDescent="0.25">
      <c r="A50" s="5">
        <v>21337</v>
      </c>
      <c r="B50" s="10">
        <v>7.2</v>
      </c>
    </row>
    <row r="51" spans="1:2" x14ac:dyDescent="0.25">
      <c r="A51" s="5">
        <v>21429</v>
      </c>
      <c r="B51" s="10">
        <v>7.2</v>
      </c>
    </row>
    <row r="52" spans="1:2" x14ac:dyDescent="0.25">
      <c r="A52" s="5">
        <v>21520</v>
      </c>
      <c r="B52" s="10">
        <v>7.3</v>
      </c>
    </row>
    <row r="53" spans="1:2" x14ac:dyDescent="0.25">
      <c r="A53" s="5">
        <v>21610</v>
      </c>
      <c r="B53" s="10">
        <v>7.3</v>
      </c>
    </row>
    <row r="54" spans="1:2" x14ac:dyDescent="0.25">
      <c r="A54" s="5">
        <v>21702</v>
      </c>
      <c r="B54" s="10">
        <v>7.3</v>
      </c>
    </row>
    <row r="55" spans="1:2" x14ac:dyDescent="0.25">
      <c r="A55" s="5">
        <v>21794</v>
      </c>
      <c r="B55" s="10">
        <v>7.4</v>
      </c>
    </row>
    <row r="56" spans="1:2" x14ac:dyDescent="0.25">
      <c r="A56" s="5">
        <v>21885</v>
      </c>
      <c r="B56" s="10">
        <v>7.5</v>
      </c>
    </row>
    <row r="57" spans="1:2" x14ac:dyDescent="0.25">
      <c r="A57" s="5">
        <v>21976</v>
      </c>
      <c r="B57" s="10">
        <v>7.5</v>
      </c>
    </row>
    <row r="58" spans="1:2" x14ac:dyDescent="0.25">
      <c r="A58" s="5">
        <v>22068</v>
      </c>
      <c r="B58" s="10">
        <v>7.6</v>
      </c>
    </row>
    <row r="59" spans="1:2" x14ac:dyDescent="0.25">
      <c r="A59" s="5">
        <v>22160</v>
      </c>
      <c r="B59" s="10">
        <v>7.7</v>
      </c>
    </row>
    <row r="60" spans="1:2" x14ac:dyDescent="0.25">
      <c r="A60" s="5">
        <v>22251</v>
      </c>
      <c r="B60" s="10">
        <v>7.8</v>
      </c>
    </row>
    <row r="61" spans="1:2" x14ac:dyDescent="0.25">
      <c r="A61" s="5">
        <v>22341</v>
      </c>
      <c r="B61" s="10">
        <v>7.8</v>
      </c>
    </row>
    <row r="62" spans="1:2" x14ac:dyDescent="0.25">
      <c r="A62" s="5">
        <v>22433</v>
      </c>
      <c r="B62" s="10">
        <v>7.9</v>
      </c>
    </row>
    <row r="63" spans="1:2" x14ac:dyDescent="0.25">
      <c r="A63" s="5">
        <v>22525</v>
      </c>
      <c r="B63" s="10">
        <v>7.8</v>
      </c>
    </row>
    <row r="64" spans="1:2" x14ac:dyDescent="0.25">
      <c r="A64" s="5">
        <v>22616</v>
      </c>
      <c r="B64" s="10">
        <v>7.8</v>
      </c>
    </row>
    <row r="65" spans="1:2" x14ac:dyDescent="0.25">
      <c r="A65" s="5">
        <v>22706</v>
      </c>
      <c r="B65" s="10">
        <v>7.8</v>
      </c>
    </row>
    <row r="66" spans="1:2" x14ac:dyDescent="0.25">
      <c r="A66" s="5">
        <v>22798</v>
      </c>
      <c r="B66" s="10">
        <v>7.8</v>
      </c>
    </row>
    <row r="67" spans="1:2" x14ac:dyDescent="0.25">
      <c r="A67" s="5">
        <v>22890</v>
      </c>
      <c r="B67" s="10">
        <v>7.8</v>
      </c>
    </row>
    <row r="68" spans="1:2" x14ac:dyDescent="0.25">
      <c r="A68" s="5">
        <v>22981</v>
      </c>
      <c r="B68" s="10">
        <v>7.8</v>
      </c>
    </row>
    <row r="69" spans="1:2" x14ac:dyDescent="0.25">
      <c r="A69" s="5">
        <v>23071</v>
      </c>
      <c r="B69" s="10">
        <v>7.8</v>
      </c>
    </row>
    <row r="70" spans="1:2" x14ac:dyDescent="0.25">
      <c r="A70" s="5">
        <v>23163</v>
      </c>
      <c r="B70" s="10">
        <v>7.8</v>
      </c>
    </row>
    <row r="71" spans="1:2" x14ac:dyDescent="0.25">
      <c r="A71" s="5">
        <v>23255</v>
      </c>
      <c r="B71" s="10">
        <v>7.9</v>
      </c>
    </row>
    <row r="72" spans="1:2" x14ac:dyDescent="0.25">
      <c r="A72" s="5">
        <v>23346</v>
      </c>
      <c r="B72" s="10">
        <v>7.9</v>
      </c>
    </row>
    <row r="73" spans="1:2" x14ac:dyDescent="0.25">
      <c r="A73" s="5">
        <v>23437</v>
      </c>
      <c r="B73" s="10">
        <v>8</v>
      </c>
    </row>
    <row r="74" spans="1:2" x14ac:dyDescent="0.25">
      <c r="A74" s="5">
        <v>23529</v>
      </c>
      <c r="B74" s="10">
        <v>8</v>
      </c>
    </row>
    <row r="75" spans="1:2" x14ac:dyDescent="0.25">
      <c r="A75" s="5">
        <v>23621</v>
      </c>
      <c r="B75" s="10">
        <v>8.1</v>
      </c>
    </row>
    <row r="76" spans="1:2" x14ac:dyDescent="0.25">
      <c r="A76" s="5">
        <v>23712</v>
      </c>
      <c r="B76" s="10">
        <v>8.1999999999999993</v>
      </c>
    </row>
    <row r="77" spans="1:2" x14ac:dyDescent="0.25">
      <c r="A77" s="5">
        <v>23802</v>
      </c>
      <c r="B77" s="10">
        <v>8.1999999999999993</v>
      </c>
    </row>
    <row r="78" spans="1:2" x14ac:dyDescent="0.25">
      <c r="A78" s="5">
        <v>23894</v>
      </c>
      <c r="B78" s="10">
        <v>8.3000000000000007</v>
      </c>
    </row>
    <row r="79" spans="1:2" x14ac:dyDescent="0.25">
      <c r="A79" s="5">
        <v>23986</v>
      </c>
      <c r="B79" s="10">
        <v>8.4</v>
      </c>
    </row>
    <row r="80" spans="1:2" x14ac:dyDescent="0.25">
      <c r="A80" s="5">
        <v>24077</v>
      </c>
      <c r="B80" s="10">
        <v>8.5</v>
      </c>
    </row>
    <row r="81" spans="1:2" x14ac:dyDescent="0.25">
      <c r="A81" s="5">
        <v>24167</v>
      </c>
      <c r="B81" s="10">
        <v>8.6</v>
      </c>
    </row>
    <row r="82" spans="1:2" x14ac:dyDescent="0.25">
      <c r="A82" s="5">
        <v>24259</v>
      </c>
      <c r="B82" s="10">
        <v>8.6</v>
      </c>
    </row>
    <row r="83" spans="1:2" x14ac:dyDescent="0.25">
      <c r="A83" s="5">
        <v>24351</v>
      </c>
      <c r="B83" s="10">
        <v>8.6</v>
      </c>
    </row>
    <row r="84" spans="1:2" x14ac:dyDescent="0.25">
      <c r="A84" s="5">
        <v>24442</v>
      </c>
      <c r="B84" s="10">
        <v>8.6999999999999993</v>
      </c>
    </row>
    <row r="85" spans="1:2" x14ac:dyDescent="0.25">
      <c r="A85" s="5">
        <v>24532</v>
      </c>
      <c r="B85" s="10">
        <v>8.8000000000000007</v>
      </c>
    </row>
    <row r="86" spans="1:2" x14ac:dyDescent="0.25">
      <c r="A86" s="5">
        <v>24624</v>
      </c>
      <c r="B86" s="10">
        <v>8.9</v>
      </c>
    </row>
    <row r="87" spans="1:2" x14ac:dyDescent="0.25">
      <c r="A87" s="5">
        <v>24716</v>
      </c>
      <c r="B87" s="10">
        <v>9</v>
      </c>
    </row>
    <row r="88" spans="1:2" x14ac:dyDescent="0.25">
      <c r="A88" s="5">
        <v>24807</v>
      </c>
      <c r="B88" s="10">
        <v>9</v>
      </c>
    </row>
    <row r="89" spans="1:2" x14ac:dyDescent="0.25">
      <c r="A89" s="5">
        <v>24898</v>
      </c>
      <c r="B89" s="10">
        <v>9.1</v>
      </c>
    </row>
    <row r="90" spans="1:2" x14ac:dyDescent="0.25">
      <c r="A90" s="5">
        <v>24990</v>
      </c>
      <c r="B90" s="10">
        <v>9.1</v>
      </c>
    </row>
    <row r="91" spans="1:2" x14ac:dyDescent="0.25">
      <c r="A91" s="5">
        <v>25082</v>
      </c>
      <c r="B91" s="10">
        <v>9.1999999999999993</v>
      </c>
    </row>
    <row r="92" spans="1:2" x14ac:dyDescent="0.25">
      <c r="A92" s="5">
        <v>25173</v>
      </c>
      <c r="B92" s="10">
        <v>9.1999999999999993</v>
      </c>
    </row>
    <row r="93" spans="1:2" x14ac:dyDescent="0.25">
      <c r="A93" s="5">
        <v>25263</v>
      </c>
      <c r="B93" s="10">
        <v>9.4</v>
      </c>
    </row>
    <row r="94" spans="1:2" x14ac:dyDescent="0.25">
      <c r="A94" s="5">
        <v>25355</v>
      </c>
      <c r="B94" s="10">
        <v>9.4</v>
      </c>
    </row>
    <row r="95" spans="1:2" x14ac:dyDescent="0.25">
      <c r="A95" s="5">
        <v>25447</v>
      </c>
      <c r="B95" s="10">
        <v>9.5</v>
      </c>
    </row>
    <row r="96" spans="1:2" x14ac:dyDescent="0.25">
      <c r="A96" s="5">
        <v>25538</v>
      </c>
      <c r="B96" s="10">
        <v>9.5</v>
      </c>
    </row>
    <row r="97" spans="1:2" x14ac:dyDescent="0.25">
      <c r="A97" s="5">
        <v>25628</v>
      </c>
      <c r="B97" s="10">
        <v>9.6</v>
      </c>
    </row>
    <row r="98" spans="1:2" x14ac:dyDescent="0.25">
      <c r="A98" s="5">
        <v>25720</v>
      </c>
      <c r="B98" s="10">
        <v>9.6999999999999993</v>
      </c>
    </row>
    <row r="99" spans="1:2" x14ac:dyDescent="0.25">
      <c r="A99" s="5">
        <v>25812</v>
      </c>
      <c r="B99" s="10">
        <v>9.8000000000000007</v>
      </c>
    </row>
    <row r="100" spans="1:2" x14ac:dyDescent="0.25">
      <c r="A100" s="5">
        <v>25903</v>
      </c>
      <c r="B100" s="10">
        <v>10</v>
      </c>
    </row>
    <row r="101" spans="1:2" x14ac:dyDescent="0.25">
      <c r="A101" s="5">
        <v>25993</v>
      </c>
      <c r="B101" s="10">
        <v>10.1</v>
      </c>
    </row>
    <row r="102" spans="1:2" x14ac:dyDescent="0.25">
      <c r="A102" s="5">
        <v>26085</v>
      </c>
      <c r="B102" s="10">
        <v>10.199999999999999</v>
      </c>
    </row>
    <row r="103" spans="1:2" x14ac:dyDescent="0.25">
      <c r="A103" s="5">
        <v>26177</v>
      </c>
      <c r="B103" s="10">
        <v>10.5</v>
      </c>
    </row>
    <row r="104" spans="1:2" x14ac:dyDescent="0.25">
      <c r="A104" s="5">
        <v>26268</v>
      </c>
      <c r="B104" s="10">
        <v>10.7</v>
      </c>
    </row>
    <row r="105" spans="1:2" x14ac:dyDescent="0.25">
      <c r="A105" s="5">
        <v>26359</v>
      </c>
      <c r="B105" s="10">
        <v>10.8</v>
      </c>
    </row>
    <row r="106" spans="1:2" x14ac:dyDescent="0.25">
      <c r="A106" s="5">
        <v>26451</v>
      </c>
      <c r="B106" s="10">
        <v>10.9</v>
      </c>
    </row>
    <row r="107" spans="1:2" x14ac:dyDescent="0.25">
      <c r="A107" s="5">
        <v>26543</v>
      </c>
      <c r="B107" s="10">
        <v>11.1</v>
      </c>
    </row>
    <row r="108" spans="1:2" x14ac:dyDescent="0.25">
      <c r="A108" s="5">
        <v>26634</v>
      </c>
      <c r="B108" s="10">
        <v>11.2</v>
      </c>
    </row>
    <row r="109" spans="1:2" x14ac:dyDescent="0.25">
      <c r="A109" s="5">
        <v>26724</v>
      </c>
      <c r="B109" s="10">
        <v>11.4</v>
      </c>
    </row>
    <row r="110" spans="1:2" x14ac:dyDescent="0.25">
      <c r="A110" s="5">
        <v>26816</v>
      </c>
      <c r="B110" s="10">
        <v>11.8</v>
      </c>
    </row>
    <row r="111" spans="1:2" x14ac:dyDescent="0.25">
      <c r="A111" s="5">
        <v>26908</v>
      </c>
      <c r="B111" s="10">
        <v>12.2</v>
      </c>
    </row>
    <row r="112" spans="1:2" x14ac:dyDescent="0.25">
      <c r="A112" s="5">
        <v>26999</v>
      </c>
      <c r="B112" s="10">
        <v>12.6</v>
      </c>
    </row>
    <row r="113" spans="1:2" x14ac:dyDescent="0.25">
      <c r="A113" s="5">
        <v>27089</v>
      </c>
      <c r="B113" s="10">
        <v>13</v>
      </c>
    </row>
    <row r="114" spans="1:2" x14ac:dyDescent="0.25">
      <c r="A114" s="5">
        <v>27181</v>
      </c>
      <c r="B114" s="10">
        <v>13.5</v>
      </c>
    </row>
    <row r="115" spans="1:2" x14ac:dyDescent="0.25">
      <c r="A115" s="5">
        <v>27273</v>
      </c>
      <c r="B115" s="10">
        <v>14.2</v>
      </c>
    </row>
    <row r="116" spans="1:2" x14ac:dyDescent="0.25">
      <c r="A116" s="5">
        <v>27364</v>
      </c>
      <c r="B116" s="10">
        <v>14.7</v>
      </c>
    </row>
    <row r="117" spans="1:2" x14ac:dyDescent="0.25">
      <c r="A117" s="5">
        <v>27454</v>
      </c>
      <c r="B117" s="10">
        <v>15.3</v>
      </c>
    </row>
    <row r="118" spans="1:2" x14ac:dyDescent="0.25">
      <c r="A118" s="5">
        <v>27546</v>
      </c>
      <c r="B118" s="10">
        <v>15.8</v>
      </c>
    </row>
    <row r="119" spans="1:2" x14ac:dyDescent="0.25">
      <c r="A119" s="5">
        <v>27638</v>
      </c>
      <c r="B119" s="10">
        <v>15.9</v>
      </c>
    </row>
    <row r="120" spans="1:2" x14ac:dyDescent="0.25">
      <c r="A120" s="5">
        <v>27729</v>
      </c>
      <c r="B120" s="10">
        <v>16.8</v>
      </c>
    </row>
    <row r="121" spans="1:2" x14ac:dyDescent="0.25">
      <c r="A121" s="5">
        <v>27820</v>
      </c>
      <c r="B121" s="10">
        <v>17.3</v>
      </c>
    </row>
    <row r="122" spans="1:2" x14ac:dyDescent="0.25">
      <c r="A122" s="5">
        <v>27912</v>
      </c>
      <c r="B122" s="10">
        <v>17.7</v>
      </c>
    </row>
    <row r="123" spans="1:2" x14ac:dyDescent="0.25">
      <c r="A123" s="5">
        <v>28004</v>
      </c>
      <c r="B123" s="10">
        <v>18.100000000000001</v>
      </c>
    </row>
    <row r="124" spans="1:2" x14ac:dyDescent="0.25">
      <c r="A124" s="5">
        <v>28095</v>
      </c>
      <c r="B124" s="10">
        <v>19.2</v>
      </c>
    </row>
    <row r="125" spans="1:2" x14ac:dyDescent="0.25">
      <c r="A125" s="5">
        <v>28185</v>
      </c>
      <c r="B125" s="10">
        <v>19.600000000000001</v>
      </c>
    </row>
    <row r="126" spans="1:2" x14ac:dyDescent="0.25">
      <c r="A126" s="5">
        <v>28277</v>
      </c>
      <c r="B126" s="10">
        <v>20.100000000000001</v>
      </c>
    </row>
    <row r="127" spans="1:2" x14ac:dyDescent="0.25">
      <c r="A127" s="5">
        <v>28369</v>
      </c>
      <c r="B127" s="10">
        <v>20.5</v>
      </c>
    </row>
    <row r="128" spans="1:2" x14ac:dyDescent="0.25">
      <c r="A128" s="5">
        <v>28460</v>
      </c>
      <c r="B128" s="10">
        <v>21</v>
      </c>
    </row>
    <row r="129" spans="1:2" x14ac:dyDescent="0.25">
      <c r="A129" s="5">
        <v>28550</v>
      </c>
      <c r="B129" s="10">
        <v>21.3</v>
      </c>
    </row>
    <row r="130" spans="1:2" x14ac:dyDescent="0.25">
      <c r="A130" s="5">
        <v>28642</v>
      </c>
      <c r="B130" s="10">
        <v>21.7</v>
      </c>
    </row>
    <row r="131" spans="1:2" x14ac:dyDescent="0.25">
      <c r="A131" s="5">
        <v>28734</v>
      </c>
      <c r="B131" s="10">
        <v>22.1</v>
      </c>
    </row>
    <row r="132" spans="1:2" x14ac:dyDescent="0.25">
      <c r="A132" s="5">
        <v>28825</v>
      </c>
      <c r="B132" s="10">
        <v>22.6</v>
      </c>
    </row>
    <row r="133" spans="1:2" x14ac:dyDescent="0.25">
      <c r="A133" s="5">
        <v>28915</v>
      </c>
      <c r="B133" s="10">
        <v>23</v>
      </c>
    </row>
    <row r="134" spans="1:2" x14ac:dyDescent="0.25">
      <c r="A134" s="5">
        <v>29007</v>
      </c>
      <c r="B134" s="10">
        <v>23.6</v>
      </c>
    </row>
    <row r="135" spans="1:2" x14ac:dyDescent="0.25">
      <c r="A135" s="5">
        <v>29099</v>
      </c>
      <c r="B135" s="10">
        <v>24.2</v>
      </c>
    </row>
    <row r="136" spans="1:2" x14ac:dyDescent="0.25">
      <c r="A136" s="5">
        <v>29190</v>
      </c>
      <c r="B136" s="10">
        <v>24.9</v>
      </c>
    </row>
    <row r="137" spans="1:2" x14ac:dyDescent="0.25">
      <c r="A137" s="5">
        <v>29281</v>
      </c>
      <c r="B137" s="10">
        <v>25.4</v>
      </c>
    </row>
    <row r="138" spans="1:2" x14ac:dyDescent="0.25">
      <c r="A138" s="5">
        <v>29373</v>
      </c>
      <c r="B138" s="10">
        <v>26.2</v>
      </c>
    </row>
    <row r="139" spans="1:2" x14ac:dyDescent="0.25">
      <c r="A139" s="5">
        <v>29465</v>
      </c>
      <c r="B139" s="10">
        <v>26.6</v>
      </c>
    </row>
    <row r="140" spans="1:2" x14ac:dyDescent="0.25">
      <c r="A140" s="5">
        <v>29556</v>
      </c>
      <c r="B140" s="10">
        <v>27.2</v>
      </c>
    </row>
    <row r="141" spans="1:2" x14ac:dyDescent="0.25">
      <c r="A141" s="5">
        <v>29646</v>
      </c>
      <c r="B141" s="10">
        <v>27.8</v>
      </c>
    </row>
    <row r="142" spans="1:2" x14ac:dyDescent="0.25">
      <c r="A142" s="5">
        <v>29738</v>
      </c>
      <c r="B142" s="10">
        <v>28.4</v>
      </c>
    </row>
    <row r="143" spans="1:2" x14ac:dyDescent="0.25">
      <c r="A143" s="5">
        <v>29830</v>
      </c>
      <c r="B143" s="10">
        <v>29</v>
      </c>
    </row>
    <row r="144" spans="1:2" x14ac:dyDescent="0.25">
      <c r="A144" s="5">
        <v>29921</v>
      </c>
      <c r="B144" s="10">
        <v>30.2</v>
      </c>
    </row>
    <row r="145" spans="1:2" x14ac:dyDescent="0.25">
      <c r="A145" s="5">
        <v>30011</v>
      </c>
      <c r="B145" s="10">
        <v>30.8</v>
      </c>
    </row>
    <row r="146" spans="1:2" x14ac:dyDescent="0.25">
      <c r="A146" s="5">
        <v>30103</v>
      </c>
      <c r="B146" s="10">
        <v>31.5</v>
      </c>
    </row>
    <row r="147" spans="1:2" x14ac:dyDescent="0.25">
      <c r="A147" s="5">
        <v>30195</v>
      </c>
      <c r="B147" s="10">
        <v>32.6</v>
      </c>
    </row>
    <row r="148" spans="1:2" x14ac:dyDescent="0.25">
      <c r="A148" s="5">
        <v>30286</v>
      </c>
      <c r="B148" s="10">
        <v>33.6</v>
      </c>
    </row>
    <row r="149" spans="1:2" x14ac:dyDescent="0.25">
      <c r="A149" s="5">
        <v>30376</v>
      </c>
      <c r="B149" s="10">
        <v>34.299999999999997</v>
      </c>
    </row>
    <row r="150" spans="1:2" x14ac:dyDescent="0.25">
      <c r="A150" s="5">
        <v>30468</v>
      </c>
      <c r="B150" s="10">
        <v>35</v>
      </c>
    </row>
    <row r="151" spans="1:2" x14ac:dyDescent="0.25">
      <c r="A151" s="5">
        <v>30560</v>
      </c>
      <c r="B151" s="10">
        <v>35.6</v>
      </c>
    </row>
    <row r="152" spans="1:2" x14ac:dyDescent="0.25">
      <c r="A152" s="5">
        <v>30651</v>
      </c>
      <c r="B152" s="10">
        <v>36.5</v>
      </c>
    </row>
    <row r="153" spans="1:2" x14ac:dyDescent="0.25">
      <c r="A153" s="5">
        <v>30742</v>
      </c>
      <c r="B153" s="10">
        <v>36.299999999999997</v>
      </c>
    </row>
    <row r="154" spans="1:2" x14ac:dyDescent="0.25">
      <c r="A154" s="5">
        <v>30834</v>
      </c>
      <c r="B154" s="10">
        <v>36.4</v>
      </c>
    </row>
    <row r="155" spans="1:2" x14ac:dyDescent="0.25">
      <c r="A155" s="5">
        <v>30926</v>
      </c>
      <c r="B155" s="10">
        <v>36.9</v>
      </c>
    </row>
    <row r="156" spans="1:2" x14ac:dyDescent="0.25">
      <c r="A156" s="5">
        <v>31017</v>
      </c>
      <c r="B156" s="10">
        <v>37.4</v>
      </c>
    </row>
    <row r="157" spans="1:2" x14ac:dyDescent="0.25">
      <c r="A157" s="5">
        <v>31107</v>
      </c>
      <c r="B157" s="10">
        <v>37.9</v>
      </c>
    </row>
    <row r="158" spans="1:2" x14ac:dyDescent="0.25">
      <c r="A158" s="5">
        <v>31199</v>
      </c>
      <c r="B158" s="10">
        <v>38.799999999999997</v>
      </c>
    </row>
    <row r="159" spans="1:2" x14ac:dyDescent="0.25">
      <c r="A159" s="5">
        <v>31291</v>
      </c>
      <c r="B159" s="10">
        <v>39.700000000000003</v>
      </c>
    </row>
    <row r="160" spans="1:2" x14ac:dyDescent="0.25">
      <c r="A160" s="5">
        <v>31382</v>
      </c>
      <c r="B160" s="10">
        <v>40.5</v>
      </c>
    </row>
    <row r="161" spans="1:2" x14ac:dyDescent="0.25">
      <c r="A161" s="5">
        <v>31472</v>
      </c>
      <c r="B161" s="10">
        <v>41.4</v>
      </c>
    </row>
    <row r="162" spans="1:2" x14ac:dyDescent="0.25">
      <c r="A162" s="5">
        <v>31564</v>
      </c>
      <c r="B162" s="10">
        <v>42.1</v>
      </c>
    </row>
    <row r="163" spans="1:2" x14ac:dyDescent="0.25">
      <c r="A163" s="5">
        <v>31656</v>
      </c>
      <c r="B163" s="10">
        <v>43.2</v>
      </c>
    </row>
    <row r="164" spans="1:2" x14ac:dyDescent="0.25">
      <c r="A164" s="5">
        <v>31747</v>
      </c>
      <c r="B164" s="10">
        <v>44.4</v>
      </c>
    </row>
    <row r="165" spans="1:2" x14ac:dyDescent="0.25">
      <c r="A165" s="5">
        <v>31837</v>
      </c>
      <c r="B165" s="10">
        <v>45.3</v>
      </c>
    </row>
    <row r="166" spans="1:2" x14ac:dyDescent="0.25">
      <c r="A166" s="5">
        <v>31929</v>
      </c>
      <c r="B166" s="10">
        <v>46</v>
      </c>
    </row>
    <row r="167" spans="1:2" x14ac:dyDescent="0.25">
      <c r="A167" s="5">
        <v>32021</v>
      </c>
      <c r="B167" s="10">
        <v>46.8</v>
      </c>
    </row>
    <row r="168" spans="1:2" x14ac:dyDescent="0.25">
      <c r="A168" s="5">
        <v>32112</v>
      </c>
      <c r="B168" s="10">
        <v>47.6</v>
      </c>
    </row>
    <row r="169" spans="1:2" x14ac:dyDescent="0.25">
      <c r="A169" s="5">
        <v>32203</v>
      </c>
      <c r="B169" s="10">
        <v>48.4</v>
      </c>
    </row>
    <row r="170" spans="1:2" x14ac:dyDescent="0.25">
      <c r="A170" s="5">
        <v>32295</v>
      </c>
      <c r="B170" s="10">
        <v>49.3</v>
      </c>
    </row>
    <row r="171" spans="1:2" x14ac:dyDescent="0.25">
      <c r="A171" s="5">
        <v>32387</v>
      </c>
      <c r="B171" s="10">
        <v>50.2</v>
      </c>
    </row>
    <row r="172" spans="1:2" x14ac:dyDescent="0.25">
      <c r="A172" s="5">
        <v>32478</v>
      </c>
      <c r="B172" s="10">
        <v>51.2</v>
      </c>
    </row>
    <row r="173" spans="1:2" x14ac:dyDescent="0.25">
      <c r="A173" s="5">
        <v>32568</v>
      </c>
      <c r="B173" s="10">
        <v>51.7</v>
      </c>
    </row>
    <row r="174" spans="1:2" x14ac:dyDescent="0.25">
      <c r="A174" s="5">
        <v>32660</v>
      </c>
      <c r="B174" s="10">
        <v>53</v>
      </c>
    </row>
    <row r="175" spans="1:2" x14ac:dyDescent="0.25">
      <c r="A175" s="5">
        <v>32752</v>
      </c>
      <c r="B175" s="10">
        <v>54.2</v>
      </c>
    </row>
    <row r="176" spans="1:2" x14ac:dyDescent="0.25">
      <c r="A176" s="5">
        <v>32843</v>
      </c>
      <c r="B176" s="10">
        <v>55.2</v>
      </c>
    </row>
    <row r="177" spans="1:2" x14ac:dyDescent="0.25">
      <c r="A177" s="5">
        <v>32933</v>
      </c>
      <c r="B177" s="10">
        <v>56.2</v>
      </c>
    </row>
    <row r="178" spans="1:2" x14ac:dyDescent="0.25">
      <c r="A178" s="5">
        <v>33025</v>
      </c>
      <c r="B178" s="10">
        <v>57.1</v>
      </c>
    </row>
    <row r="179" spans="1:2" x14ac:dyDescent="0.25">
      <c r="A179" s="5">
        <v>33117</v>
      </c>
      <c r="B179" s="10">
        <v>57.5</v>
      </c>
    </row>
    <row r="180" spans="1:2" x14ac:dyDescent="0.25">
      <c r="A180" s="5">
        <v>33208</v>
      </c>
      <c r="B180" s="10">
        <v>59</v>
      </c>
    </row>
    <row r="181" spans="1:2" x14ac:dyDescent="0.25">
      <c r="A181" s="5">
        <v>33298</v>
      </c>
      <c r="B181" s="10">
        <v>58.9</v>
      </c>
    </row>
    <row r="182" spans="1:2" x14ac:dyDescent="0.25">
      <c r="A182" s="5">
        <v>33390</v>
      </c>
      <c r="B182" s="10">
        <v>59</v>
      </c>
    </row>
    <row r="183" spans="1:2" x14ac:dyDescent="0.25">
      <c r="A183" s="5">
        <v>33482</v>
      </c>
      <c r="B183" s="10">
        <v>59.3</v>
      </c>
    </row>
    <row r="184" spans="1:2" x14ac:dyDescent="0.25">
      <c r="A184" s="5">
        <v>33573</v>
      </c>
      <c r="B184" s="10">
        <v>59.9</v>
      </c>
    </row>
    <row r="185" spans="1:2" x14ac:dyDescent="0.25">
      <c r="A185" s="5">
        <v>33664</v>
      </c>
      <c r="B185" s="10">
        <v>59.9</v>
      </c>
    </row>
    <row r="186" spans="1:2" x14ac:dyDescent="0.25">
      <c r="A186" s="5">
        <v>33756</v>
      </c>
      <c r="B186" s="10">
        <v>59.7</v>
      </c>
    </row>
    <row r="187" spans="1:2" x14ac:dyDescent="0.25">
      <c r="A187" s="5">
        <v>33848</v>
      </c>
      <c r="B187" s="10">
        <v>59.8</v>
      </c>
    </row>
    <row r="188" spans="1:2" x14ac:dyDescent="0.25">
      <c r="A188" s="5">
        <v>33939</v>
      </c>
      <c r="B188" s="10">
        <v>60.1</v>
      </c>
    </row>
    <row r="189" spans="1:2" x14ac:dyDescent="0.25">
      <c r="A189" s="5">
        <v>34029</v>
      </c>
      <c r="B189" s="10">
        <v>60.6</v>
      </c>
    </row>
    <row r="190" spans="1:2" x14ac:dyDescent="0.25">
      <c r="A190" s="5">
        <v>34121</v>
      </c>
      <c r="B190" s="10">
        <v>60.8</v>
      </c>
    </row>
    <row r="191" spans="1:2" x14ac:dyDescent="0.25">
      <c r="A191" s="5">
        <v>34213</v>
      </c>
      <c r="B191" s="10">
        <v>61.1</v>
      </c>
    </row>
    <row r="192" spans="1:2" x14ac:dyDescent="0.25">
      <c r="A192" s="5">
        <v>34304</v>
      </c>
      <c r="B192" s="10">
        <v>61.2</v>
      </c>
    </row>
    <row r="193" spans="1:2" x14ac:dyDescent="0.25">
      <c r="A193" s="5">
        <v>34394</v>
      </c>
      <c r="B193" s="10">
        <v>61.5</v>
      </c>
    </row>
    <row r="194" spans="1:2" x14ac:dyDescent="0.25">
      <c r="A194" s="5">
        <v>34486</v>
      </c>
      <c r="B194" s="10">
        <v>61.9</v>
      </c>
    </row>
    <row r="195" spans="1:2" x14ac:dyDescent="0.25">
      <c r="A195" s="5">
        <v>34578</v>
      </c>
      <c r="B195" s="10">
        <v>62.3</v>
      </c>
    </row>
    <row r="196" spans="1:2" x14ac:dyDescent="0.25">
      <c r="A196" s="5">
        <v>34669</v>
      </c>
      <c r="B196" s="10">
        <v>62.8</v>
      </c>
    </row>
    <row r="197" spans="1:2" x14ac:dyDescent="0.25">
      <c r="A197" s="5">
        <v>34759</v>
      </c>
      <c r="B197" s="10">
        <v>63.8</v>
      </c>
    </row>
    <row r="198" spans="1:2" x14ac:dyDescent="0.25">
      <c r="A198" s="5">
        <v>34851</v>
      </c>
      <c r="B198" s="10">
        <v>64.7</v>
      </c>
    </row>
    <row r="199" spans="1:2" x14ac:dyDescent="0.25">
      <c r="A199" s="5">
        <v>34943</v>
      </c>
      <c r="B199" s="10">
        <v>65.5</v>
      </c>
    </row>
    <row r="200" spans="1:2" x14ac:dyDescent="0.25">
      <c r="A200" s="5">
        <v>35034</v>
      </c>
      <c r="B200" s="10">
        <v>66</v>
      </c>
    </row>
    <row r="201" spans="1:2" x14ac:dyDescent="0.25">
      <c r="A201" s="5">
        <v>35125</v>
      </c>
      <c r="B201" s="10">
        <v>66.2</v>
      </c>
    </row>
    <row r="202" spans="1:2" x14ac:dyDescent="0.25">
      <c r="A202" s="5">
        <v>35217</v>
      </c>
      <c r="B202" s="10">
        <v>66.7</v>
      </c>
    </row>
    <row r="203" spans="1:2" x14ac:dyDescent="0.25">
      <c r="A203" s="5">
        <v>35309</v>
      </c>
      <c r="B203" s="10">
        <v>66.900000000000006</v>
      </c>
    </row>
    <row r="204" spans="1:2" x14ac:dyDescent="0.25">
      <c r="A204" s="5">
        <v>35400</v>
      </c>
      <c r="B204" s="10">
        <v>67</v>
      </c>
    </row>
    <row r="205" spans="1:2" x14ac:dyDescent="0.25">
      <c r="A205" s="5">
        <v>35490</v>
      </c>
      <c r="B205" s="10">
        <v>67.099999999999994</v>
      </c>
    </row>
    <row r="206" spans="1:2" x14ac:dyDescent="0.25">
      <c r="A206" s="5">
        <v>35582</v>
      </c>
      <c r="B206" s="10">
        <v>66.900000000000006</v>
      </c>
    </row>
    <row r="207" spans="1:2" x14ac:dyDescent="0.25">
      <c r="A207" s="5">
        <v>35674</v>
      </c>
      <c r="B207" s="10">
        <v>66.599999999999994</v>
      </c>
    </row>
    <row r="208" spans="1:2" x14ac:dyDescent="0.25">
      <c r="A208" s="5">
        <v>35765</v>
      </c>
      <c r="B208" s="10">
        <v>66.8</v>
      </c>
    </row>
    <row r="209" spans="1:2" x14ac:dyDescent="0.25">
      <c r="A209" s="5">
        <v>35855</v>
      </c>
      <c r="B209" s="10">
        <v>67</v>
      </c>
    </row>
    <row r="210" spans="1:2" x14ac:dyDescent="0.25">
      <c r="A210" s="5">
        <v>35947</v>
      </c>
      <c r="B210" s="10">
        <v>67.400000000000006</v>
      </c>
    </row>
    <row r="211" spans="1:2" x14ac:dyDescent="0.25">
      <c r="A211" s="5">
        <v>36039</v>
      </c>
      <c r="B211" s="10">
        <v>67.5</v>
      </c>
    </row>
    <row r="212" spans="1:2" x14ac:dyDescent="0.25">
      <c r="A212" s="5">
        <v>36130</v>
      </c>
      <c r="B212" s="10">
        <v>67.8</v>
      </c>
    </row>
    <row r="213" spans="1:2" x14ac:dyDescent="0.25">
      <c r="A213" s="5">
        <v>36220</v>
      </c>
      <c r="B213" s="10">
        <v>67.8</v>
      </c>
    </row>
    <row r="214" spans="1:2" x14ac:dyDescent="0.25">
      <c r="A214" s="5">
        <v>36312</v>
      </c>
      <c r="B214" s="10">
        <v>68.099999999999994</v>
      </c>
    </row>
    <row r="215" spans="1:2" x14ac:dyDescent="0.25">
      <c r="A215" s="5">
        <v>36404</v>
      </c>
      <c r="B215" s="10">
        <v>68.7</v>
      </c>
    </row>
    <row r="216" spans="1:2" x14ac:dyDescent="0.25">
      <c r="A216" s="5">
        <v>36495</v>
      </c>
      <c r="B216" s="10">
        <v>69.099999999999994</v>
      </c>
    </row>
    <row r="217" spans="1:2" x14ac:dyDescent="0.25">
      <c r="A217" s="5">
        <v>36586</v>
      </c>
      <c r="B217" s="10">
        <v>69.7</v>
      </c>
    </row>
    <row r="218" spans="1:2" x14ac:dyDescent="0.25">
      <c r="A218" s="5">
        <v>36678</v>
      </c>
      <c r="B218" s="10">
        <v>70.2</v>
      </c>
    </row>
    <row r="219" spans="1:2" x14ac:dyDescent="0.25">
      <c r="A219" s="5">
        <v>36770</v>
      </c>
      <c r="B219" s="10">
        <v>72.900000000000006</v>
      </c>
    </row>
    <row r="220" spans="1:2" x14ac:dyDescent="0.25">
      <c r="A220" s="5">
        <v>36861</v>
      </c>
      <c r="B220" s="10">
        <v>73.099999999999994</v>
      </c>
    </row>
    <row r="221" spans="1:2" x14ac:dyDescent="0.25">
      <c r="A221" s="5">
        <v>36951</v>
      </c>
      <c r="B221" s="10">
        <v>73.900000000000006</v>
      </c>
    </row>
    <row r="222" spans="1:2" x14ac:dyDescent="0.25">
      <c r="A222" s="5">
        <v>37043</v>
      </c>
      <c r="B222" s="10">
        <v>74.5</v>
      </c>
    </row>
    <row r="223" spans="1:2" x14ac:dyDescent="0.25">
      <c r="A223" s="5">
        <v>37135</v>
      </c>
      <c r="B223" s="10">
        <v>74.7</v>
      </c>
    </row>
    <row r="224" spans="1:2" x14ac:dyDescent="0.25">
      <c r="A224" s="5">
        <v>37226</v>
      </c>
      <c r="B224" s="10">
        <v>75.400000000000006</v>
      </c>
    </row>
    <row r="225" spans="1:2" x14ac:dyDescent="0.25">
      <c r="A225" s="5">
        <v>37316</v>
      </c>
      <c r="B225" s="10">
        <v>76.099999999999994</v>
      </c>
    </row>
    <row r="226" spans="1:2" x14ac:dyDescent="0.25">
      <c r="A226" s="5">
        <v>37408</v>
      </c>
      <c r="B226" s="10">
        <v>76.599999999999994</v>
      </c>
    </row>
    <row r="227" spans="1:2" x14ac:dyDescent="0.25">
      <c r="A227" s="5">
        <v>37500</v>
      </c>
      <c r="B227" s="10">
        <v>77.099999999999994</v>
      </c>
    </row>
    <row r="228" spans="1:2" x14ac:dyDescent="0.25">
      <c r="A228" s="5">
        <v>37591</v>
      </c>
      <c r="B228" s="10">
        <v>77.599999999999994</v>
      </c>
    </row>
    <row r="229" spans="1:2" x14ac:dyDescent="0.25">
      <c r="A229" s="5">
        <v>37681</v>
      </c>
      <c r="B229" s="10">
        <v>78.599999999999994</v>
      </c>
    </row>
    <row r="230" spans="1:2" x14ac:dyDescent="0.25">
      <c r="A230" s="5">
        <v>37773</v>
      </c>
      <c r="B230" s="10">
        <v>78.599999999999994</v>
      </c>
    </row>
    <row r="231" spans="1:2" x14ac:dyDescent="0.25">
      <c r="A231" s="5">
        <v>37865</v>
      </c>
      <c r="B231" s="10">
        <v>79.099999999999994</v>
      </c>
    </row>
    <row r="232" spans="1:2" x14ac:dyDescent="0.25">
      <c r="A232" s="5">
        <v>37956</v>
      </c>
      <c r="B232" s="10">
        <v>79.5</v>
      </c>
    </row>
    <row r="233" spans="1:2" x14ac:dyDescent="0.25">
      <c r="A233" s="5">
        <v>38047</v>
      </c>
      <c r="B233" s="10">
        <v>80.2</v>
      </c>
    </row>
    <row r="234" spans="1:2" x14ac:dyDescent="0.25">
      <c r="A234" s="5">
        <v>38139</v>
      </c>
      <c r="B234" s="10">
        <v>80.599999999999994</v>
      </c>
    </row>
    <row r="235" spans="1:2" x14ac:dyDescent="0.25">
      <c r="A235" s="5">
        <v>38231</v>
      </c>
      <c r="B235" s="10">
        <v>80.900000000000006</v>
      </c>
    </row>
    <row r="236" spans="1:2" x14ac:dyDescent="0.25">
      <c r="A236" s="5">
        <v>38322</v>
      </c>
      <c r="B236" s="10">
        <v>81.5</v>
      </c>
    </row>
    <row r="237" spans="1:2" x14ac:dyDescent="0.25">
      <c r="A237" s="5">
        <v>38412</v>
      </c>
      <c r="B237" s="10">
        <v>82.1</v>
      </c>
    </row>
    <row r="238" spans="1:2" x14ac:dyDescent="0.25">
      <c r="A238" s="5">
        <v>38504</v>
      </c>
      <c r="B238" s="10">
        <v>82.6</v>
      </c>
    </row>
    <row r="239" spans="1:2" x14ac:dyDescent="0.25">
      <c r="A239" s="5">
        <v>38596</v>
      </c>
      <c r="B239" s="10">
        <v>83.4</v>
      </c>
    </row>
    <row r="240" spans="1:2" x14ac:dyDescent="0.25">
      <c r="A240" s="5">
        <v>38687</v>
      </c>
      <c r="B240" s="10">
        <v>83.8</v>
      </c>
    </row>
    <row r="241" spans="1:2" x14ac:dyDescent="0.25">
      <c r="A241" s="5">
        <v>38777</v>
      </c>
      <c r="B241" s="10">
        <v>84.5</v>
      </c>
    </row>
    <row r="242" spans="1:2" x14ac:dyDescent="0.25">
      <c r="A242" s="5">
        <v>38869</v>
      </c>
      <c r="B242" s="10">
        <v>85.9</v>
      </c>
    </row>
    <row r="243" spans="1:2" x14ac:dyDescent="0.25">
      <c r="A243" s="5">
        <v>38961</v>
      </c>
      <c r="B243" s="10">
        <v>86.7</v>
      </c>
    </row>
    <row r="244" spans="1:2" x14ac:dyDescent="0.25">
      <c r="A244" s="5">
        <v>39052</v>
      </c>
      <c r="B244" s="10">
        <v>86.6</v>
      </c>
    </row>
    <row r="245" spans="1:2" x14ac:dyDescent="0.25">
      <c r="A245" s="5">
        <v>39142</v>
      </c>
      <c r="B245" s="10">
        <v>86.6</v>
      </c>
    </row>
    <row r="246" spans="1:2" x14ac:dyDescent="0.25">
      <c r="A246" s="5">
        <v>39234</v>
      </c>
      <c r="B246" s="10">
        <v>87.7</v>
      </c>
    </row>
    <row r="247" spans="1:2" x14ac:dyDescent="0.25">
      <c r="A247" s="5">
        <v>39326</v>
      </c>
      <c r="B247" s="10">
        <v>88.3</v>
      </c>
    </row>
    <row r="248" spans="1:2" x14ac:dyDescent="0.25">
      <c r="A248" s="5">
        <v>39417</v>
      </c>
      <c r="B248" s="10">
        <v>89.1</v>
      </c>
    </row>
    <row r="249" spans="1:2" x14ac:dyDescent="0.25">
      <c r="A249" s="5">
        <v>39508</v>
      </c>
      <c r="B249" s="10">
        <v>90.3</v>
      </c>
    </row>
    <row r="250" spans="1:2" x14ac:dyDescent="0.25">
      <c r="A250" s="5">
        <v>39600</v>
      </c>
      <c r="B250" s="10">
        <v>91.6</v>
      </c>
    </row>
    <row r="251" spans="1:2" x14ac:dyDescent="0.25">
      <c r="A251" s="5">
        <v>39692</v>
      </c>
      <c r="B251" s="10">
        <v>92.7</v>
      </c>
    </row>
    <row r="252" spans="1:2" x14ac:dyDescent="0.25">
      <c r="A252" s="5">
        <v>39783</v>
      </c>
      <c r="B252" s="10">
        <v>92.4</v>
      </c>
    </row>
    <row r="253" spans="1:2" x14ac:dyDescent="0.25">
      <c r="A253" s="5">
        <v>39873</v>
      </c>
      <c r="B253" s="10">
        <v>92.5</v>
      </c>
    </row>
    <row r="254" spans="1:2" x14ac:dyDescent="0.25">
      <c r="A254" s="5">
        <v>39965</v>
      </c>
      <c r="B254" s="10">
        <v>92.9</v>
      </c>
    </row>
    <row r="255" spans="1:2" x14ac:dyDescent="0.25">
      <c r="A255" s="5">
        <v>40057</v>
      </c>
      <c r="B255" s="10">
        <v>93.8</v>
      </c>
    </row>
    <row r="256" spans="1:2" x14ac:dyDescent="0.25">
      <c r="A256" s="5">
        <v>40148</v>
      </c>
      <c r="B256" s="10">
        <v>94.3</v>
      </c>
    </row>
    <row r="257" spans="1:2" x14ac:dyDescent="0.25">
      <c r="A257" s="5">
        <v>40238</v>
      </c>
      <c r="B257" s="10">
        <v>95.2</v>
      </c>
    </row>
    <row r="258" spans="1:2" x14ac:dyDescent="0.25">
      <c r="A258" s="5">
        <v>40330</v>
      </c>
      <c r="B258" s="10">
        <v>95.8</v>
      </c>
    </row>
    <row r="259" spans="1:2" x14ac:dyDescent="0.25">
      <c r="A259" s="5">
        <v>40422</v>
      </c>
      <c r="B259" s="10">
        <v>96.5</v>
      </c>
    </row>
    <row r="260" spans="1:2" x14ac:dyDescent="0.25">
      <c r="A260" s="5">
        <v>40513</v>
      </c>
      <c r="B260" s="10">
        <v>96.9</v>
      </c>
    </row>
    <row r="261" spans="1:2" x14ac:dyDescent="0.25">
      <c r="A261" s="5">
        <v>40603</v>
      </c>
      <c r="B261" s="10">
        <v>98.3</v>
      </c>
    </row>
    <row r="262" spans="1:2" x14ac:dyDescent="0.25">
      <c r="A262" s="5">
        <v>40695</v>
      </c>
      <c r="B262" s="10">
        <v>99.2</v>
      </c>
    </row>
    <row r="263" spans="1:2" x14ac:dyDescent="0.25">
      <c r="A263" s="5">
        <v>40787</v>
      </c>
      <c r="B263" s="10">
        <v>99.8</v>
      </c>
    </row>
    <row r="264" spans="1:2" x14ac:dyDescent="0.25">
      <c r="A264" s="5">
        <v>40878</v>
      </c>
      <c r="B264" s="10">
        <v>99.8</v>
      </c>
    </row>
    <row r="265" spans="1:2" x14ac:dyDescent="0.25">
      <c r="A265" s="5">
        <v>40969</v>
      </c>
      <c r="B265" s="10">
        <v>99.9</v>
      </c>
    </row>
    <row r="266" spans="1:2" x14ac:dyDescent="0.25">
      <c r="A266" s="5">
        <v>41061</v>
      </c>
      <c r="B266" s="10">
        <v>100.4</v>
      </c>
    </row>
    <row r="267" spans="1:2" x14ac:dyDescent="0.25">
      <c r="A267" s="5">
        <v>41153</v>
      </c>
      <c r="B267" s="10">
        <v>101.8</v>
      </c>
    </row>
    <row r="268" spans="1:2" x14ac:dyDescent="0.25">
      <c r="A268" s="5">
        <v>41244</v>
      </c>
      <c r="B268" s="10">
        <v>102</v>
      </c>
    </row>
    <row r="269" spans="1:2" x14ac:dyDescent="0.25">
      <c r="A269" s="5">
        <v>41334</v>
      </c>
      <c r="B269" s="10">
        <v>102.4</v>
      </c>
    </row>
    <row r="270" spans="1:2" x14ac:dyDescent="0.25">
      <c r="A270" s="5">
        <v>41426</v>
      </c>
      <c r="B270" s="10">
        <v>102.8</v>
      </c>
    </row>
    <row r="271" spans="1:2" x14ac:dyDescent="0.25">
      <c r="A271" s="5">
        <v>41518</v>
      </c>
      <c r="B271" s="10">
        <v>104</v>
      </c>
    </row>
    <row r="272" spans="1:2" x14ac:dyDescent="0.25">
      <c r="A272" s="5">
        <v>41609</v>
      </c>
      <c r="B272" s="10">
        <v>104.8</v>
      </c>
    </row>
    <row r="273" spans="1:2" x14ac:dyDescent="0.25">
      <c r="A273" s="5">
        <v>41699</v>
      </c>
      <c r="B273" s="10">
        <v>105.4</v>
      </c>
    </row>
    <row r="274" spans="1:2" x14ac:dyDescent="0.25">
      <c r="A274" s="17">
        <v>41791</v>
      </c>
      <c r="B274" s="18">
        <v>105.9</v>
      </c>
    </row>
    <row r="275" spans="1:2" x14ac:dyDescent="0.25">
      <c r="A275" s="17">
        <v>41883</v>
      </c>
      <c r="B275" s="18">
        <v>106.4</v>
      </c>
    </row>
    <row r="276" spans="1:2" x14ac:dyDescent="0.25">
      <c r="A276" s="17">
        <v>41974</v>
      </c>
      <c r="B276" s="18">
        <v>106.6</v>
      </c>
    </row>
    <row r="277" spans="1:2" x14ac:dyDescent="0.25">
      <c r="A277" s="17">
        <v>42064</v>
      </c>
      <c r="B277" s="18">
        <v>106.8</v>
      </c>
    </row>
    <row r="278" spans="1:2" x14ac:dyDescent="0.25">
      <c r="A278" s="17">
        <v>42156</v>
      </c>
      <c r="B278" s="6">
        <v>107.5</v>
      </c>
    </row>
    <row r="279" spans="1:2" x14ac:dyDescent="0.25">
      <c r="A279" s="17">
        <v>42248</v>
      </c>
      <c r="B279" s="6">
        <v>108</v>
      </c>
    </row>
    <row r="280" spans="1:2" x14ac:dyDescent="0.25">
      <c r="A280" s="17">
        <v>42339</v>
      </c>
      <c r="B280" s="6">
        <v>108.4</v>
      </c>
    </row>
  </sheetData>
  <dataValidations count="1">
    <dataValidation type="list" allowBlank="1" showInputMessage="1" showErrorMessage="1" sqref="E7">
      <formula1>$F$2:$O$2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Readme</vt:lpstr>
      <vt:lpstr>TNSP Charts</vt:lpstr>
      <vt:lpstr>TNSP Analysis</vt:lpstr>
      <vt:lpstr>Asset cost and Total user cost</vt:lpstr>
      <vt:lpstr>Opex</vt:lpstr>
      <vt:lpstr>RAB</vt:lpstr>
      <vt:lpstr>Depreciation</vt:lpstr>
      <vt:lpstr>Capex</vt:lpstr>
      <vt:lpstr>CPI</vt:lpstr>
      <vt:lpstr>Physical data</vt:lpstr>
      <vt:lpstr>Network characteristics charts</vt:lpstr>
      <vt:lpstr>Network size table</vt:lpstr>
      <vt:lpstr>Readme!_GoBack</vt:lpstr>
      <vt:lpstr>'Physical data'!_Ref390772024</vt:lpstr>
      <vt:lpstr>currency_base</vt:lpstr>
      <vt:lpstr>Real_year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2015-11-26T04:54:25Z</dcterms:created>
  <dcterms:modified xsi:type="dcterms:W3CDTF">2016-11-16T03:43:50Z</dcterms:modified>
</cp:coreProperties>
</file>