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3680" yWindow="0" windowWidth="15165" windowHeight="12765" tabRatio="699"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Remaining lives" sheetId="7947" r:id="rId7"/>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Input!$S16</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S37" i="1" l="1"/>
  <c r="G438" i="18" l="1"/>
  <c r="G7" i="7941" s="1"/>
  <c r="G439" i="18"/>
  <c r="G440" i="18"/>
  <c r="G441" i="18"/>
  <c r="G442" i="18"/>
  <c r="G443" i="18"/>
  <c r="G444" i="18"/>
  <c r="G445" i="18"/>
  <c r="G446" i="18"/>
  <c r="G447" i="18"/>
  <c r="G448" i="18"/>
  <c r="G449" i="18"/>
  <c r="G450" i="18"/>
  <c r="G6" i="18"/>
  <c r="G666" i="18"/>
  <c r="G398" i="7942"/>
  <c r="G502" i="18"/>
  <c r="G366" i="7942"/>
  <c r="G470" i="18"/>
  <c r="C7" i="7947" s="1"/>
  <c r="G334" i="7942"/>
  <c r="G430" i="7942"/>
  <c r="H334" i="7942" s="1"/>
  <c r="G462" i="7942"/>
  <c r="G494" i="7942"/>
  <c r="H178" i="1"/>
  <c r="H143" i="1"/>
  <c r="H12" i="18" s="1"/>
  <c r="H183" i="1"/>
  <c r="H184" i="1"/>
  <c r="I178" i="1"/>
  <c r="I143" i="1"/>
  <c r="I12" i="18" s="1"/>
  <c r="I183" i="1"/>
  <c r="I184" i="1"/>
  <c r="J178" i="1"/>
  <c r="J143" i="1" s="1"/>
  <c r="J183" i="1"/>
  <c r="J184" i="1" s="1"/>
  <c r="G39" i="7941"/>
  <c r="G71" i="7941"/>
  <c r="G566" i="18"/>
  <c r="G135" i="7941" s="1"/>
  <c r="G598" i="18"/>
  <c r="G167" i="7941" s="1"/>
  <c r="H7" i="18"/>
  <c r="H6" i="18"/>
  <c r="I7" i="18"/>
  <c r="I6" i="18"/>
  <c r="J7" i="18"/>
  <c r="J6" i="18"/>
  <c r="K6" i="18"/>
  <c r="L6" i="18"/>
  <c r="H144" i="1"/>
  <c r="H13" i="18" s="1"/>
  <c r="G8" i="7941"/>
  <c r="G367" i="7942"/>
  <c r="G471" i="18"/>
  <c r="G40" i="7941" s="1"/>
  <c r="G399" i="7942"/>
  <c r="G503" i="18" s="1"/>
  <c r="G501" i="18" s="1"/>
  <c r="G431" i="7942"/>
  <c r="G535" i="18"/>
  <c r="G104" i="7941" s="1"/>
  <c r="G463" i="7942"/>
  <c r="G567" i="18" s="1"/>
  <c r="G136" i="7941" s="1"/>
  <c r="G495" i="7942"/>
  <c r="G599" i="18"/>
  <c r="G168" i="7941" s="1"/>
  <c r="I144" i="1"/>
  <c r="I13" i="18" s="1"/>
  <c r="J144" i="1"/>
  <c r="J13" i="18"/>
  <c r="H145" i="1"/>
  <c r="H14" i="18"/>
  <c r="H472" i="18" s="1"/>
  <c r="H41" i="7941" s="1"/>
  <c r="G9" i="7941"/>
  <c r="G368" i="7942"/>
  <c r="G472" i="18" s="1"/>
  <c r="G400" i="7942"/>
  <c r="G504" i="18"/>
  <c r="G73" i="7941" s="1"/>
  <c r="G432" i="7942"/>
  <c r="G536" i="18" s="1"/>
  <c r="G105" i="7941" s="1"/>
  <c r="G464" i="7942"/>
  <c r="G568" i="18"/>
  <c r="G137" i="7941" s="1"/>
  <c r="G496" i="7942"/>
  <c r="G600" i="18" s="1"/>
  <c r="G169" i="7941" s="1"/>
  <c r="G166" i="7941" s="1"/>
  <c r="I145" i="1"/>
  <c r="I14" i="18" s="1"/>
  <c r="J145" i="1"/>
  <c r="J14" i="18"/>
  <c r="J472" i="18" s="1"/>
  <c r="J41" i="7941" s="1"/>
  <c r="H146" i="1"/>
  <c r="H15" i="18" s="1"/>
  <c r="G10" i="7941"/>
  <c r="G369" i="7942"/>
  <c r="G473" i="18"/>
  <c r="G42" i="7941" s="1"/>
  <c r="G401" i="7942"/>
  <c r="G505" i="18" s="1"/>
  <c r="G74" i="7941" s="1"/>
  <c r="G433" i="7942"/>
  <c r="G537" i="18"/>
  <c r="G106" i="7941" s="1"/>
  <c r="G465" i="7942"/>
  <c r="G569" i="18" s="1"/>
  <c r="G138" i="7941" s="1"/>
  <c r="G497" i="7942"/>
  <c r="G601" i="18"/>
  <c r="G170" i="7941" s="1"/>
  <c r="I146" i="1"/>
  <c r="I15" i="18"/>
  <c r="I473" i="18" s="1"/>
  <c r="I42" i="7941" s="1"/>
  <c r="J146" i="1"/>
  <c r="J15" i="18"/>
  <c r="J473" i="18" s="1"/>
  <c r="J42" i="7941" s="1"/>
  <c r="H147" i="1"/>
  <c r="H16" i="18"/>
  <c r="H474" i="18" s="1"/>
  <c r="H43" i="7941" s="1"/>
  <c r="G11" i="7941"/>
  <c r="G370" i="7942"/>
  <c r="G474" i="18" s="1"/>
  <c r="G402" i="7942"/>
  <c r="G506" i="18"/>
  <c r="G75" i="7941" s="1"/>
  <c r="G434" i="7942"/>
  <c r="G538" i="18" s="1"/>
  <c r="G107" i="7941" s="1"/>
  <c r="G466" i="7942"/>
  <c r="G570" i="18"/>
  <c r="G139" i="7941" s="1"/>
  <c r="G498" i="7942"/>
  <c r="G602" i="18" s="1"/>
  <c r="G171" i="7941" s="1"/>
  <c r="I147" i="1"/>
  <c r="I16" i="18"/>
  <c r="I474" i="18" s="1"/>
  <c r="I43" i="7941" s="1"/>
  <c r="J147" i="1"/>
  <c r="J16" i="18" s="1"/>
  <c r="H148" i="1"/>
  <c r="H17" i="18"/>
  <c r="H475" i="18" s="1"/>
  <c r="H44" i="7941" s="1"/>
  <c r="G12" i="7941"/>
  <c r="G371" i="7942"/>
  <c r="G475" i="18" s="1"/>
  <c r="G403" i="7942"/>
  <c r="G507" i="18"/>
  <c r="G76" i="7941" s="1"/>
  <c r="G435" i="7942"/>
  <c r="G539" i="18" s="1"/>
  <c r="G108" i="7941" s="1"/>
  <c r="G467" i="7942"/>
  <c r="G571" i="18"/>
  <c r="G140" i="7941" s="1"/>
  <c r="G499" i="7942"/>
  <c r="G603" i="18" s="1"/>
  <c r="G172" i="7941" s="1"/>
  <c r="I148" i="1"/>
  <c r="I17" i="18" s="1"/>
  <c r="J148" i="1"/>
  <c r="J17" i="18" s="1"/>
  <c r="H149" i="1"/>
  <c r="H18" i="18"/>
  <c r="H476" i="18" s="1"/>
  <c r="H45" i="7941" s="1"/>
  <c r="G13" i="7941"/>
  <c r="G372" i="7942"/>
  <c r="G476" i="18" s="1"/>
  <c r="G404" i="7942"/>
  <c r="G508" i="18"/>
  <c r="G77" i="7941" s="1"/>
  <c r="G436" i="7942"/>
  <c r="G540" i="18" s="1"/>
  <c r="G109" i="7941" s="1"/>
  <c r="G468" i="7942"/>
  <c r="G572" i="18"/>
  <c r="G141" i="7941" s="1"/>
  <c r="G500" i="7942"/>
  <c r="G604" i="18" s="1"/>
  <c r="G173" i="7941" s="1"/>
  <c r="I149" i="1"/>
  <c r="I18" i="18"/>
  <c r="I476" i="18" s="1"/>
  <c r="I45" i="7941" s="1"/>
  <c r="J149" i="1"/>
  <c r="J18" i="18"/>
  <c r="J476" i="18" s="1"/>
  <c r="J45" i="7941" s="1"/>
  <c r="H150" i="1"/>
  <c r="H19" i="18"/>
  <c r="H477" i="18" s="1"/>
  <c r="H46" i="7941" s="1"/>
  <c r="G14" i="7941"/>
  <c r="G373" i="7942"/>
  <c r="G477" i="18" s="1"/>
  <c r="G405" i="7942"/>
  <c r="G509" i="18"/>
  <c r="G78" i="7941" s="1"/>
  <c r="G437" i="7942"/>
  <c r="G541" i="18" s="1"/>
  <c r="G110" i="7941" s="1"/>
  <c r="G469" i="7942"/>
  <c r="G573" i="18"/>
  <c r="G142" i="7941" s="1"/>
  <c r="G501" i="7942"/>
  <c r="G605" i="18" s="1"/>
  <c r="G174" i="7941" s="1"/>
  <c r="I150" i="1"/>
  <c r="I19" i="18"/>
  <c r="I477" i="18" s="1"/>
  <c r="I46" i="7941" s="1"/>
  <c r="J150" i="1"/>
  <c r="J19" i="18"/>
  <c r="J477" i="18" s="1"/>
  <c r="J46" i="7941" s="1"/>
  <c r="H151" i="1"/>
  <c r="H20" i="18"/>
  <c r="H478" i="18" s="1"/>
  <c r="H47" i="7941" s="1"/>
  <c r="G15" i="7941"/>
  <c r="G374" i="7942"/>
  <c r="G478" i="18" s="1"/>
  <c r="G406" i="7942"/>
  <c r="G510" i="18"/>
  <c r="G79" i="7941" s="1"/>
  <c r="G438" i="7942"/>
  <c r="G542" i="18" s="1"/>
  <c r="G111" i="7941" s="1"/>
  <c r="G470" i="7942"/>
  <c r="G574" i="18"/>
  <c r="G143" i="7941" s="1"/>
  <c r="G502" i="7942"/>
  <c r="G606" i="18" s="1"/>
  <c r="G175" i="7941" s="1"/>
  <c r="I151" i="1"/>
  <c r="I20" i="18"/>
  <c r="J151" i="1"/>
  <c r="J20" i="18" s="1"/>
  <c r="J478" i="18"/>
  <c r="J47" i="7941" s="1"/>
  <c r="H152" i="1"/>
  <c r="H21" i="18"/>
  <c r="G16" i="7941"/>
  <c r="G375" i="7942"/>
  <c r="G479" i="18" s="1"/>
  <c r="G48" i="7941" s="1"/>
  <c r="G208" i="7941" s="1"/>
  <c r="G407" i="7942"/>
  <c r="G511" i="18"/>
  <c r="G80" i="7941" s="1"/>
  <c r="G439" i="7942"/>
  <c r="G543" i="18" s="1"/>
  <c r="G112" i="7941" s="1"/>
  <c r="G471" i="7942"/>
  <c r="G575" i="18"/>
  <c r="G144" i="7941" s="1"/>
  <c r="G503" i="7942"/>
  <c r="G607" i="18" s="1"/>
  <c r="G176" i="7941" s="1"/>
  <c r="I152" i="1"/>
  <c r="I21" i="18"/>
  <c r="J152" i="1"/>
  <c r="J21" i="18"/>
  <c r="H153" i="1"/>
  <c r="H22" i="18" s="1"/>
  <c r="H480" i="18"/>
  <c r="H49" i="7941" s="1"/>
  <c r="G17" i="7941"/>
  <c r="G376" i="7942"/>
  <c r="G480" i="18"/>
  <c r="G49" i="7941" s="1"/>
  <c r="G408" i="7942"/>
  <c r="G512" i="18" s="1"/>
  <c r="G81" i="7941" s="1"/>
  <c r="G440" i="7942"/>
  <c r="G544" i="18"/>
  <c r="G113" i="7941" s="1"/>
  <c r="G472" i="7942"/>
  <c r="G576" i="18" s="1"/>
  <c r="G145" i="7941" s="1"/>
  <c r="G504" i="7942"/>
  <c r="G608" i="18"/>
  <c r="G177" i="7941" s="1"/>
  <c r="I153" i="1"/>
  <c r="I22" i="18" s="1"/>
  <c r="I480" i="18"/>
  <c r="I49" i="7941" s="1"/>
  <c r="I176" i="18"/>
  <c r="J153" i="1"/>
  <c r="J22" i="18"/>
  <c r="J480" i="18" s="1"/>
  <c r="J49" i="7941" s="1"/>
  <c r="J176" i="18"/>
  <c r="J177" i="18"/>
  <c r="K176" i="18"/>
  <c r="K177" i="18"/>
  <c r="K178" i="18"/>
  <c r="L176" i="18"/>
  <c r="L177" i="18"/>
  <c r="L178" i="18"/>
  <c r="L179" i="18"/>
  <c r="H154" i="1"/>
  <c r="H23" i="18"/>
  <c r="H481" i="18" s="1"/>
  <c r="H50" i="7941" s="1"/>
  <c r="G18" i="7941"/>
  <c r="G377" i="7942"/>
  <c r="G481" i="18" s="1"/>
  <c r="G409" i="7942"/>
  <c r="G513" i="18"/>
  <c r="G82" i="7941" s="1"/>
  <c r="G441" i="7942"/>
  <c r="G545" i="18" s="1"/>
  <c r="G114" i="7941" s="1"/>
  <c r="G473" i="7942"/>
  <c r="G577" i="18"/>
  <c r="G146" i="7941" s="1"/>
  <c r="G505" i="7942"/>
  <c r="G609" i="18" s="1"/>
  <c r="G178" i="7941" s="1"/>
  <c r="I154" i="1"/>
  <c r="I23" i="18" s="1"/>
  <c r="J154" i="1"/>
  <c r="J23" i="18"/>
  <c r="J481" i="18" s="1"/>
  <c r="J50" i="7941" s="1"/>
  <c r="H155" i="1"/>
  <c r="H24" i="18"/>
  <c r="H482" i="18" s="1"/>
  <c r="H51" i="7941" s="1"/>
  <c r="G19" i="7941"/>
  <c r="G378" i="7942"/>
  <c r="G482" i="18" s="1"/>
  <c r="G410" i="7942"/>
  <c r="G514" i="18"/>
  <c r="G83" i="7941" s="1"/>
  <c r="G442" i="7942"/>
  <c r="G546" i="18" s="1"/>
  <c r="G115" i="7941" s="1"/>
  <c r="G474" i="7942"/>
  <c r="G578" i="18"/>
  <c r="G147" i="7941" s="1"/>
  <c r="G506" i="7942"/>
  <c r="G610" i="18" s="1"/>
  <c r="G179" i="7941" s="1"/>
  <c r="I155" i="1"/>
  <c r="I24" i="18"/>
  <c r="I482" i="18" s="1"/>
  <c r="I51" i="7941" s="1"/>
  <c r="J155" i="1"/>
  <c r="J24" i="18"/>
  <c r="J482" i="18" s="1"/>
  <c r="J51" i="7941" s="1"/>
  <c r="H156" i="1"/>
  <c r="H25" i="18"/>
  <c r="H483" i="18" s="1"/>
  <c r="H52" i="7941" s="1"/>
  <c r="I156" i="1"/>
  <c r="I25" i="18" s="1"/>
  <c r="I483" i="18" s="1"/>
  <c r="I52" i="7941" s="1"/>
  <c r="J156" i="1"/>
  <c r="J25" i="18"/>
  <c r="J483" i="18" s="1"/>
  <c r="J52" i="7941" s="1"/>
  <c r="H157" i="1"/>
  <c r="H26" i="18" s="1"/>
  <c r="H484" i="18" s="1"/>
  <c r="H53" i="7941" s="1"/>
  <c r="I157" i="1"/>
  <c r="I26" i="18"/>
  <c r="I484" i="18" s="1"/>
  <c r="I53" i="7941" s="1"/>
  <c r="J157" i="1"/>
  <c r="J26" i="18" s="1"/>
  <c r="J484" i="18" s="1"/>
  <c r="J53" i="7941" s="1"/>
  <c r="H158" i="1"/>
  <c r="H27" i="18"/>
  <c r="H485" i="18" s="1"/>
  <c r="H54" i="7941" s="1"/>
  <c r="I158" i="1"/>
  <c r="I27" i="18" s="1"/>
  <c r="I485" i="18" s="1"/>
  <c r="I54" i="7941" s="1"/>
  <c r="J158" i="1"/>
  <c r="J27" i="18"/>
  <c r="J485" i="18" s="1"/>
  <c r="J54" i="7941" s="1"/>
  <c r="H159" i="1"/>
  <c r="H28" i="18" s="1"/>
  <c r="H486" i="18" s="1"/>
  <c r="H55" i="7941" s="1"/>
  <c r="I159" i="1"/>
  <c r="I28" i="18"/>
  <c r="I486" i="18" s="1"/>
  <c r="I55" i="7941" s="1"/>
  <c r="J159" i="1"/>
  <c r="J28" i="18" s="1"/>
  <c r="J486" i="18" s="1"/>
  <c r="J55" i="7941" s="1"/>
  <c r="H160" i="1"/>
  <c r="H29" i="18"/>
  <c r="H487" i="18" s="1"/>
  <c r="H56" i="7941" s="1"/>
  <c r="I160" i="1"/>
  <c r="I29" i="18" s="1"/>
  <c r="I487" i="18" s="1"/>
  <c r="I56" i="7941" s="1"/>
  <c r="J160" i="1"/>
  <c r="J29" i="18"/>
  <c r="J487" i="18" s="1"/>
  <c r="J56" i="7941" s="1"/>
  <c r="H161" i="1"/>
  <c r="H30" i="18" s="1"/>
  <c r="H488" i="18" s="1"/>
  <c r="H57" i="7941" s="1"/>
  <c r="I161" i="1"/>
  <c r="I30" i="18"/>
  <c r="I488" i="18" s="1"/>
  <c r="I57" i="7941" s="1"/>
  <c r="J161" i="1"/>
  <c r="J30" i="18" s="1"/>
  <c r="J488" i="18" s="1"/>
  <c r="J57" i="7941" s="1"/>
  <c r="H162" i="1"/>
  <c r="H31" i="18"/>
  <c r="H489" i="18" s="1"/>
  <c r="H58" i="7941" s="1"/>
  <c r="I162" i="1"/>
  <c r="I31" i="18" s="1"/>
  <c r="I489" i="18" s="1"/>
  <c r="I58" i="7941" s="1"/>
  <c r="J162" i="1"/>
  <c r="J31" i="18"/>
  <c r="J489" i="18" s="1"/>
  <c r="J58" i="7941" s="1"/>
  <c r="H163" i="1"/>
  <c r="H32" i="18" s="1"/>
  <c r="H490" i="18" s="1"/>
  <c r="H59" i="7941" s="1"/>
  <c r="I163" i="1"/>
  <c r="I32" i="18"/>
  <c r="I490" i="18" s="1"/>
  <c r="I59" i="7941" s="1"/>
  <c r="J163" i="1"/>
  <c r="J32" i="18" s="1"/>
  <c r="J490" i="18" s="1"/>
  <c r="J59" i="7941" s="1"/>
  <c r="H164" i="1"/>
  <c r="H33" i="18"/>
  <c r="H491" i="18" s="1"/>
  <c r="H60" i="7941" s="1"/>
  <c r="I164" i="1"/>
  <c r="I33" i="18" s="1"/>
  <c r="I491" i="18" s="1"/>
  <c r="I60" i="7941" s="1"/>
  <c r="J164" i="1"/>
  <c r="J33" i="18"/>
  <c r="J491" i="18" s="1"/>
  <c r="J60" i="7941" s="1"/>
  <c r="H165" i="1"/>
  <c r="H34" i="18" s="1"/>
  <c r="H492" i="18" s="1"/>
  <c r="H61" i="7941" s="1"/>
  <c r="I165" i="1"/>
  <c r="I34" i="18"/>
  <c r="I492" i="18" s="1"/>
  <c r="I61" i="7941" s="1"/>
  <c r="J165" i="1"/>
  <c r="J34" i="18" s="1"/>
  <c r="J492" i="18" s="1"/>
  <c r="J61" i="7941" s="1"/>
  <c r="H166" i="1"/>
  <c r="H35" i="18"/>
  <c r="H493" i="18" s="1"/>
  <c r="H62" i="7941" s="1"/>
  <c r="I166" i="1"/>
  <c r="I35" i="18" s="1"/>
  <c r="I493" i="18" s="1"/>
  <c r="I62" i="7941" s="1"/>
  <c r="J166" i="1"/>
  <c r="J35" i="18"/>
  <c r="J493" i="18" s="1"/>
  <c r="J62" i="7941" s="1"/>
  <c r="H167" i="1"/>
  <c r="H36" i="18" s="1"/>
  <c r="H494" i="18" s="1"/>
  <c r="H63" i="7941" s="1"/>
  <c r="I167" i="1"/>
  <c r="I36" i="18"/>
  <c r="I494" i="18" s="1"/>
  <c r="I63" i="7941" s="1"/>
  <c r="J167" i="1"/>
  <c r="J36" i="18" s="1"/>
  <c r="J494" i="18" s="1"/>
  <c r="J63" i="7941" s="1"/>
  <c r="H168" i="1"/>
  <c r="H37" i="18"/>
  <c r="H495" i="18" s="1"/>
  <c r="H64" i="7941" s="1"/>
  <c r="I168" i="1"/>
  <c r="J168" i="1"/>
  <c r="J37" i="18"/>
  <c r="J495" i="18" s="1"/>
  <c r="J64" i="7941" s="1"/>
  <c r="H169" i="1"/>
  <c r="I169" i="1"/>
  <c r="I38" i="18"/>
  <c r="I496" i="18" s="1"/>
  <c r="I65" i="7941" s="1"/>
  <c r="J169" i="1"/>
  <c r="H170" i="1"/>
  <c r="H39" i="18"/>
  <c r="H497" i="18" s="1"/>
  <c r="H66" i="7941" s="1"/>
  <c r="I170" i="1"/>
  <c r="I39" i="18" s="1"/>
  <c r="I497" i="18" s="1"/>
  <c r="I66" i="7941" s="1"/>
  <c r="J170" i="1"/>
  <c r="J39" i="18"/>
  <c r="J497" i="18" s="1"/>
  <c r="J66" i="7941" s="1"/>
  <c r="H171" i="1"/>
  <c r="H40" i="18"/>
  <c r="H498" i="18" s="1"/>
  <c r="H67" i="7941" s="1"/>
  <c r="I171" i="1"/>
  <c r="I40" i="18" s="1"/>
  <c r="I498" i="18" s="1"/>
  <c r="I67" i="7941" s="1"/>
  <c r="J171" i="1"/>
  <c r="J40" i="18"/>
  <c r="J498" i="18" s="1"/>
  <c r="J67" i="7941" s="1"/>
  <c r="H172" i="1"/>
  <c r="H41" i="18" s="1"/>
  <c r="H499" i="18" s="1"/>
  <c r="H68" i="7941" s="1"/>
  <c r="I172" i="1"/>
  <c r="I41" i="18"/>
  <c r="I499" i="18" s="1"/>
  <c r="I68" i="7941" s="1"/>
  <c r="J172" i="1"/>
  <c r="J41" i="18" s="1"/>
  <c r="J499" i="18" s="1"/>
  <c r="J68" i="7941" s="1"/>
  <c r="G143" i="1"/>
  <c r="G183" i="1"/>
  <c r="G184" i="1" s="1"/>
  <c r="G12" i="7942"/>
  <c r="G6" i="7942"/>
  <c r="H7" i="7942"/>
  <c r="I7" i="7942"/>
  <c r="J7" i="7942"/>
  <c r="M184" i="1"/>
  <c r="M7" i="7942" s="1"/>
  <c r="G205" i="7942"/>
  <c r="G173" i="7942"/>
  <c r="G237" i="7942"/>
  <c r="H269" i="7942" s="1"/>
  <c r="I269" i="7942" s="1"/>
  <c r="D15" i="7947"/>
  <c r="E15" i="7947"/>
  <c r="F15" i="7947"/>
  <c r="G13" i="7942"/>
  <c r="G144" i="1"/>
  <c r="G206" i="7942"/>
  <c r="G174" i="7942"/>
  <c r="G238" i="7942" s="1"/>
  <c r="G14" i="7942"/>
  <c r="G145" i="1"/>
  <c r="G46" i="7942" s="1"/>
  <c r="G78" i="7942" s="1"/>
  <c r="G207" i="7942"/>
  <c r="G175" i="7942"/>
  <c r="G239" i="7942"/>
  <c r="H273" i="7942" s="1"/>
  <c r="I273" i="7942" s="1"/>
  <c r="D31" i="7947"/>
  <c r="E31" i="7947"/>
  <c r="F31" i="7947"/>
  <c r="G15" i="7942"/>
  <c r="G146" i="1"/>
  <c r="G208" i="7942"/>
  <c r="G176" i="7942"/>
  <c r="G240" i="7942" s="1"/>
  <c r="D39" i="7947"/>
  <c r="E39" i="7947"/>
  <c r="F39" i="7947"/>
  <c r="G16" i="7942"/>
  <c r="G147" i="1"/>
  <c r="G48" i="7942" s="1"/>
  <c r="G80" i="7942" s="1"/>
  <c r="G209" i="7942"/>
  <c r="G177" i="7942"/>
  <c r="G241" i="7942"/>
  <c r="H277" i="7942" s="1"/>
  <c r="I277" i="7942" s="1"/>
  <c r="D47" i="7947"/>
  <c r="E47" i="7947"/>
  <c r="F47" i="7947"/>
  <c r="G17" i="7942"/>
  <c r="G148" i="1"/>
  <c r="G210" i="7942"/>
  <c r="G178" i="7942"/>
  <c r="G242" i="7942" s="1"/>
  <c r="D55" i="7947"/>
  <c r="E55" i="7947"/>
  <c r="F55" i="7947"/>
  <c r="G18" i="7942"/>
  <c r="G149" i="1"/>
  <c r="G211" i="7942"/>
  <c r="G179" i="7942"/>
  <c r="G243" i="7942" s="1"/>
  <c r="D63" i="7947"/>
  <c r="E63" i="7947"/>
  <c r="F63" i="7947"/>
  <c r="G19" i="7942"/>
  <c r="G150" i="1"/>
  <c r="G212" i="7942"/>
  <c r="G180" i="7942"/>
  <c r="G244" i="7942" s="1"/>
  <c r="D71" i="7947"/>
  <c r="E71" i="7947"/>
  <c r="F71" i="7947"/>
  <c r="G20" i="7942"/>
  <c r="G151" i="1"/>
  <c r="G213" i="7942"/>
  <c r="G181" i="7942"/>
  <c r="G245" i="7942" s="1"/>
  <c r="D79" i="7947"/>
  <c r="E79" i="7947"/>
  <c r="F79" i="7947"/>
  <c r="G21" i="7942"/>
  <c r="G152" i="1"/>
  <c r="G53" i="7942" s="1"/>
  <c r="G85" i="7942" s="1"/>
  <c r="G214" i="7942"/>
  <c r="G182" i="7942"/>
  <c r="G246" i="7942"/>
  <c r="H287" i="7942" s="1"/>
  <c r="I287" i="7942" s="1"/>
  <c r="D95" i="7947"/>
  <c r="E95" i="7947"/>
  <c r="F95" i="7947"/>
  <c r="G23" i="7942"/>
  <c r="G154" i="1"/>
  <c r="G216" i="7942"/>
  <c r="G184" i="7942"/>
  <c r="G248" i="7942" s="1"/>
  <c r="D103" i="7947"/>
  <c r="E103" i="7947"/>
  <c r="F103" i="7947"/>
  <c r="G24" i="7942"/>
  <c r="G155" i="1"/>
  <c r="G56" i="7942" s="1"/>
  <c r="G88" i="7942" s="1"/>
  <c r="G217" i="7942"/>
  <c r="G185" i="7942"/>
  <c r="G249" i="7942"/>
  <c r="H293" i="7942" s="1"/>
  <c r="I293" i="7942" s="1"/>
  <c r="G22" i="7942"/>
  <c r="G153" i="1"/>
  <c r="G215" i="7942"/>
  <c r="G183" i="7942"/>
  <c r="G247" i="7942" s="1"/>
  <c r="G40" i="7944"/>
  <c r="C140" i="7947" s="1"/>
  <c r="H40" i="7944"/>
  <c r="D140" i="7947" s="1"/>
  <c r="I40" i="7944"/>
  <c r="E140" i="7947"/>
  <c r="J40" i="7944"/>
  <c r="F140" i="7947"/>
  <c r="K40" i="7944"/>
  <c r="L40" i="7944"/>
  <c r="G9" i="7944"/>
  <c r="C146" i="7947" s="1"/>
  <c r="G41" i="7944"/>
  <c r="C148" i="7947"/>
  <c r="H41" i="7944"/>
  <c r="D148" i="7947"/>
  <c r="I41" i="7944"/>
  <c r="E148" i="7947" s="1"/>
  <c r="J41" i="7944"/>
  <c r="F148" i="7947" s="1"/>
  <c r="K41" i="7944"/>
  <c r="G148" i="7947"/>
  <c r="L41" i="7944"/>
  <c r="H148" i="7947"/>
  <c r="H42" i="7944"/>
  <c r="G10" i="7944"/>
  <c r="G42" i="7944"/>
  <c r="I42" i="7944"/>
  <c r="J42" i="7944"/>
  <c r="K42" i="7944"/>
  <c r="L42" i="7944"/>
  <c r="G11" i="7944"/>
  <c r="C162" i="7947" s="1"/>
  <c r="G43" i="7944"/>
  <c r="C164" i="7947" s="1"/>
  <c r="H43" i="7944"/>
  <c r="D164" i="7947" s="1"/>
  <c r="I43" i="7944"/>
  <c r="E164" i="7947"/>
  <c r="J43" i="7944"/>
  <c r="F164" i="7947"/>
  <c r="K43" i="7944"/>
  <c r="L43" i="7944"/>
  <c r="G12" i="7944"/>
  <c r="C170" i="7947" s="1"/>
  <c r="G44" i="7944"/>
  <c r="C172" i="7947"/>
  <c r="H44" i="7944"/>
  <c r="D172" i="7947"/>
  <c r="I44" i="7944"/>
  <c r="E172" i="7947" s="1"/>
  <c r="J44" i="7944"/>
  <c r="F172" i="7947" s="1"/>
  <c r="K44" i="7944"/>
  <c r="G172" i="7947"/>
  <c r="L44" i="7944"/>
  <c r="H172" i="7947"/>
  <c r="G13" i="7944"/>
  <c r="C178" i="7947" s="1"/>
  <c r="G45" i="7944"/>
  <c r="C180" i="7947" s="1"/>
  <c r="H45" i="7944"/>
  <c r="D180" i="7947" s="1"/>
  <c r="I45" i="7944"/>
  <c r="E180" i="7947"/>
  <c r="J45" i="7944"/>
  <c r="F180" i="7947"/>
  <c r="K45" i="7944"/>
  <c r="L45" i="7944"/>
  <c r="G14" i="7944"/>
  <c r="C186" i="7947" s="1"/>
  <c r="G46" i="7944"/>
  <c r="C188" i="7947"/>
  <c r="H46" i="7944"/>
  <c r="D188" i="7947"/>
  <c r="I46" i="7944"/>
  <c r="E188" i="7947" s="1"/>
  <c r="J46" i="7944"/>
  <c r="F188" i="7947" s="1"/>
  <c r="K46" i="7944"/>
  <c r="G188" i="7947"/>
  <c r="L46" i="7944"/>
  <c r="H188" i="7947"/>
  <c r="G15" i="7944"/>
  <c r="C194" i="7947" s="1"/>
  <c r="G47" i="7944"/>
  <c r="C196" i="7947" s="1"/>
  <c r="H47" i="7944"/>
  <c r="D196" i="7947" s="1"/>
  <c r="I47" i="7944"/>
  <c r="E196" i="7947"/>
  <c r="J47" i="7944"/>
  <c r="F196" i="7947"/>
  <c r="K47" i="7944"/>
  <c r="L47" i="7944"/>
  <c r="G16" i="7944"/>
  <c r="C202" i="7947" s="1"/>
  <c r="G48" i="7944"/>
  <c r="C204" i="7947"/>
  <c r="H48" i="7944"/>
  <c r="D204" i="7947"/>
  <c r="I48" i="7944"/>
  <c r="E204" i="7947" s="1"/>
  <c r="J48" i="7944"/>
  <c r="F204" i="7947" s="1"/>
  <c r="K48" i="7944"/>
  <c r="G204" i="7947"/>
  <c r="L48" i="7944"/>
  <c r="H204" i="7947"/>
  <c r="G17" i="7944"/>
  <c r="C210" i="7947" s="1"/>
  <c r="G49" i="7944"/>
  <c r="C212" i="7947" s="1"/>
  <c r="H49" i="7944"/>
  <c r="D212" i="7947" s="1"/>
  <c r="I49" i="7944"/>
  <c r="E212" i="7947"/>
  <c r="J49" i="7944"/>
  <c r="F212" i="7947"/>
  <c r="K49" i="7944"/>
  <c r="L49" i="7944"/>
  <c r="G19" i="7944"/>
  <c r="C226" i="7947" s="1"/>
  <c r="G51" i="7944"/>
  <c r="C228" i="7947"/>
  <c r="H51" i="7944"/>
  <c r="D228" i="7947"/>
  <c r="I51" i="7944"/>
  <c r="E228" i="7947" s="1"/>
  <c r="J51" i="7944"/>
  <c r="F228" i="7947" s="1"/>
  <c r="K51" i="7944"/>
  <c r="G228" i="7947"/>
  <c r="L51" i="7944"/>
  <c r="H228" i="7947"/>
  <c r="G20" i="7944"/>
  <c r="C234" i="7947" s="1"/>
  <c r="G52" i="7944"/>
  <c r="C236" i="7947" s="1"/>
  <c r="H52" i="7944"/>
  <c r="D236" i="7947" s="1"/>
  <c r="I52" i="7944"/>
  <c r="E236" i="7947" s="1"/>
  <c r="J52" i="7944"/>
  <c r="F236" i="7947" s="1"/>
  <c r="K52" i="7944"/>
  <c r="G236" i="7947"/>
  <c r="L52" i="7944"/>
  <c r="H236" i="7947"/>
  <c r="H50" i="7944"/>
  <c r="G18" i="7944"/>
  <c r="C218" i="7947" s="1"/>
  <c r="G50" i="7944"/>
  <c r="H214" i="7944"/>
  <c r="I50" i="7944"/>
  <c r="I215" i="7944"/>
  <c r="I214" i="7944"/>
  <c r="J50" i="7944"/>
  <c r="J215" i="7944"/>
  <c r="J216" i="7944"/>
  <c r="J214" i="7944"/>
  <c r="K50" i="7944"/>
  <c r="K215" i="7944"/>
  <c r="K216" i="7944"/>
  <c r="K217" i="7944"/>
  <c r="K214" i="7944"/>
  <c r="L50" i="7944"/>
  <c r="L215" i="7944"/>
  <c r="L216" i="7944"/>
  <c r="L217" i="7944"/>
  <c r="L218" i="7944"/>
  <c r="L214" i="7944"/>
  <c r="G65" i="7942"/>
  <c r="G67" i="7942"/>
  <c r="G69" i="7942"/>
  <c r="G71" i="7942"/>
  <c r="G73" i="7942"/>
  <c r="C20" i="7944"/>
  <c r="G156" i="7947"/>
  <c r="J37" i="1"/>
  <c r="C154" i="7947"/>
  <c r="C156" i="7947"/>
  <c r="C220" i="7947"/>
  <c r="G3" i="7944"/>
  <c r="G184" i="7944" s="1"/>
  <c r="G197" i="7944" s="1"/>
  <c r="H3" i="18"/>
  <c r="I3" i="18" s="1"/>
  <c r="G347" i="7942"/>
  <c r="G379" i="7942"/>
  <c r="G411" i="7942"/>
  <c r="G443" i="7942"/>
  <c r="G475" i="7942"/>
  <c r="G579" i="18" s="1"/>
  <c r="G507" i="7942"/>
  <c r="H347" i="7942"/>
  <c r="H213" i="18" s="1"/>
  <c r="G483" i="18"/>
  <c r="G52" i="7941" s="1"/>
  <c r="G515" i="18"/>
  <c r="G451" i="18"/>
  <c r="G547" i="18"/>
  <c r="G116" i="7941" s="1"/>
  <c r="G611" i="18"/>
  <c r="G180" i="7941" s="1"/>
  <c r="G20" i="7941"/>
  <c r="G148" i="7941"/>
  <c r="G348" i="7942"/>
  <c r="G380" i="7942"/>
  <c r="G484" i="18" s="1"/>
  <c r="G412" i="7942"/>
  <c r="G444" i="7942"/>
  <c r="G548" i="18" s="1"/>
  <c r="G117" i="7941" s="1"/>
  <c r="G476" i="7942"/>
  <c r="G508" i="7942"/>
  <c r="G612" i="18" s="1"/>
  <c r="G516" i="18"/>
  <c r="G85" i="7941" s="1"/>
  <c r="G452" i="18"/>
  <c r="G21" i="7941" s="1"/>
  <c r="G580" i="18"/>
  <c r="G149" i="7941" s="1"/>
  <c r="G181" i="7941"/>
  <c r="G349" i="7942"/>
  <c r="G381" i="7942"/>
  <c r="G413" i="7942"/>
  <c r="G445" i="7942"/>
  <c r="G477" i="7942"/>
  <c r="G581" i="18" s="1"/>
  <c r="G509" i="7942"/>
  <c r="H349" i="7942"/>
  <c r="H239" i="18" s="1"/>
  <c r="G485" i="18"/>
  <c r="G54" i="7941" s="1"/>
  <c r="G517" i="18"/>
  <c r="G453" i="18"/>
  <c r="G549" i="18"/>
  <c r="G118" i="7941" s="1"/>
  <c r="G613" i="18"/>
  <c r="G182" i="7941" s="1"/>
  <c r="G22" i="7941"/>
  <c r="G150" i="7941"/>
  <c r="G350" i="7942"/>
  <c r="G382" i="7942"/>
  <c r="G486" i="18" s="1"/>
  <c r="G414" i="7942"/>
  <c r="G446" i="7942"/>
  <c r="G550" i="18" s="1"/>
  <c r="G119" i="7941" s="1"/>
  <c r="G478" i="7942"/>
  <c r="G510" i="7942"/>
  <c r="G614" i="18" s="1"/>
  <c r="G518" i="18"/>
  <c r="G87" i="7941" s="1"/>
  <c r="G454" i="18"/>
  <c r="G23" i="7941" s="1"/>
  <c r="G582" i="18"/>
  <c r="G151" i="7941" s="1"/>
  <c r="G183" i="7941"/>
  <c r="G351" i="7942"/>
  <c r="G383" i="7942"/>
  <c r="G415" i="7942"/>
  <c r="G447" i="7942"/>
  <c r="G479" i="7942"/>
  <c r="G583" i="18" s="1"/>
  <c r="G511" i="7942"/>
  <c r="H351" i="7942"/>
  <c r="H265" i="18" s="1"/>
  <c r="G487" i="18"/>
  <c r="G56" i="7941" s="1"/>
  <c r="G519" i="18"/>
  <c r="G455" i="18"/>
  <c r="G551" i="18"/>
  <c r="G120" i="7941" s="1"/>
  <c r="G615" i="18"/>
  <c r="G184" i="7941" s="1"/>
  <c r="G24" i="7941"/>
  <c r="G152" i="7941"/>
  <c r="G352" i="7942"/>
  <c r="G384" i="7942"/>
  <c r="G488" i="18" s="1"/>
  <c r="G416" i="7942"/>
  <c r="G448" i="7942"/>
  <c r="G552" i="18" s="1"/>
  <c r="G121" i="7941" s="1"/>
  <c r="G480" i="7942"/>
  <c r="G512" i="7942"/>
  <c r="G616" i="18" s="1"/>
  <c r="G520" i="18"/>
  <c r="G89" i="7941" s="1"/>
  <c r="G456" i="18"/>
  <c r="G25" i="7941" s="1"/>
  <c r="G584" i="18"/>
  <c r="G153" i="7941" s="1"/>
  <c r="G185" i="7941"/>
  <c r="G353" i="7942"/>
  <c r="G385" i="7942"/>
  <c r="G417" i="7942"/>
  <c r="G449" i="7942"/>
  <c r="G481" i="7942"/>
  <c r="G585" i="18" s="1"/>
  <c r="G513" i="7942"/>
  <c r="H353" i="7942"/>
  <c r="H291" i="18" s="1"/>
  <c r="G489" i="18"/>
  <c r="G58" i="7941" s="1"/>
  <c r="G521" i="18"/>
  <c r="G457" i="18"/>
  <c r="G553" i="18"/>
  <c r="G122" i="7941" s="1"/>
  <c r="G617" i="18"/>
  <c r="G186" i="7941" s="1"/>
  <c r="G26" i="7941"/>
  <c r="G154" i="7941"/>
  <c r="G354" i="7942"/>
  <c r="G386" i="7942"/>
  <c r="G490" i="18" s="1"/>
  <c r="G418" i="7942"/>
  <c r="G450" i="7942"/>
  <c r="G554" i="18" s="1"/>
  <c r="G123" i="7941" s="1"/>
  <c r="G482" i="7942"/>
  <c r="G514" i="7942"/>
  <c r="G618" i="18" s="1"/>
  <c r="G522" i="18"/>
  <c r="G91" i="7941" s="1"/>
  <c r="G458" i="18"/>
  <c r="G27" i="7941" s="1"/>
  <c r="G586" i="18"/>
  <c r="G155" i="7941" s="1"/>
  <c r="G187" i="7941"/>
  <c r="G355" i="7942"/>
  <c r="G387" i="7942"/>
  <c r="G419" i="7942"/>
  <c r="G451" i="7942"/>
  <c r="G483" i="7942"/>
  <c r="G587" i="18" s="1"/>
  <c r="G515" i="7942"/>
  <c r="H355" i="7942"/>
  <c r="H317" i="18" s="1"/>
  <c r="G491" i="18"/>
  <c r="G60" i="7941" s="1"/>
  <c r="G523" i="18"/>
  <c r="G459" i="18"/>
  <c r="G555" i="18"/>
  <c r="G124" i="7941" s="1"/>
  <c r="G619" i="18"/>
  <c r="G188" i="7941" s="1"/>
  <c r="G28" i="7941"/>
  <c r="G156" i="7941"/>
  <c r="G356" i="7942"/>
  <c r="G388" i="7942"/>
  <c r="G492" i="18" s="1"/>
  <c r="G420" i="7942"/>
  <c r="G452" i="7942"/>
  <c r="G556" i="18" s="1"/>
  <c r="G125" i="7941" s="1"/>
  <c r="G484" i="7942"/>
  <c r="G516" i="7942"/>
  <c r="G620" i="18" s="1"/>
  <c r="G524" i="18"/>
  <c r="G93" i="7941" s="1"/>
  <c r="G460" i="18"/>
  <c r="G29" i="7941" s="1"/>
  <c r="G588" i="18"/>
  <c r="G157" i="7941" s="1"/>
  <c r="G189" i="7941"/>
  <c r="G357" i="7942"/>
  <c r="G389" i="7942"/>
  <c r="G421" i="7942"/>
  <c r="G453" i="7942"/>
  <c r="G485" i="7942"/>
  <c r="G589" i="18" s="1"/>
  <c r="G517" i="7942"/>
  <c r="H357" i="7942"/>
  <c r="H343" i="18" s="1"/>
  <c r="G493" i="18"/>
  <c r="G62" i="7941" s="1"/>
  <c r="G525" i="18"/>
  <c r="G461" i="18"/>
  <c r="G557" i="18"/>
  <c r="G126" i="7941" s="1"/>
  <c r="G621" i="18"/>
  <c r="G190" i="7941" s="1"/>
  <c r="G30" i="7941"/>
  <c r="G158" i="7941"/>
  <c r="G358" i="7942"/>
  <c r="G390" i="7942"/>
  <c r="G494" i="18" s="1"/>
  <c r="G422" i="7942"/>
  <c r="G454" i="7942"/>
  <c r="G558" i="18" s="1"/>
  <c r="G127" i="7941" s="1"/>
  <c r="G486" i="7942"/>
  <c r="G518" i="7942"/>
  <c r="G622" i="18" s="1"/>
  <c r="G526" i="18"/>
  <c r="G95" i="7941" s="1"/>
  <c r="G462" i="18"/>
  <c r="G31" i="7941" s="1"/>
  <c r="G590" i="18"/>
  <c r="G159" i="7941" s="1"/>
  <c r="G191" i="7941"/>
  <c r="G359" i="7942"/>
  <c r="G391" i="7942"/>
  <c r="G423" i="7942"/>
  <c r="G455" i="7942"/>
  <c r="G487" i="7942"/>
  <c r="G591" i="18" s="1"/>
  <c r="G519" i="7942"/>
  <c r="H359" i="7942"/>
  <c r="H369" i="18" s="1"/>
  <c r="G495" i="18"/>
  <c r="G64" i="7941" s="1"/>
  <c r="G527" i="18"/>
  <c r="G463" i="18"/>
  <c r="G559" i="18"/>
  <c r="G128" i="7941" s="1"/>
  <c r="G623" i="18"/>
  <c r="G192" i="7941" s="1"/>
  <c r="G32" i="7941"/>
  <c r="G160" i="7941"/>
  <c r="G360" i="7942"/>
  <c r="G392" i="7942"/>
  <c r="G424" i="7942"/>
  <c r="G456" i="7942"/>
  <c r="G560" i="18" s="1"/>
  <c r="G488" i="7942"/>
  <c r="G520" i="7942"/>
  <c r="G624" i="18" s="1"/>
  <c r="G496" i="18"/>
  <c r="G65" i="7941" s="1"/>
  <c r="G528" i="18"/>
  <c r="G464" i="18"/>
  <c r="G33" i="7941" s="1"/>
  <c r="G592" i="18"/>
  <c r="G161" i="7941" s="1"/>
  <c r="G97" i="7941"/>
  <c r="G193" i="7941"/>
  <c r="G361" i="7942"/>
  <c r="G393" i="7942"/>
  <c r="G425" i="7942"/>
  <c r="G457" i="7942"/>
  <c r="G489" i="7942"/>
  <c r="G593" i="18" s="1"/>
  <c r="G521" i="7942"/>
  <c r="H361" i="7942"/>
  <c r="H395" i="18" s="1"/>
  <c r="G497" i="18"/>
  <c r="G529" i="18"/>
  <c r="G659" i="18" s="1"/>
  <c r="G465" i="18"/>
  <c r="G561" i="18"/>
  <c r="G130" i="7941" s="1"/>
  <c r="G625" i="18"/>
  <c r="G194" i="7941" s="1"/>
  <c r="G66" i="7941"/>
  <c r="G34" i="7941"/>
  <c r="G162" i="7941"/>
  <c r="G362" i="7942"/>
  <c r="G394" i="7942"/>
  <c r="G426" i="7942"/>
  <c r="G458" i="7942"/>
  <c r="G562" i="18" s="1"/>
  <c r="G131" i="7941" s="1"/>
  <c r="G227" i="7941" s="1"/>
  <c r="G490" i="7942"/>
  <c r="G522" i="7942"/>
  <c r="G626" i="18" s="1"/>
  <c r="G498" i="18"/>
  <c r="G67" i="7941" s="1"/>
  <c r="G530" i="18"/>
  <c r="H466" i="18" s="1"/>
  <c r="H694" i="18" s="1"/>
  <c r="G466" i="18"/>
  <c r="G35" i="7941" s="1"/>
  <c r="G594" i="18"/>
  <c r="G163" i="7941" s="1"/>
  <c r="G99" i="7941"/>
  <c r="G195" i="7941"/>
  <c r="G363" i="7942"/>
  <c r="G395" i="7942"/>
  <c r="G427" i="7942"/>
  <c r="G459" i="7942"/>
  <c r="G491" i="7942"/>
  <c r="G595" i="18" s="1"/>
  <c r="G523" i="7942"/>
  <c r="H363" i="7942"/>
  <c r="H421" i="18" s="1"/>
  <c r="G499" i="18"/>
  <c r="G68" i="7941" s="1"/>
  <c r="G531" i="18"/>
  <c r="G467" i="18"/>
  <c r="G563" i="18"/>
  <c r="G132" i="7941" s="1"/>
  <c r="G627" i="18"/>
  <c r="G196" i="7941" s="1"/>
  <c r="G36" i="7941"/>
  <c r="G164" i="7941"/>
  <c r="G156" i="1"/>
  <c r="G57" i="7942" s="1"/>
  <c r="G89" i="7942" s="1"/>
  <c r="G25" i="7942"/>
  <c r="G218" i="7942"/>
  <c r="G186" i="7942"/>
  <c r="G250" i="7942" s="1"/>
  <c r="G157" i="1"/>
  <c r="G58" i="7942" s="1"/>
  <c r="G90" i="7942" s="1"/>
  <c r="G26" i="7942"/>
  <c r="G219" i="7942"/>
  <c r="G187" i="7942"/>
  <c r="G251" i="7942"/>
  <c r="G158" i="1"/>
  <c r="G59" i="7942" s="1"/>
  <c r="G27" i="7942"/>
  <c r="G220" i="7942"/>
  <c r="G188" i="7942"/>
  <c r="G252" i="7942" s="1"/>
  <c r="G159" i="1"/>
  <c r="G60" i="7942" s="1"/>
  <c r="G92" i="7942" s="1"/>
  <c r="G28" i="7942"/>
  <c r="G221" i="7942"/>
  <c r="G189" i="7942"/>
  <c r="G253" i="7942"/>
  <c r="G160" i="1"/>
  <c r="G61" i="7942" s="1"/>
  <c r="G93" i="7942" s="1"/>
  <c r="G29" i="7942"/>
  <c r="G222" i="7942"/>
  <c r="G190" i="7942"/>
  <c r="G254" i="7942" s="1"/>
  <c r="G161" i="1"/>
  <c r="G62" i="7942" s="1"/>
  <c r="G94" i="7942" s="1"/>
  <c r="G30" i="7942"/>
  <c r="G223" i="7942"/>
  <c r="G191" i="7942"/>
  <c r="G255" i="7942"/>
  <c r="G162" i="1"/>
  <c r="G63" i="7942" s="1"/>
  <c r="G31" i="7942"/>
  <c r="G224" i="7942"/>
  <c r="G192" i="7942"/>
  <c r="G256" i="7942" s="1"/>
  <c r="G163" i="1"/>
  <c r="G64" i="7942" s="1"/>
  <c r="G96" i="7942" s="1"/>
  <c r="G32" i="7942"/>
  <c r="G225" i="7942"/>
  <c r="G193" i="7942"/>
  <c r="G257" i="7942"/>
  <c r="G164" i="1"/>
  <c r="G33" i="7942"/>
  <c r="G226" i="7942"/>
  <c r="G194" i="7942"/>
  <c r="G258" i="7942" s="1"/>
  <c r="G165" i="1"/>
  <c r="G66" i="7942" s="1"/>
  <c r="G98" i="7942" s="1"/>
  <c r="G34" i="7942"/>
  <c r="G227" i="7942"/>
  <c r="G195" i="7942"/>
  <c r="G259" i="7942"/>
  <c r="G166" i="1"/>
  <c r="G35" i="7942"/>
  <c r="G228" i="7942"/>
  <c r="G196" i="7942"/>
  <c r="G260" i="7942" s="1"/>
  <c r="G167" i="1"/>
  <c r="G68" i="7942" s="1"/>
  <c r="G100" i="7942" s="1"/>
  <c r="G36" i="7942"/>
  <c r="G229" i="7942"/>
  <c r="G197" i="7942"/>
  <c r="G261" i="7942"/>
  <c r="G168" i="1"/>
  <c r="G37" i="7942"/>
  <c r="G230" i="7942"/>
  <c r="G198" i="7942"/>
  <c r="G262" i="7942" s="1"/>
  <c r="G169" i="1"/>
  <c r="G70" i="7942" s="1"/>
  <c r="G102" i="7942" s="1"/>
  <c r="G38" i="7942"/>
  <c r="G231" i="7942"/>
  <c r="G199" i="7942"/>
  <c r="G263" i="7942"/>
  <c r="G170" i="1"/>
  <c r="G39" i="7942"/>
  <c r="G232" i="7942"/>
  <c r="G200" i="7942"/>
  <c r="G264" i="7942" s="1"/>
  <c r="G171" i="1"/>
  <c r="G72" i="7942" s="1"/>
  <c r="G104" i="7942" s="1"/>
  <c r="G40" i="7942"/>
  <c r="G233" i="7942"/>
  <c r="G201" i="7942"/>
  <c r="G265" i="7942"/>
  <c r="G172" i="1"/>
  <c r="G41" i="7942"/>
  <c r="G234" i="7942"/>
  <c r="G202" i="7942"/>
  <c r="G266" i="7942" s="1"/>
  <c r="L55" i="7944"/>
  <c r="H260" i="7947" s="1"/>
  <c r="K55" i="7944"/>
  <c r="G260" i="7947" s="1"/>
  <c r="J55" i="7944"/>
  <c r="F260" i="7947" s="1"/>
  <c r="I55" i="7944"/>
  <c r="E260" i="7947" s="1"/>
  <c r="H55" i="7944"/>
  <c r="D260" i="7947" s="1"/>
  <c r="G55" i="7944"/>
  <c r="C260" i="7947" s="1"/>
  <c r="G23" i="7944"/>
  <c r="C258" i="7947" s="1"/>
  <c r="L54" i="7944"/>
  <c r="H252" i="7947"/>
  <c r="K54" i="7944"/>
  <c r="G252" i="7947"/>
  <c r="J54" i="7944"/>
  <c r="F252" i="7947"/>
  <c r="I54" i="7944"/>
  <c r="E252" i="7947"/>
  <c r="H54" i="7944"/>
  <c r="D252" i="7947"/>
  <c r="G54" i="7944"/>
  <c r="C252" i="7947"/>
  <c r="G22" i="7944"/>
  <c r="C250" i="7947" s="1"/>
  <c r="L53" i="7944"/>
  <c r="H244" i="7947" s="1"/>
  <c r="K53" i="7944"/>
  <c r="G244" i="7947" s="1"/>
  <c r="J53" i="7944"/>
  <c r="F244" i="7947" s="1"/>
  <c r="I53" i="7944"/>
  <c r="E244" i="7947" s="1"/>
  <c r="H53" i="7944"/>
  <c r="D244" i="7947" s="1"/>
  <c r="G53" i="7944"/>
  <c r="C244" i="7947" s="1"/>
  <c r="G21" i="7944"/>
  <c r="C242" i="7947" s="1"/>
  <c r="H40" i="1"/>
  <c r="D136" i="7947"/>
  <c r="I40" i="1"/>
  <c r="E136" i="7947"/>
  <c r="J40" i="1"/>
  <c r="F136" i="7947"/>
  <c r="K40" i="1"/>
  <c r="G136" i="7947"/>
  <c r="L40" i="1"/>
  <c r="H136" i="7947"/>
  <c r="M40" i="1"/>
  <c r="I136" i="7947"/>
  <c r="G40" i="1"/>
  <c r="C136" i="7947"/>
  <c r="D3" i="7947"/>
  <c r="E3" i="7947"/>
  <c r="F3" i="7947"/>
  <c r="G3" i="7947"/>
  <c r="H3" i="7947"/>
  <c r="I3" i="7947"/>
  <c r="C3" i="7947"/>
  <c r="C16" i="7944"/>
  <c r="C12" i="7944"/>
  <c r="I182" i="1"/>
  <c r="J182" i="1" s="1"/>
  <c r="K182" i="1" s="1"/>
  <c r="L182" i="1" s="1"/>
  <c r="M182" i="1" s="1"/>
  <c r="N182" i="1" s="1"/>
  <c r="O182" i="1" s="1"/>
  <c r="P182" i="1" s="1"/>
  <c r="Q182" i="1" s="1"/>
  <c r="H180" i="1"/>
  <c r="G652" i="18"/>
  <c r="D156" i="7947"/>
  <c r="E156" i="7947"/>
  <c r="F156" i="7947"/>
  <c r="G24" i="7944"/>
  <c r="G56" i="7944"/>
  <c r="G296" i="7944"/>
  <c r="G309" i="7944" s="1"/>
  <c r="H24" i="7944" s="1"/>
  <c r="H56" i="7944"/>
  <c r="I56" i="7944"/>
  <c r="J56" i="7944"/>
  <c r="K56" i="7944"/>
  <c r="L56" i="7944"/>
  <c r="G25" i="7944"/>
  <c r="G57" i="7944"/>
  <c r="G310" i="7944"/>
  <c r="G323" i="7944" s="1"/>
  <c r="H25" i="7944" s="1"/>
  <c r="H57" i="7944"/>
  <c r="I57" i="7944"/>
  <c r="J57" i="7944"/>
  <c r="K57" i="7944"/>
  <c r="L57" i="7944"/>
  <c r="G26" i="7944"/>
  <c r="G58" i="7944"/>
  <c r="G324" i="7944"/>
  <c r="H58" i="7944"/>
  <c r="I58" i="7944"/>
  <c r="J58" i="7944"/>
  <c r="K58" i="7944"/>
  <c r="L58" i="7944"/>
  <c r="G27" i="7944"/>
  <c r="G59" i="7944"/>
  <c r="G338" i="7944"/>
  <c r="G351" i="7944" s="1"/>
  <c r="H27" i="7944" s="1"/>
  <c r="H59" i="7944"/>
  <c r="I59" i="7944"/>
  <c r="J59" i="7944"/>
  <c r="K59" i="7944"/>
  <c r="L59" i="7944"/>
  <c r="G28" i="7944"/>
  <c r="G60" i="7944"/>
  <c r="G352" i="7944"/>
  <c r="G365" i="7944" s="1"/>
  <c r="H60" i="7944"/>
  <c r="I60" i="7944"/>
  <c r="J60" i="7944"/>
  <c r="K60" i="7944"/>
  <c r="L60" i="7944"/>
  <c r="G29" i="7944"/>
  <c r="G61" i="7944"/>
  <c r="G366" i="7944"/>
  <c r="G379" i="7944" s="1"/>
  <c r="H29" i="7944" s="1"/>
  <c r="H61" i="7944"/>
  <c r="I61" i="7944"/>
  <c r="J61" i="7944"/>
  <c r="K61" i="7944"/>
  <c r="L61" i="7944"/>
  <c r="G30" i="7944"/>
  <c r="G62" i="7944"/>
  <c r="G380" i="7944"/>
  <c r="G393" i="7944" s="1"/>
  <c r="H62" i="7944"/>
  <c r="I62" i="7944"/>
  <c r="J62" i="7944"/>
  <c r="K62" i="7944"/>
  <c r="L62" i="7944"/>
  <c r="G31" i="7944"/>
  <c r="G63" i="7944"/>
  <c r="G394" i="7944"/>
  <c r="G407" i="7944" s="1"/>
  <c r="H63" i="7944"/>
  <c r="I63" i="7944"/>
  <c r="J63" i="7944"/>
  <c r="K63" i="7944"/>
  <c r="L63" i="7944"/>
  <c r="G32" i="7944"/>
  <c r="G64" i="7944"/>
  <c r="G408" i="7944"/>
  <c r="G421" i="7944" s="1"/>
  <c r="H32" i="7944" s="1"/>
  <c r="H64" i="7944"/>
  <c r="I64" i="7944"/>
  <c r="J64" i="7944"/>
  <c r="K64" i="7944"/>
  <c r="L64" i="7944"/>
  <c r="G33" i="7944"/>
  <c r="G65" i="7944"/>
  <c r="G422" i="7944"/>
  <c r="G435" i="7944" s="1"/>
  <c r="H33" i="7944" s="1"/>
  <c r="H65" i="7944"/>
  <c r="I65" i="7944"/>
  <c r="J65" i="7944"/>
  <c r="K65" i="7944"/>
  <c r="L65" i="7944"/>
  <c r="G34" i="7944"/>
  <c r="G66" i="7944"/>
  <c r="G436" i="7944"/>
  <c r="G449" i="7944" s="1"/>
  <c r="H66" i="7944"/>
  <c r="I66" i="7944"/>
  <c r="J66" i="7944"/>
  <c r="K66" i="7944"/>
  <c r="L66" i="7944"/>
  <c r="G35" i="7944"/>
  <c r="G67" i="7944"/>
  <c r="G450" i="7944"/>
  <c r="G463" i="7944" s="1"/>
  <c r="H35" i="7944" s="1"/>
  <c r="H67" i="7944"/>
  <c r="I67" i="7944"/>
  <c r="J67" i="7944"/>
  <c r="K67" i="7944"/>
  <c r="L67" i="7944"/>
  <c r="G36" i="7944"/>
  <c r="G68" i="7944"/>
  <c r="G464" i="7944"/>
  <c r="G477" i="7944" s="1"/>
  <c r="H68" i="7944"/>
  <c r="I68" i="7944"/>
  <c r="J68" i="7944"/>
  <c r="K68" i="7944"/>
  <c r="L68" i="7944"/>
  <c r="G670" i="18"/>
  <c r="G636" i="18" s="1"/>
  <c r="C23" i="7944"/>
  <c r="C22" i="7944"/>
  <c r="C21" i="7944"/>
  <c r="C19" i="7944"/>
  <c r="C18" i="7944"/>
  <c r="C17" i="7944"/>
  <c r="C15" i="7944"/>
  <c r="C14" i="7944"/>
  <c r="C13" i="7944"/>
  <c r="D360" i="7941"/>
  <c r="M4" i="7941"/>
  <c r="L4" i="7941"/>
  <c r="K4" i="7941"/>
  <c r="J4" i="7941"/>
  <c r="I4" i="7941"/>
  <c r="H4" i="7941"/>
  <c r="G4" i="7941"/>
  <c r="D374" i="7941"/>
  <c r="D373" i="7941"/>
  <c r="D372" i="7941"/>
  <c r="D371" i="7941"/>
  <c r="D370" i="7941"/>
  <c r="D369" i="7941"/>
  <c r="D368" i="7941"/>
  <c r="D367" i="7941"/>
  <c r="D366" i="7941"/>
  <c r="D365" i="7941"/>
  <c r="D364" i="7941"/>
  <c r="D363" i="7941"/>
  <c r="D359" i="7941"/>
  <c r="M6" i="18"/>
  <c r="N6" i="18"/>
  <c r="O6" i="18"/>
  <c r="P6" i="18"/>
  <c r="Q6" i="18"/>
  <c r="G335" i="7942"/>
  <c r="G336" i="7942"/>
  <c r="G337" i="7942"/>
  <c r="H337" i="7942"/>
  <c r="G338" i="7942"/>
  <c r="G339" i="7942"/>
  <c r="G340" i="7942"/>
  <c r="G342" i="7942"/>
  <c r="H342" i="7942" s="1"/>
  <c r="G343" i="7942"/>
  <c r="G344" i="7942"/>
  <c r="G345" i="7942"/>
  <c r="G346" i="7942"/>
  <c r="H346" i="7942"/>
  <c r="G689" i="18"/>
  <c r="G4" i="7942"/>
  <c r="F4" i="7942" s="1"/>
  <c r="F4" i="18" s="1"/>
  <c r="C135" i="18"/>
  <c r="M54" i="7944"/>
  <c r="N54" i="7944"/>
  <c r="O54" i="7944"/>
  <c r="P54" i="7944"/>
  <c r="Q54" i="7944"/>
  <c r="M55" i="7944"/>
  <c r="N55" i="7944"/>
  <c r="O55" i="7944"/>
  <c r="P55" i="7944"/>
  <c r="Q55" i="7944"/>
  <c r="M56" i="7944"/>
  <c r="N56" i="7944"/>
  <c r="O56" i="7944"/>
  <c r="P56" i="7944"/>
  <c r="Q56" i="7944"/>
  <c r="M57" i="7944"/>
  <c r="N57" i="7944"/>
  <c r="O57" i="7944"/>
  <c r="P57" i="7944"/>
  <c r="Q57" i="7944"/>
  <c r="M58" i="7944"/>
  <c r="N58" i="7944"/>
  <c r="O58" i="7944"/>
  <c r="P58" i="7944"/>
  <c r="Q58" i="7944"/>
  <c r="M59" i="7944"/>
  <c r="N59" i="7944"/>
  <c r="O59" i="7944"/>
  <c r="P59" i="7944"/>
  <c r="Q59" i="7944"/>
  <c r="M60" i="7944"/>
  <c r="N60" i="7944"/>
  <c r="O60" i="7944"/>
  <c r="P60" i="7944"/>
  <c r="Q60" i="7944"/>
  <c r="M61" i="7944"/>
  <c r="N61" i="7944"/>
  <c r="O61" i="7944"/>
  <c r="P61" i="7944"/>
  <c r="Q61" i="7944"/>
  <c r="M62" i="7944"/>
  <c r="N62" i="7944"/>
  <c r="O62" i="7944"/>
  <c r="P62" i="7944"/>
  <c r="Q62" i="7944"/>
  <c r="M63" i="7944"/>
  <c r="N63" i="7944"/>
  <c r="O63" i="7944"/>
  <c r="P63" i="7944"/>
  <c r="Q63" i="7944"/>
  <c r="M64" i="7944"/>
  <c r="N64" i="7944"/>
  <c r="O64" i="7944"/>
  <c r="P64" i="7944"/>
  <c r="Q64" i="7944"/>
  <c r="M65" i="7944"/>
  <c r="N65" i="7944"/>
  <c r="O65" i="7944"/>
  <c r="P65" i="7944"/>
  <c r="Q65" i="7944"/>
  <c r="M66" i="7944"/>
  <c r="N66" i="7944"/>
  <c r="O66" i="7944"/>
  <c r="P66" i="7944"/>
  <c r="Q66" i="7944"/>
  <c r="M67" i="7944"/>
  <c r="N67" i="7944"/>
  <c r="O67" i="7944"/>
  <c r="P67" i="7944"/>
  <c r="Q67" i="7944"/>
  <c r="M68" i="7944"/>
  <c r="N68" i="7944"/>
  <c r="O68" i="7944"/>
  <c r="P68" i="7944"/>
  <c r="Q68" i="7944"/>
  <c r="G478" i="7944"/>
  <c r="G491" i="7944" s="1"/>
  <c r="G69" i="7944"/>
  <c r="G37" i="7944"/>
  <c r="H69" i="7944"/>
  <c r="I69" i="7944"/>
  <c r="J69" i="7944"/>
  <c r="K69" i="7944"/>
  <c r="L69" i="7944"/>
  <c r="M69" i="7944"/>
  <c r="N69" i="7944"/>
  <c r="O69" i="7944"/>
  <c r="P69" i="7944"/>
  <c r="Q69" i="7944"/>
  <c r="G341" i="7942"/>
  <c r="N184" i="1"/>
  <c r="N7" i="7942" s="1"/>
  <c r="O184" i="1"/>
  <c r="O7" i="7942"/>
  <c r="P184" i="1"/>
  <c r="Q184" i="1"/>
  <c r="Q7" i="7942"/>
  <c r="P7" i="7942"/>
  <c r="G429" i="7942"/>
  <c r="Q139" i="1"/>
  <c r="P139" i="1"/>
  <c r="O139" i="1"/>
  <c r="N139" i="1"/>
  <c r="M139" i="1"/>
  <c r="L139" i="1"/>
  <c r="K139" i="1"/>
  <c r="I139" i="1"/>
  <c r="Q105" i="1"/>
  <c r="P105" i="1"/>
  <c r="O105" i="1"/>
  <c r="N105" i="1"/>
  <c r="M105" i="1"/>
  <c r="L105" i="1"/>
  <c r="K105" i="1"/>
  <c r="J105" i="1"/>
  <c r="I105" i="1"/>
  <c r="H105" i="1"/>
  <c r="Q71" i="1"/>
  <c r="P71" i="1"/>
  <c r="O71" i="1"/>
  <c r="N71" i="1"/>
  <c r="M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M216" i="7944"/>
  <c r="M218" i="7944"/>
  <c r="N218" i="7944"/>
  <c r="N220" i="7944"/>
  <c r="O218" i="7944"/>
  <c r="O220" i="7944"/>
  <c r="P220" i="7944"/>
  <c r="P222" i="7944"/>
  <c r="C37" i="7944"/>
  <c r="C36" i="7944"/>
  <c r="C35" i="7944"/>
  <c r="C34" i="7944"/>
  <c r="C33" i="7944"/>
  <c r="C32" i="7944"/>
  <c r="C31" i="7944"/>
  <c r="C30" i="7944"/>
  <c r="C29" i="7944"/>
  <c r="C28" i="7944"/>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G655" i="18"/>
  <c r="G658" i="18"/>
  <c r="G661" i="18"/>
  <c r="D695" i="18"/>
  <c r="D694" i="18"/>
  <c r="D693" i="18"/>
  <c r="D692" i="18"/>
  <c r="D691" i="18"/>
  <c r="D690" i="18"/>
  <c r="D689" i="18"/>
  <c r="D688" i="18"/>
  <c r="D687" i="18"/>
  <c r="D686" i="18"/>
  <c r="D685" i="18"/>
  <c r="D684" i="18"/>
  <c r="D683" i="18"/>
  <c r="D682" i="18"/>
  <c r="D681" i="18"/>
  <c r="D679" i="18"/>
  <c r="D677" i="18"/>
  <c r="D675" i="18"/>
  <c r="D673" i="18"/>
  <c r="D671" i="18"/>
  <c r="D667"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Q223" i="7944"/>
  <c r="Q221" i="7944"/>
  <c r="M40" i="7944"/>
  <c r="N40" i="7944"/>
  <c r="O40" i="7944"/>
  <c r="P40" i="7944"/>
  <c r="Q40" i="7944"/>
  <c r="M41" i="7944"/>
  <c r="N41" i="7944"/>
  <c r="O41" i="7944"/>
  <c r="P41" i="7944"/>
  <c r="Q41" i="7944"/>
  <c r="M42" i="7944"/>
  <c r="N42" i="7944"/>
  <c r="O42" i="7944"/>
  <c r="P42" i="7944"/>
  <c r="Q42" i="7944"/>
  <c r="M43" i="7944"/>
  <c r="N43" i="7944"/>
  <c r="O43" i="7944"/>
  <c r="P43" i="7944"/>
  <c r="Q43" i="7944"/>
  <c r="M44" i="7944"/>
  <c r="N44" i="7944"/>
  <c r="O44" i="7944"/>
  <c r="P44" i="7944"/>
  <c r="Q44" i="7944"/>
  <c r="M45" i="7944"/>
  <c r="N45" i="7944"/>
  <c r="O45" i="7944"/>
  <c r="P45" i="7944"/>
  <c r="Q45" i="7944"/>
  <c r="M46" i="7944"/>
  <c r="N46" i="7944"/>
  <c r="O46" i="7944"/>
  <c r="P46" i="7944"/>
  <c r="Q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Q53" i="7944"/>
  <c r="N40" i="1"/>
  <c r="F128" i="1"/>
  <c r="F127" i="1"/>
  <c r="F126" i="1"/>
  <c r="F125" i="1"/>
  <c r="F124" i="1"/>
  <c r="F122" i="1"/>
  <c r="F120" i="1"/>
  <c r="F118" i="1"/>
  <c r="F116" i="1"/>
  <c r="F114" i="1"/>
  <c r="F110" i="1"/>
  <c r="M74" i="1"/>
  <c r="M108" i="1"/>
  <c r="L74" i="1"/>
  <c r="L108" i="1"/>
  <c r="K74" i="1"/>
  <c r="K108" i="1"/>
  <c r="J74" i="1"/>
  <c r="J108" i="1"/>
  <c r="I74" i="1"/>
  <c r="I108" i="1"/>
  <c r="H74" i="1"/>
  <c r="H108" i="1"/>
  <c r="G74" i="1"/>
  <c r="G108" i="1"/>
  <c r="H4" i="7944"/>
  <c r="I4" i="7944"/>
  <c r="J4" i="7944"/>
  <c r="K4" i="7944"/>
  <c r="L4" i="7944"/>
  <c r="M4" i="7944"/>
  <c r="G4" i="7944"/>
  <c r="H4" i="18"/>
  <c r="I4" i="18"/>
  <c r="J4" i="18"/>
  <c r="K4" i="18"/>
  <c r="L4" i="18"/>
  <c r="M4" i="18"/>
  <c r="G4" i="18"/>
  <c r="B198" i="7944"/>
  <c r="B212" i="7944"/>
  <c r="B226" i="7944"/>
  <c r="B240" i="7944"/>
  <c r="B254" i="7944"/>
  <c r="B268" i="7944"/>
  <c r="B282" i="7944"/>
  <c r="B296" i="7944"/>
  <c r="B310" i="7944"/>
  <c r="B324" i="7944"/>
  <c r="B338" i="7944"/>
  <c r="B170" i="7944"/>
  <c r="B142" i="7944"/>
  <c r="B86" i="7944"/>
  <c r="C291" i="18"/>
  <c r="C278" i="18"/>
  <c r="C265" i="18"/>
  <c r="C252" i="18"/>
  <c r="C239" i="18"/>
  <c r="C213" i="18"/>
  <c r="C187" i="18"/>
  <c r="C161" i="18"/>
  <c r="C122" i="18"/>
  <c r="C109" i="18"/>
  <c r="C96" i="18"/>
  <c r="C57" i="18"/>
  <c r="C44" i="18"/>
  <c r="H4" i="7942"/>
  <c r="I4" i="7942"/>
  <c r="J4" i="7942"/>
  <c r="K4" i="7942"/>
  <c r="L4" i="7942"/>
  <c r="M4" i="7942"/>
  <c r="F141" i="1"/>
  <c r="F5" i="1"/>
  <c r="H176" i="1"/>
  <c r="I176" i="1"/>
  <c r="J176" i="1"/>
  <c r="K176" i="1"/>
  <c r="L176" i="1"/>
  <c r="M176" i="1"/>
  <c r="G176" i="1"/>
  <c r="H142" i="1"/>
  <c r="I142" i="1"/>
  <c r="J142" i="1"/>
  <c r="K142" i="1"/>
  <c r="L142" i="1"/>
  <c r="M142" i="1"/>
  <c r="N142" i="1"/>
  <c r="G142" i="1"/>
  <c r="C351" i="7944"/>
  <c r="C337" i="7944"/>
  <c r="C323" i="7944"/>
  <c r="C309" i="7944"/>
  <c r="C295" i="7944"/>
  <c r="C267" i="7944"/>
  <c r="C239" i="7944"/>
  <c r="C211" i="7944"/>
  <c r="C183" i="7944"/>
  <c r="C155" i="7944"/>
  <c r="C127" i="7944"/>
  <c r="C99" i="7944"/>
  <c r="C59" i="7944"/>
  <c r="C58" i="7944"/>
  <c r="C57" i="7944"/>
  <c r="C56" i="7944"/>
  <c r="C55" i="7944"/>
  <c r="C53" i="7944"/>
  <c r="C51" i="7944"/>
  <c r="C49" i="7944"/>
  <c r="C47" i="7944"/>
  <c r="C45" i="7944"/>
  <c r="C43" i="7944"/>
  <c r="C41" i="7944"/>
  <c r="C27" i="7944"/>
  <c r="C26" i="7944"/>
  <c r="C25" i="7944"/>
  <c r="C24" i="7944"/>
  <c r="G7" i="18"/>
  <c r="D154" i="7941"/>
  <c r="D153" i="7941"/>
  <c r="D152" i="7941"/>
  <c r="D151" i="7941"/>
  <c r="D150" i="7941"/>
  <c r="D149" i="7941"/>
  <c r="D148" i="7941"/>
  <c r="D147" i="7941"/>
  <c r="D146" i="7941"/>
  <c r="D145" i="7941"/>
  <c r="D144" i="7941"/>
  <c r="D143" i="7941"/>
  <c r="D142" i="7941"/>
  <c r="D141" i="7941"/>
  <c r="D140" i="7941"/>
  <c r="D139" i="7941"/>
  <c r="D136" i="7941"/>
  <c r="D135" i="7941"/>
  <c r="D584" i="18"/>
  <c r="D583" i="18"/>
  <c r="D582" i="18"/>
  <c r="D581" i="18"/>
  <c r="D579" i="18"/>
  <c r="D577" i="18"/>
  <c r="D575" i="18"/>
  <c r="D573" i="18"/>
  <c r="D571" i="18"/>
  <c r="D567" i="18"/>
  <c r="C481" i="7942"/>
  <c r="C480" i="7942"/>
  <c r="C479" i="7942"/>
  <c r="C478" i="7942"/>
  <c r="C477" i="7942"/>
  <c r="C475" i="7942"/>
  <c r="C473" i="7942"/>
  <c r="C471" i="7942"/>
  <c r="C469" i="7942"/>
  <c r="C467" i="7942"/>
  <c r="C494" i="7942"/>
  <c r="C495"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0" i="7941"/>
  <c r="D178" i="7941"/>
  <c r="D176" i="7941"/>
  <c r="D174" i="7941"/>
  <c r="D172" i="7941"/>
  <c r="D170" i="7941"/>
  <c r="D168" i="7941"/>
  <c r="D122" i="7941"/>
  <c r="D121" i="7941"/>
  <c r="D120" i="7941"/>
  <c r="D119" i="7941"/>
  <c r="D118" i="7941"/>
  <c r="D116" i="7941"/>
  <c r="D114" i="7941"/>
  <c r="D112" i="7941"/>
  <c r="D110" i="7941"/>
  <c r="D108" i="7941"/>
  <c r="D106" i="7941"/>
  <c r="D104" i="7941"/>
  <c r="D616" i="18"/>
  <c r="D615" i="18"/>
  <c r="D614" i="18"/>
  <c r="D613" i="18"/>
  <c r="D612" i="18"/>
  <c r="D611" i="18"/>
  <c r="D610" i="18"/>
  <c r="D609" i="18"/>
  <c r="D608" i="18"/>
  <c r="D607" i="18"/>
  <c r="D606" i="18"/>
  <c r="D605" i="18"/>
  <c r="D604" i="18"/>
  <c r="D603" i="18"/>
  <c r="D602" i="18"/>
  <c r="D599" i="18"/>
  <c r="D598" i="18"/>
  <c r="D346" i="7941"/>
  <c r="D345" i="7941"/>
  <c r="D344" i="7941"/>
  <c r="D343" i="7941"/>
  <c r="D342" i="7941"/>
  <c r="D341" i="7941"/>
  <c r="D340" i="7941"/>
  <c r="D339" i="7941"/>
  <c r="D338" i="7941"/>
  <c r="D337" i="7941"/>
  <c r="D336" i="7941"/>
  <c r="D335" i="7941"/>
  <c r="D334" i="7941"/>
  <c r="D333" i="7941"/>
  <c r="D332" i="7941"/>
  <c r="D331" i="7941"/>
  <c r="D330" i="7941"/>
  <c r="D328" i="7941"/>
  <c r="D327" i="7941"/>
  <c r="D314" i="7941"/>
  <c r="D313" i="7941"/>
  <c r="D312" i="7941"/>
  <c r="D311" i="7941"/>
  <c r="D310" i="7941"/>
  <c r="D309" i="7941"/>
  <c r="D308" i="7941"/>
  <c r="D307" i="7941"/>
  <c r="D306" i="7941"/>
  <c r="D305" i="7941"/>
  <c r="D304" i="7941"/>
  <c r="D303" i="7941"/>
  <c r="D302" i="7941"/>
  <c r="D301" i="7941"/>
  <c r="D300" i="7941"/>
  <c r="D299" i="7941"/>
  <c r="D296" i="7941"/>
  <c r="D295" i="7941"/>
  <c r="C307" i="7942"/>
  <c r="C305" i="7942"/>
  <c r="C303" i="7942"/>
  <c r="C301" i="7942"/>
  <c r="C299" i="7942"/>
  <c r="C295" i="7942"/>
  <c r="C291" i="7942"/>
  <c r="C287" i="7942"/>
  <c r="C283" i="7942"/>
  <c r="C279" i="7942"/>
  <c r="C275" i="7942"/>
  <c r="C271" i="7942"/>
  <c r="C269" i="7942"/>
  <c r="C256" i="7942"/>
  <c r="C255" i="7942"/>
  <c r="C254" i="7942"/>
  <c r="C253" i="7942"/>
  <c r="C252" i="7942"/>
  <c r="C251" i="7942"/>
  <c r="C250" i="7942"/>
  <c r="C249" i="7942"/>
  <c r="C248" i="7942"/>
  <c r="C247" i="7942"/>
  <c r="C246" i="7942"/>
  <c r="C245" i="7942"/>
  <c r="C244" i="7942"/>
  <c r="C243" i="7942"/>
  <c r="C242" i="7942"/>
  <c r="C241" i="7942"/>
  <c r="C238" i="7942"/>
  <c r="C237" i="7942"/>
  <c r="C224" i="7942"/>
  <c r="C223" i="7942"/>
  <c r="C222" i="7942"/>
  <c r="C221" i="7942"/>
  <c r="C220" i="7942"/>
  <c r="C219" i="7942"/>
  <c r="C218" i="7942"/>
  <c r="C217" i="7942"/>
  <c r="C216" i="7942"/>
  <c r="C215" i="7942"/>
  <c r="C214" i="7942"/>
  <c r="C213" i="7942"/>
  <c r="C212" i="7942"/>
  <c r="C211" i="7942"/>
  <c r="C210" i="7942"/>
  <c r="C209" i="7942"/>
  <c r="C206" i="7942"/>
  <c r="C205" i="7942"/>
  <c r="C192" i="7942"/>
  <c r="C191" i="7942"/>
  <c r="C190" i="7942"/>
  <c r="C189" i="7942"/>
  <c r="C188" i="7942"/>
  <c r="C187" i="7942"/>
  <c r="C186" i="7942"/>
  <c r="C185" i="7942"/>
  <c r="C184" i="7942"/>
  <c r="C183" i="7942"/>
  <c r="C182" i="7942"/>
  <c r="C181" i="7942"/>
  <c r="C180" i="7942"/>
  <c r="C179" i="7942"/>
  <c r="C178" i="7942"/>
  <c r="C177" i="7942"/>
  <c r="C174" i="7942"/>
  <c r="C173" i="7942"/>
  <c r="D552" i="18"/>
  <c r="D551" i="18"/>
  <c r="D550" i="18"/>
  <c r="D549" i="18"/>
  <c r="D547" i="18"/>
  <c r="D545" i="18"/>
  <c r="D543" i="18"/>
  <c r="D541" i="18"/>
  <c r="D539" i="18"/>
  <c r="D535" i="18"/>
  <c r="C449" i="7942"/>
  <c r="C448" i="7942"/>
  <c r="C447" i="7942"/>
  <c r="C446" i="7942"/>
  <c r="C445" i="7942"/>
  <c r="C443" i="7942"/>
  <c r="C441" i="7942"/>
  <c r="C439" i="7942"/>
  <c r="C437" i="7942"/>
  <c r="C435" i="7942"/>
  <c r="C431" i="7942"/>
  <c r="C417" i="7942"/>
  <c r="C416" i="7942"/>
  <c r="C415" i="7942"/>
  <c r="C414" i="7942"/>
  <c r="C413" i="7942"/>
  <c r="C411" i="7942"/>
  <c r="C409" i="7942"/>
  <c r="C407" i="7942"/>
  <c r="C405" i="7942"/>
  <c r="C403" i="7942"/>
  <c r="C399" i="7942"/>
  <c r="C385" i="7942"/>
  <c r="C384" i="7942"/>
  <c r="C383" i="7942"/>
  <c r="C382" i="7942"/>
  <c r="C381" i="7942"/>
  <c r="C379" i="7942"/>
  <c r="C377" i="7942"/>
  <c r="C375" i="7942"/>
  <c r="C373" i="7942"/>
  <c r="C371" i="7942"/>
  <c r="C367" i="7942"/>
  <c r="C353" i="7942"/>
  <c r="C352" i="7942"/>
  <c r="C351" i="7942"/>
  <c r="C350" i="7942"/>
  <c r="C349" i="7942"/>
  <c r="C347" i="7942"/>
  <c r="C345" i="7942"/>
  <c r="C343" i="7942"/>
  <c r="C341" i="7942"/>
  <c r="C339" i="7942"/>
  <c r="C335" i="7942"/>
  <c r="C12" i="7942"/>
  <c r="C13" i="7942"/>
  <c r="C16" i="7942"/>
  <c r="C17" i="7942"/>
  <c r="C18" i="7942"/>
  <c r="C19" i="7942"/>
  <c r="C20" i="7942"/>
  <c r="C21" i="7942"/>
  <c r="C22" i="7942"/>
  <c r="C23" i="7942"/>
  <c r="C24" i="7942"/>
  <c r="C25" i="7942"/>
  <c r="C26" i="7942"/>
  <c r="C27" i="7942"/>
  <c r="C28" i="7942"/>
  <c r="C29" i="7942"/>
  <c r="C30" i="7942"/>
  <c r="C31" i="7942"/>
  <c r="C44" i="7942"/>
  <c r="C45" i="7942"/>
  <c r="C47" i="7942"/>
  <c r="C48" i="7942"/>
  <c r="C49" i="7942"/>
  <c r="C50" i="7942"/>
  <c r="C51" i="7942"/>
  <c r="C52" i="7942"/>
  <c r="C53" i="7942"/>
  <c r="C54" i="7942"/>
  <c r="C55" i="7942"/>
  <c r="C56" i="7942"/>
  <c r="C57" i="7942"/>
  <c r="C58" i="7942"/>
  <c r="C59" i="7942"/>
  <c r="C60" i="7942"/>
  <c r="C61" i="7942"/>
  <c r="C62" i="7942"/>
  <c r="C63" i="7942"/>
  <c r="C76" i="7942"/>
  <c r="C77" i="7942"/>
  <c r="C80" i="7942"/>
  <c r="C81" i="7942"/>
  <c r="C82" i="7942"/>
  <c r="C83" i="7942"/>
  <c r="C84" i="7942"/>
  <c r="C85" i="7942"/>
  <c r="C86" i="7942"/>
  <c r="C87" i="7942"/>
  <c r="C88" i="7942"/>
  <c r="C89" i="7942"/>
  <c r="C90" i="7942"/>
  <c r="C91" i="7942"/>
  <c r="C92" i="7942"/>
  <c r="C93" i="7942"/>
  <c r="C94" i="7942"/>
  <c r="C95" i="7942"/>
  <c r="C108" i="7942"/>
  <c r="C110"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218" i="7941"/>
  <c r="D217" i="7941"/>
  <c r="D216" i="7941"/>
  <c r="D215" i="7941"/>
  <c r="D214" i="7941"/>
  <c r="D212" i="7941"/>
  <c r="D210" i="7941"/>
  <c r="D208" i="7941"/>
  <c r="D206" i="7941"/>
  <c r="D204" i="7941"/>
  <c r="D200" i="7941"/>
  <c r="H3" i="7941"/>
  <c r="I3" i="7941"/>
  <c r="J3" i="7941"/>
  <c r="K3" i="7941"/>
  <c r="L3" i="7941"/>
  <c r="M3" i="794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3" i="18"/>
  <c r="D632" i="18"/>
  <c r="D520" i="18"/>
  <c r="D519" i="18"/>
  <c r="D518" i="18"/>
  <c r="D517" i="18"/>
  <c r="D515" i="18"/>
  <c r="D513" i="18"/>
  <c r="D511" i="18"/>
  <c r="D509" i="18"/>
  <c r="D507" i="18"/>
  <c r="D505" i="18"/>
  <c r="D503" i="18"/>
  <c r="D457" i="18"/>
  <c r="D456" i="18"/>
  <c r="D455" i="18"/>
  <c r="D454" i="18"/>
  <c r="D453" i="18"/>
  <c r="D451" i="18"/>
  <c r="D449" i="18"/>
  <c r="D447" i="18"/>
  <c r="D445" i="18"/>
  <c r="D443" i="18"/>
  <c r="D441" i="18"/>
  <c r="D439" i="18"/>
  <c r="D31" i="18"/>
  <c r="D30" i="18"/>
  <c r="D29" i="18"/>
  <c r="D28" i="18"/>
  <c r="D27" i="18"/>
  <c r="D25" i="18"/>
  <c r="D23" i="18"/>
  <c r="D21" i="18"/>
  <c r="D19" i="18"/>
  <c r="D17" i="18"/>
  <c r="D15" i="18"/>
  <c r="D13" i="18"/>
  <c r="D488" i="18"/>
  <c r="D487" i="18"/>
  <c r="D486" i="18"/>
  <c r="D485" i="18"/>
  <c r="D484" i="18"/>
  <c r="D483" i="18"/>
  <c r="D482" i="18"/>
  <c r="D481" i="18"/>
  <c r="D480" i="18"/>
  <c r="D479" i="18"/>
  <c r="D478" i="18"/>
  <c r="D477" i="18"/>
  <c r="D476" i="18"/>
  <c r="D475" i="18"/>
  <c r="D474" i="18"/>
  <c r="D472" i="18"/>
  <c r="D471" i="18"/>
  <c r="D470" i="18"/>
  <c r="D69" i="18"/>
  <c r="D121" i="18"/>
  <c r="D147" i="18"/>
  <c r="D173" i="18"/>
  <c r="D199" i="18"/>
  <c r="D225" i="18"/>
  <c r="D251" i="18"/>
  <c r="F144" i="1"/>
  <c r="F148" i="1"/>
  <c r="F150" i="1"/>
  <c r="F152" i="1"/>
  <c r="F154" i="1"/>
  <c r="F156" i="1"/>
  <c r="F158" i="1"/>
  <c r="F159" i="1"/>
  <c r="F160" i="1"/>
  <c r="F161" i="1"/>
  <c r="F162" i="1"/>
  <c r="F92" i="1"/>
  <c r="F91" i="1"/>
  <c r="F90" i="1"/>
  <c r="F89" i="1"/>
  <c r="F88" i="1"/>
  <c r="F87" i="1"/>
  <c r="F86" i="1"/>
  <c r="F85" i="1"/>
  <c r="F84" i="1"/>
  <c r="F83" i="1"/>
  <c r="F82" i="1"/>
  <c r="F81" i="1"/>
  <c r="F80" i="1"/>
  <c r="F79" i="1"/>
  <c r="F76" i="1"/>
  <c r="F75" i="1"/>
  <c r="F60" i="1"/>
  <c r="F59" i="1"/>
  <c r="F58" i="1"/>
  <c r="F57" i="1"/>
  <c r="F56" i="1"/>
  <c r="F55" i="1"/>
  <c r="F54" i="1"/>
  <c r="F53" i="1"/>
  <c r="F52" i="1"/>
  <c r="F51" i="1"/>
  <c r="F50" i="1"/>
  <c r="F49" i="1"/>
  <c r="F48" i="1"/>
  <c r="F47" i="1"/>
  <c r="F46" i="1"/>
  <c r="F45" i="1"/>
  <c r="F42" i="1"/>
  <c r="F41" i="1"/>
  <c r="D303" i="18"/>
  <c r="D290" i="18"/>
  <c r="D277" i="18"/>
  <c r="D264" i="18"/>
  <c r="C11" i="7944"/>
  <c r="C8" i="7944"/>
  <c r="F44" i="1"/>
  <c r="F78" i="1"/>
  <c r="C79" i="7942"/>
  <c r="C240" i="7942"/>
  <c r="D298" i="7941"/>
  <c r="I179" i="1"/>
  <c r="I180" i="1" s="1"/>
  <c r="C83" i="18"/>
  <c r="F112" i="1"/>
  <c r="D669" i="18"/>
  <c r="C10" i="7944"/>
  <c r="D473" i="18"/>
  <c r="D202" i="7941"/>
  <c r="C15" i="7942"/>
  <c r="C337" i="7942"/>
  <c r="C369" i="7942"/>
  <c r="C401" i="7942"/>
  <c r="C433" i="7942"/>
  <c r="D537" i="18"/>
  <c r="C176" i="7942"/>
  <c r="D601" i="18"/>
  <c r="C497" i="7942"/>
  <c r="C465" i="7942"/>
  <c r="D569" i="18"/>
  <c r="D138" i="7941"/>
  <c r="C9" i="7944"/>
  <c r="F146" i="1"/>
  <c r="D95" i="18"/>
  <c r="C114" i="7942"/>
  <c r="C208" i="7942"/>
  <c r="B114" i="7944"/>
  <c r="D362" i="7941"/>
  <c r="D297" i="7941"/>
  <c r="D329" i="7941"/>
  <c r="D600" i="18"/>
  <c r="G671" i="18"/>
  <c r="G637" i="18"/>
  <c r="F43" i="1"/>
  <c r="D634" i="18"/>
  <c r="C112" i="7942"/>
  <c r="C78" i="7942"/>
  <c r="C46" i="7942"/>
  <c r="C14" i="7942"/>
  <c r="C175" i="7942"/>
  <c r="C207" i="7942"/>
  <c r="C239" i="7942"/>
  <c r="G677" i="18"/>
  <c r="G643" i="18" s="1"/>
  <c r="D361" i="7941"/>
  <c r="F77" i="1"/>
  <c r="C496" i="7942"/>
  <c r="D137" i="7941"/>
  <c r="C70" i="18"/>
  <c r="G683" i="18"/>
  <c r="G649" i="18" s="1"/>
  <c r="G690" i="18"/>
  <c r="G684" i="18"/>
  <c r="G650" i="18" s="1"/>
  <c r="G678" i="18"/>
  <c r="G672" i="18"/>
  <c r="G638" i="18" s="1"/>
  <c r="G667" i="18"/>
  <c r="G691" i="18"/>
  <c r="G686" i="18"/>
  <c r="G679" i="18"/>
  <c r="G645" i="18" s="1"/>
  <c r="G674" i="18"/>
  <c r="G669" i="18"/>
  <c r="G635" i="18" s="1"/>
  <c r="G695" i="18"/>
  <c r="G687" i="18"/>
  <c r="G682" i="18"/>
  <c r="G675" i="18"/>
  <c r="G641" i="18" s="1"/>
  <c r="G685" i="18"/>
  <c r="G651" i="18" s="1"/>
  <c r="G209" i="7941"/>
  <c r="G681" i="18"/>
  <c r="G204" i="7942"/>
  <c r="M39" i="7944"/>
  <c r="Q39" i="7944"/>
  <c r="G660" i="18"/>
  <c r="G692" i="18"/>
  <c r="G688" i="18"/>
  <c r="G680" i="18"/>
  <c r="G676" i="18"/>
  <c r="G642" i="18" s="1"/>
  <c r="G668" i="18"/>
  <c r="H343" i="7942"/>
  <c r="H338" i="7942"/>
  <c r="G172" i="7942"/>
  <c r="G493" i="7942"/>
  <c r="G693" i="18"/>
  <c r="G673" i="18"/>
  <c r="G639" i="18" s="1"/>
  <c r="H344" i="7942"/>
  <c r="H339" i="7942"/>
  <c r="H335" i="7942"/>
  <c r="G597" i="18"/>
  <c r="G461" i="7942"/>
  <c r="H341" i="7942"/>
  <c r="G694" i="18"/>
  <c r="H345" i="7942"/>
  <c r="H340" i="7942"/>
  <c r="H336" i="7942"/>
  <c r="J179" i="1"/>
  <c r="K179" i="1" s="1"/>
  <c r="L179" i="1"/>
  <c r="M179" i="1" s="1"/>
  <c r="N179" i="1" s="1"/>
  <c r="O179" i="1" s="1"/>
  <c r="P179" i="1" s="1"/>
  <c r="Q179" i="1" s="1"/>
  <c r="J139" i="1"/>
  <c r="H139" i="1"/>
  <c r="G647" i="18"/>
  <c r="F157" i="1"/>
  <c r="F155" i="1"/>
  <c r="F153" i="1"/>
  <c r="F151" i="1"/>
  <c r="F149" i="1"/>
  <c r="F147" i="1"/>
  <c r="F145" i="1"/>
  <c r="F143" i="1"/>
  <c r="D238" i="18"/>
  <c r="D212" i="18"/>
  <c r="D186" i="18"/>
  <c r="D160" i="18"/>
  <c r="D134" i="18"/>
  <c r="D108" i="18"/>
  <c r="D82" i="18"/>
  <c r="D56" i="18"/>
  <c r="D12" i="18"/>
  <c r="D14" i="18"/>
  <c r="D16" i="18"/>
  <c r="D18" i="18"/>
  <c r="D20" i="18"/>
  <c r="D22" i="18"/>
  <c r="D24" i="18"/>
  <c r="D26" i="18"/>
  <c r="D438" i="18"/>
  <c r="D440" i="18"/>
  <c r="D442" i="18"/>
  <c r="D444" i="18"/>
  <c r="D446" i="18"/>
  <c r="D448" i="18"/>
  <c r="D450" i="18"/>
  <c r="D452" i="18"/>
  <c r="D502" i="18"/>
  <c r="D504" i="18"/>
  <c r="D506" i="18"/>
  <c r="D508" i="18"/>
  <c r="D510" i="18"/>
  <c r="D512" i="18"/>
  <c r="D514" i="18"/>
  <c r="D516" i="18"/>
  <c r="D199" i="7941"/>
  <c r="D201" i="7941"/>
  <c r="D203" i="7941"/>
  <c r="D205" i="7941"/>
  <c r="D207" i="7941"/>
  <c r="D209" i="7941"/>
  <c r="D211" i="7941"/>
  <c r="D213" i="7941"/>
  <c r="C334" i="7942"/>
  <c r="C336" i="7942"/>
  <c r="C338" i="7942"/>
  <c r="C340" i="7942"/>
  <c r="C342" i="7942"/>
  <c r="C344" i="7942"/>
  <c r="C346" i="7942"/>
  <c r="C348" i="7942"/>
  <c r="C366" i="7942"/>
  <c r="C368" i="7942"/>
  <c r="C370" i="7942"/>
  <c r="C372" i="7942"/>
  <c r="C374" i="7942"/>
  <c r="C376" i="7942"/>
  <c r="C378" i="7942"/>
  <c r="C380" i="7942"/>
  <c r="C398" i="7942"/>
  <c r="C400" i="7942"/>
  <c r="C402" i="7942"/>
  <c r="C404" i="7942"/>
  <c r="C406" i="7942"/>
  <c r="C408" i="7942"/>
  <c r="C410" i="7942"/>
  <c r="C412" i="7942"/>
  <c r="C430" i="7942"/>
  <c r="C432" i="7942"/>
  <c r="C434" i="7942"/>
  <c r="C436" i="7942"/>
  <c r="C438" i="7942"/>
  <c r="C440" i="7942"/>
  <c r="C442" i="7942"/>
  <c r="C444" i="7942"/>
  <c r="D534" i="18"/>
  <c r="D536" i="18"/>
  <c r="D538" i="18"/>
  <c r="D540" i="18"/>
  <c r="D542" i="18"/>
  <c r="D544" i="18"/>
  <c r="D546" i="18"/>
  <c r="D548" i="18"/>
  <c r="C277" i="7942"/>
  <c r="C281" i="7942"/>
  <c r="C285" i="7942"/>
  <c r="C289" i="7942"/>
  <c r="C293" i="7942"/>
  <c r="C297" i="7942"/>
  <c r="C273" i="7942"/>
  <c r="D103" i="7941"/>
  <c r="D105" i="7941"/>
  <c r="D107" i="7941"/>
  <c r="D109" i="7941"/>
  <c r="D111" i="7941"/>
  <c r="D113" i="7941"/>
  <c r="D115" i="7941"/>
  <c r="D117" i="7941"/>
  <c r="D167" i="7941"/>
  <c r="D169" i="7941"/>
  <c r="D171" i="7941"/>
  <c r="D173" i="7941"/>
  <c r="D175" i="7941"/>
  <c r="D177" i="7941"/>
  <c r="D179" i="7941"/>
  <c r="D181" i="7941"/>
  <c r="C462" i="7942"/>
  <c r="C464" i="7942"/>
  <c r="C466" i="7942"/>
  <c r="C468" i="7942"/>
  <c r="C470" i="7942"/>
  <c r="C472" i="7942"/>
  <c r="C474" i="7942"/>
  <c r="C476" i="7942"/>
  <c r="D566" i="18"/>
  <c r="D568" i="18"/>
  <c r="D570" i="18"/>
  <c r="D572" i="18"/>
  <c r="D574" i="18"/>
  <c r="D576" i="18"/>
  <c r="D578" i="18"/>
  <c r="D580" i="18"/>
  <c r="C40" i="7944"/>
  <c r="C42" i="7944"/>
  <c r="C44" i="7944"/>
  <c r="C46" i="7944"/>
  <c r="C48" i="7944"/>
  <c r="C50" i="7944"/>
  <c r="C52" i="7944"/>
  <c r="C54" i="7944"/>
  <c r="C85" i="7944"/>
  <c r="C113" i="7944"/>
  <c r="C141" i="7944"/>
  <c r="C169" i="7944"/>
  <c r="C197" i="7944"/>
  <c r="C225" i="7944"/>
  <c r="C253" i="7944"/>
  <c r="C281" i="7944"/>
  <c r="C148" i="18"/>
  <c r="C174" i="18"/>
  <c r="C200" i="18"/>
  <c r="C226" i="18"/>
  <c r="B72" i="7944"/>
  <c r="B100" i="7944"/>
  <c r="B128" i="7944"/>
  <c r="B156" i="7944"/>
  <c r="B184" i="7944"/>
  <c r="F109" i="1"/>
  <c r="F111" i="1"/>
  <c r="F113" i="1"/>
  <c r="F115" i="1"/>
  <c r="F117" i="1"/>
  <c r="F119" i="1"/>
  <c r="F121" i="1"/>
  <c r="F123" i="1"/>
  <c r="Q220" i="7944"/>
  <c r="Q222" i="7944"/>
  <c r="D666" i="18"/>
  <c r="D668" i="18"/>
  <c r="D670" i="18"/>
  <c r="D672" i="18"/>
  <c r="D674" i="18"/>
  <c r="D676" i="18"/>
  <c r="D678" i="18"/>
  <c r="D680" i="18"/>
  <c r="P221" i="7944"/>
  <c r="P219" i="7944"/>
  <c r="O221" i="7944"/>
  <c r="O219" i="7944"/>
  <c r="N219" i="7944"/>
  <c r="N217" i="7944"/>
  <c r="M219" i="7944"/>
  <c r="M217" i="7944"/>
  <c r="Q219" i="7944"/>
  <c r="O217" i="7944"/>
  <c r="P217" i="7944"/>
  <c r="Q217" i="7944"/>
  <c r="H31" i="7944"/>
  <c r="H36" i="7944"/>
  <c r="H34" i="7944"/>
  <c r="H30" i="7944"/>
  <c r="H28" i="7944"/>
  <c r="G202" i="7941"/>
  <c r="M177" i="18"/>
  <c r="N177" i="18"/>
  <c r="N216" i="7944"/>
  <c r="O216" i="7944"/>
  <c r="P216" i="7944"/>
  <c r="P218" i="7944"/>
  <c r="Q218" i="7944"/>
  <c r="M176" i="18"/>
  <c r="M215" i="7944"/>
  <c r="N215" i="7944"/>
  <c r="M214" i="7944"/>
  <c r="N214" i="7944"/>
  <c r="O214" i="7944"/>
  <c r="O215" i="7944"/>
  <c r="P214" i="7944"/>
  <c r="Q214" i="7944"/>
  <c r="P215" i="7944"/>
  <c r="Q215" i="7944"/>
  <c r="N176" i="18"/>
  <c r="O176" i="18"/>
  <c r="Q216" i="7944"/>
  <c r="O177" i="18"/>
  <c r="P177" i="18"/>
  <c r="Q177" i="18"/>
  <c r="P176" i="18"/>
  <c r="Q176" i="18"/>
  <c r="N178" i="18"/>
  <c r="M178" i="18"/>
  <c r="O178" i="18"/>
  <c r="M179" i="18"/>
  <c r="N179" i="18"/>
  <c r="O179" i="18"/>
  <c r="P179" i="18"/>
  <c r="P178" i="18"/>
  <c r="Q178" i="18"/>
  <c r="Q179" i="18"/>
  <c r="N180" i="18"/>
  <c r="M180" i="18"/>
  <c r="O180" i="18"/>
  <c r="P180" i="18"/>
  <c r="Q180" i="18"/>
  <c r="N181" i="18"/>
  <c r="O181" i="18"/>
  <c r="P181" i="18"/>
  <c r="Q181" i="18"/>
  <c r="O182" i="18"/>
  <c r="P182" i="18"/>
  <c r="Q182" i="18"/>
  <c r="P183" i="18"/>
  <c r="Q183" i="18"/>
  <c r="Q184" i="18"/>
  <c r="G139" i="1"/>
  <c r="R140" i="1" s="1"/>
  <c r="H156" i="7947"/>
  <c r="G105" i="1"/>
  <c r="R106" i="1" s="1"/>
  <c r="K71" i="1"/>
  <c r="J71" i="1"/>
  <c r="G220" i="7947"/>
  <c r="D220" i="7947"/>
  <c r="I71" i="1"/>
  <c r="M37" i="1"/>
  <c r="F220" i="7947"/>
  <c r="G71" i="1"/>
  <c r="E220" i="7947"/>
  <c r="H220" i="7947"/>
  <c r="L71" i="1"/>
  <c r="N37" i="1"/>
  <c r="G397" i="7942"/>
  <c r="G333" i="7942"/>
  <c r="G365" i="7942"/>
  <c r="G469" i="18"/>
  <c r="H71" i="1"/>
  <c r="I39" i="7944"/>
  <c r="G11" i="7942"/>
  <c r="L39" i="7944"/>
  <c r="H39" i="7944"/>
  <c r="J39" i="7944"/>
  <c r="C463" i="7942"/>
  <c r="G665" i="18"/>
  <c r="K39" i="7944"/>
  <c r="G173" i="1"/>
  <c r="D87" i="7947"/>
  <c r="H173" i="1"/>
  <c r="G39" i="7944"/>
  <c r="D23" i="7947"/>
  <c r="I173" i="1"/>
  <c r="D111" i="7947"/>
  <c r="D127" i="7947"/>
  <c r="D119" i="7947"/>
  <c r="E87" i="7947"/>
  <c r="E23" i="7947"/>
  <c r="J173" i="1"/>
  <c r="E111" i="7947"/>
  <c r="E127" i="7947"/>
  <c r="E119" i="7947"/>
  <c r="F87" i="7947"/>
  <c r="F127" i="7947"/>
  <c r="F23" i="7947"/>
  <c r="F111" i="7947"/>
  <c r="F119" i="7947"/>
  <c r="Q17" i="7947"/>
  <c r="B76" i="7947"/>
  <c r="B4" i="7947"/>
  <c r="Q9" i="7947"/>
  <c r="B137" i="7947"/>
  <c r="Q16" i="7947"/>
  <c r="B153" i="7947"/>
  <c r="B161" i="7947"/>
  <c r="B108" i="7947"/>
  <c r="Q14" i="7947"/>
  <c r="B60" i="7947"/>
  <c r="B84" i="7947"/>
  <c r="B169" i="7947"/>
  <c r="B185" i="7947"/>
  <c r="Q20" i="7947"/>
  <c r="B116" i="7947"/>
  <c r="B100" i="7947"/>
  <c r="B241" i="7947"/>
  <c r="Q19" i="7947"/>
  <c r="B201" i="7947"/>
  <c r="B12" i="7947"/>
  <c r="B36" i="7947"/>
  <c r="Q18" i="7947"/>
  <c r="Q13" i="7947"/>
  <c r="B44" i="7947"/>
  <c r="Q8" i="7947"/>
  <c r="B92" i="7947"/>
  <c r="B249" i="7947"/>
  <c r="Q6" i="7947"/>
  <c r="B217" i="7947"/>
  <c r="B145" i="7947"/>
  <c r="B177" i="7947"/>
  <c r="B28" i="7947"/>
  <c r="Q10" i="7947"/>
  <c r="B52" i="7947"/>
  <c r="B225" i="7947"/>
  <c r="B68" i="7947"/>
  <c r="B124" i="7947"/>
  <c r="B193" i="7947"/>
  <c r="B257" i="7947"/>
  <c r="B209" i="7947"/>
  <c r="B20" i="7947"/>
  <c r="B233" i="7947"/>
  <c r="Q12" i="7947"/>
  <c r="Q5" i="7947"/>
  <c r="Q11" i="7947"/>
  <c r="Q7" i="7947"/>
  <c r="Q15" i="7947"/>
  <c r="G236" i="7942" l="1"/>
  <c r="G644" i="18"/>
  <c r="G634" i="18"/>
  <c r="G646" i="18"/>
  <c r="G648" i="18"/>
  <c r="G640" i="18"/>
  <c r="G633" i="18"/>
  <c r="G654" i="18"/>
  <c r="G656" i="18"/>
  <c r="H464" i="18"/>
  <c r="H692" i="18" s="1"/>
  <c r="G632" i="18"/>
  <c r="C6" i="7947" s="1"/>
  <c r="G6" i="7941"/>
  <c r="G254" i="7944"/>
  <c r="G268" i="7944"/>
  <c r="G281" i="7944" s="1"/>
  <c r="H22" i="7944" s="1"/>
  <c r="G282" i="7944"/>
  <c r="C251" i="7947"/>
  <c r="C253" i="7947" s="1"/>
  <c r="D250" i="7947" s="1"/>
  <c r="H37" i="7944"/>
  <c r="H3" i="7944"/>
  <c r="G198" i="7944"/>
  <c r="G211" i="7944" s="1"/>
  <c r="C211" i="7947" s="1"/>
  <c r="C213" i="7947" s="1"/>
  <c r="D210" i="7947" s="1"/>
  <c r="G100" i="7944"/>
  <c r="G113" i="7944" s="1"/>
  <c r="G128" i="7944"/>
  <c r="G141" i="7944" s="1"/>
  <c r="C171" i="7947" s="1"/>
  <c r="C173" i="7947" s="1"/>
  <c r="D170" i="7947" s="1"/>
  <c r="G142" i="7944"/>
  <c r="G155" i="7944" s="1"/>
  <c r="C179" i="7947" s="1"/>
  <c r="C181" i="7947" s="1"/>
  <c r="D178" i="7947" s="1"/>
  <c r="G86" i="7944"/>
  <c r="G99" i="7944" s="1"/>
  <c r="H9" i="7944" s="1"/>
  <c r="G114" i="7944"/>
  <c r="G127" i="7944" s="1"/>
  <c r="C163" i="7947" s="1"/>
  <c r="C165" i="7947" s="1"/>
  <c r="D162" i="7947" s="1"/>
  <c r="G156" i="7944"/>
  <c r="G169" i="7944" s="1"/>
  <c r="H14" i="7944" s="1"/>
  <c r="G170" i="7944"/>
  <c r="G183" i="7944" s="1"/>
  <c r="C195" i="7947" s="1"/>
  <c r="C197" i="7947" s="1"/>
  <c r="D194" i="7947" s="1"/>
  <c r="G212" i="7944"/>
  <c r="G225" i="7944" s="1"/>
  <c r="C219" i="7947" s="1"/>
  <c r="C221" i="7947" s="1"/>
  <c r="D218" i="7947" s="1"/>
  <c r="G240" i="7944"/>
  <c r="G253" i="7944" s="1"/>
  <c r="C235" i="7947" s="1"/>
  <c r="C237" i="7947" s="1"/>
  <c r="D234" i="7947" s="1"/>
  <c r="G226" i="7944"/>
  <c r="G239" i="7944" s="1"/>
  <c r="H19" i="7944" s="1"/>
  <c r="G565" i="18"/>
  <c r="G534" i="18"/>
  <c r="H15" i="7944"/>
  <c r="H13" i="7944"/>
  <c r="H11" i="7944"/>
  <c r="C155" i="7947"/>
  <c r="C157" i="7947" s="1"/>
  <c r="D154" i="7947" s="1"/>
  <c r="H10" i="7944"/>
  <c r="H20" i="7944"/>
  <c r="I57" i="18"/>
  <c r="I70" i="18"/>
  <c r="I83" i="18"/>
  <c r="I96" i="18"/>
  <c r="I109" i="18"/>
  <c r="I121" i="18" s="1"/>
  <c r="I122" i="18"/>
  <c r="I135" i="18"/>
  <c r="I148" i="18"/>
  <c r="I161" i="18"/>
  <c r="I174" i="18"/>
  <c r="I187" i="18"/>
  <c r="I202" i="18"/>
  <c r="I46" i="18"/>
  <c r="I59" i="18"/>
  <c r="I72" i="18"/>
  <c r="I98" i="18"/>
  <c r="I111" i="18"/>
  <c r="I124" i="18"/>
  <c r="I137" i="18"/>
  <c r="I150" i="18"/>
  <c r="I163" i="18"/>
  <c r="I189" i="18"/>
  <c r="I200" i="18"/>
  <c r="I212" i="18" s="1"/>
  <c r="I644" i="18" s="1"/>
  <c r="I215" i="18"/>
  <c r="I241" i="18"/>
  <c r="I267" i="18"/>
  <c r="I293" i="18"/>
  <c r="I319" i="18"/>
  <c r="I345" i="18"/>
  <c r="I371" i="18"/>
  <c r="J3" i="18"/>
  <c r="J371" i="18" s="1"/>
  <c r="I397" i="18"/>
  <c r="I410" i="18"/>
  <c r="J410" i="18" s="1"/>
  <c r="H96" i="18"/>
  <c r="H108" i="18" s="1"/>
  <c r="H122" i="18"/>
  <c r="H134" i="18" s="1"/>
  <c r="H135" i="18"/>
  <c r="H148" i="18"/>
  <c r="H161" i="18"/>
  <c r="H173" i="18" s="1"/>
  <c r="H174" i="18"/>
  <c r="H186" i="18" s="1"/>
  <c r="H57" i="18"/>
  <c r="H69" i="18" s="1"/>
  <c r="H70" i="18"/>
  <c r="H82" i="18" s="1"/>
  <c r="H83" i="18"/>
  <c r="H95" i="18" s="1"/>
  <c r="D30" i="7947" s="1"/>
  <c r="D32" i="7947" s="1"/>
  <c r="H109" i="18"/>
  <c r="H121" i="18" s="1"/>
  <c r="H187" i="18"/>
  <c r="H199" i="18" s="1"/>
  <c r="H200" i="18"/>
  <c r="H212" i="18" s="1"/>
  <c r="H644" i="18" s="1"/>
  <c r="H44" i="18"/>
  <c r="D102" i="7947"/>
  <c r="D104" i="7947" s="1"/>
  <c r="H448" i="18"/>
  <c r="H676" i="18" s="1"/>
  <c r="G129" i="7941"/>
  <c r="G225" i="7941" s="1"/>
  <c r="H17" i="7941"/>
  <c r="P39" i="7944"/>
  <c r="N39" i="7944"/>
  <c r="O39" i="7944"/>
  <c r="I164" i="7942"/>
  <c r="J164" i="7942" s="1"/>
  <c r="H164" i="7942"/>
  <c r="I156" i="7942"/>
  <c r="J156" i="7942" s="1"/>
  <c r="H156" i="7942"/>
  <c r="G63" i="7941"/>
  <c r="G223" i="7941" s="1"/>
  <c r="H462" i="18"/>
  <c r="H690" i="18" s="1"/>
  <c r="G61" i="7941"/>
  <c r="G221" i="7941" s="1"/>
  <c r="H460" i="18"/>
  <c r="H688" i="18" s="1"/>
  <c r="G59" i="7941"/>
  <c r="G219" i="7941" s="1"/>
  <c r="H458" i="18"/>
  <c r="H686" i="18" s="1"/>
  <c r="G57" i="7941"/>
  <c r="G217" i="7941" s="1"/>
  <c r="H456" i="18"/>
  <c r="H684" i="18" s="1"/>
  <c r="G55" i="7941"/>
  <c r="G215" i="7941" s="1"/>
  <c r="H454" i="18"/>
  <c r="H682" i="18" s="1"/>
  <c r="G53" i="7941"/>
  <c r="G213" i="7941" s="1"/>
  <c r="H452" i="18"/>
  <c r="H680" i="18" s="1"/>
  <c r="R72" i="1"/>
  <c r="J180" i="1"/>
  <c r="K180" i="1" s="1"/>
  <c r="L180" i="1" s="1"/>
  <c r="M180" i="1" s="1"/>
  <c r="N180" i="1" s="1"/>
  <c r="O180" i="1" s="1"/>
  <c r="P180" i="1" s="1"/>
  <c r="Q180" i="1" s="1"/>
  <c r="O40" i="1"/>
  <c r="N74" i="1"/>
  <c r="N108" i="1" s="1"/>
  <c r="N4" i="7944"/>
  <c r="N4" i="7941"/>
  <c r="N4" i="18"/>
  <c r="N4" i="7942"/>
  <c r="N176" i="1"/>
  <c r="H160" i="7942"/>
  <c r="I160" i="7942" s="1"/>
  <c r="J160" i="7942" s="1"/>
  <c r="H152" i="7942"/>
  <c r="I152" i="7942" s="1"/>
  <c r="J152" i="7942" s="1"/>
  <c r="H254" i="7944"/>
  <c r="G267" i="7944"/>
  <c r="H282" i="7944"/>
  <c r="G295" i="7944"/>
  <c r="H323" i="7942"/>
  <c r="H321" i="7942"/>
  <c r="H315" i="7942"/>
  <c r="H313" i="7942"/>
  <c r="H307" i="7942"/>
  <c r="I307" i="7942"/>
  <c r="J307" i="7942" s="1"/>
  <c r="H305" i="7942"/>
  <c r="I305" i="7942"/>
  <c r="J305" i="7942" s="1"/>
  <c r="H144" i="7942"/>
  <c r="H142" i="7942"/>
  <c r="H299" i="7942"/>
  <c r="I299" i="7942"/>
  <c r="J299" i="7942" s="1"/>
  <c r="H297" i="7942"/>
  <c r="I297" i="7942"/>
  <c r="J297" i="7942" s="1"/>
  <c r="H136" i="7942"/>
  <c r="H134" i="7942"/>
  <c r="H467" i="18"/>
  <c r="H695" i="18" s="1"/>
  <c r="G100" i="7941"/>
  <c r="G228" i="7941" s="1"/>
  <c r="H35" i="7941"/>
  <c r="H465" i="18"/>
  <c r="H693" i="18" s="1"/>
  <c r="G98" i="7941"/>
  <c r="G226" i="7941" s="1"/>
  <c r="H33" i="7941"/>
  <c r="H463" i="18"/>
  <c r="H691" i="18" s="1"/>
  <c r="G96" i="7941"/>
  <c r="G224" i="7941" s="1"/>
  <c r="G657" i="18"/>
  <c r="H31" i="7941"/>
  <c r="H461" i="18"/>
  <c r="H689" i="18" s="1"/>
  <c r="G94" i="7941"/>
  <c r="H459" i="18"/>
  <c r="H687" i="18" s="1"/>
  <c r="G92" i="7941"/>
  <c r="G653" i="18"/>
  <c r="G631" i="18" s="1"/>
  <c r="H457" i="18"/>
  <c r="H685" i="18" s="1"/>
  <c r="G90" i="7941"/>
  <c r="H25" i="7941"/>
  <c r="H455" i="18"/>
  <c r="H683" i="18" s="1"/>
  <c r="G88" i="7941"/>
  <c r="H453" i="18"/>
  <c r="H681" i="18" s="1"/>
  <c r="G86" i="7941"/>
  <c r="H451" i="18"/>
  <c r="H679" i="18" s="1"/>
  <c r="G84" i="7941"/>
  <c r="G105" i="7942"/>
  <c r="G103" i="7942"/>
  <c r="G101" i="7942"/>
  <c r="G99" i="7942"/>
  <c r="G97" i="7942"/>
  <c r="G337" i="7944"/>
  <c r="H26" i="7944" s="1"/>
  <c r="H324" i="7944"/>
  <c r="H327" i="7942"/>
  <c r="H325" i="7942"/>
  <c r="H319" i="7942"/>
  <c r="H317" i="7942"/>
  <c r="H311" i="7942"/>
  <c r="H309" i="7942"/>
  <c r="H148" i="7942"/>
  <c r="G95" i="7942"/>
  <c r="H303" i="7942"/>
  <c r="H301" i="7942"/>
  <c r="H140" i="7942"/>
  <c r="I140" i="7942" s="1"/>
  <c r="G91" i="7942"/>
  <c r="H295" i="7942"/>
  <c r="I295" i="7942"/>
  <c r="J295" i="7942" s="1"/>
  <c r="H362" i="7942"/>
  <c r="H408" i="18" s="1"/>
  <c r="H420" i="18" s="1"/>
  <c r="H660" i="18" s="1"/>
  <c r="H530" i="18" s="1"/>
  <c r="H360" i="7942"/>
  <c r="H382" i="18" s="1"/>
  <c r="H358" i="7942"/>
  <c r="H356" i="18" s="1"/>
  <c r="H368" i="18" s="1"/>
  <c r="H656" i="18" s="1"/>
  <c r="H526" i="18" s="1"/>
  <c r="H356" i="7942"/>
  <c r="H330" i="18" s="1"/>
  <c r="H354" i="7942"/>
  <c r="H304" i="18" s="1"/>
  <c r="H316" i="18" s="1"/>
  <c r="H652" i="18" s="1"/>
  <c r="H522" i="18" s="1"/>
  <c r="H352" i="7942"/>
  <c r="H278" i="18" s="1"/>
  <c r="H350" i="7942"/>
  <c r="H252" i="18" s="1"/>
  <c r="H264" i="18" s="1"/>
  <c r="H648" i="18" s="1"/>
  <c r="H518" i="18" s="1"/>
  <c r="H348" i="7942"/>
  <c r="I327" i="7942"/>
  <c r="I325" i="7942"/>
  <c r="I323" i="7942"/>
  <c r="I321" i="7942"/>
  <c r="I319" i="7942"/>
  <c r="I317" i="7942"/>
  <c r="I315" i="7942"/>
  <c r="I313" i="7942"/>
  <c r="I311" i="7942"/>
  <c r="I309" i="7942"/>
  <c r="I132" i="7942"/>
  <c r="H132" i="7942"/>
  <c r="J132" i="7942"/>
  <c r="H285" i="7942"/>
  <c r="I116" i="7942"/>
  <c r="H116" i="7942"/>
  <c r="J116" i="7942"/>
  <c r="H275" i="7942"/>
  <c r="G44" i="7942"/>
  <c r="G45" i="7942"/>
  <c r="G77" i="7942" s="1"/>
  <c r="G47" i="7942"/>
  <c r="G79" i="7942" s="1"/>
  <c r="G49" i="7942"/>
  <c r="G81" i="7942" s="1"/>
  <c r="G50" i="7942"/>
  <c r="G82" i="7942" s="1"/>
  <c r="G51" i="7942"/>
  <c r="G83" i="7942" s="1"/>
  <c r="G52" i="7942"/>
  <c r="G84" i="7942" s="1"/>
  <c r="G55" i="7942"/>
  <c r="G87" i="7942" s="1"/>
  <c r="G54" i="7942"/>
  <c r="G86" i="7942" s="1"/>
  <c r="C203" i="7947"/>
  <c r="C205" i="7947" s="1"/>
  <c r="D202" i="7947" s="1"/>
  <c r="H16" i="7944"/>
  <c r="C187" i="7947"/>
  <c r="C189" i="7947" s="1"/>
  <c r="D186" i="7947" s="1"/>
  <c r="H12" i="7944"/>
  <c r="H289" i="7942"/>
  <c r="I289" i="7942" s="1"/>
  <c r="J289" i="7942" s="1"/>
  <c r="H291" i="7942"/>
  <c r="I291" i="7942" s="1"/>
  <c r="J291" i="7942" s="1"/>
  <c r="H126" i="7942"/>
  <c r="H283" i="7942"/>
  <c r="I283" i="7942"/>
  <c r="J283" i="7942" s="1"/>
  <c r="H281" i="7942"/>
  <c r="I281" i="7942"/>
  <c r="J281" i="7942" s="1"/>
  <c r="H279" i="7942"/>
  <c r="I279" i="7942"/>
  <c r="J279" i="7942" s="1"/>
  <c r="H112" i="7942"/>
  <c r="H271" i="7942"/>
  <c r="I271" i="7942" s="1"/>
  <c r="H212" i="7947"/>
  <c r="G212" i="7947"/>
  <c r="H196" i="7947"/>
  <c r="G196" i="7947"/>
  <c r="H180" i="7947"/>
  <c r="G180" i="7947"/>
  <c r="H164" i="7947"/>
  <c r="G164" i="7947"/>
  <c r="H140" i="7947"/>
  <c r="G140" i="7947"/>
  <c r="J293" i="7942"/>
  <c r="J287" i="7942"/>
  <c r="J277" i="7942"/>
  <c r="J273" i="7942"/>
  <c r="J269" i="7942"/>
  <c r="I423" i="18"/>
  <c r="I37" i="18"/>
  <c r="G51" i="7941"/>
  <c r="H450" i="18"/>
  <c r="H678" i="18" s="1"/>
  <c r="H514" i="18" s="1"/>
  <c r="H16" i="7941"/>
  <c r="J397" i="18"/>
  <c r="J38" i="18"/>
  <c r="J496" i="18" s="1"/>
  <c r="J65" i="7941" s="1"/>
  <c r="H38" i="18"/>
  <c r="I384" i="18"/>
  <c r="I481" i="18"/>
  <c r="I50" i="7941" s="1"/>
  <c r="G50" i="7941"/>
  <c r="H449" i="18"/>
  <c r="H677" i="18" s="1"/>
  <c r="I358" i="18"/>
  <c r="I332" i="18"/>
  <c r="I306" i="18"/>
  <c r="I280" i="18"/>
  <c r="I254" i="18"/>
  <c r="I228" i="18"/>
  <c r="I186" i="18"/>
  <c r="J479" i="18"/>
  <c r="J48" i="7941" s="1"/>
  <c r="H447" i="18"/>
  <c r="H675" i="18" s="1"/>
  <c r="H479" i="18"/>
  <c r="H48" i="7941" s="1"/>
  <c r="I478" i="18"/>
  <c r="I47" i="7941" s="1"/>
  <c r="G47" i="7941"/>
  <c r="H446" i="18"/>
  <c r="H674" i="18" s="1"/>
  <c r="G46" i="7941"/>
  <c r="H445" i="18"/>
  <c r="H673" i="18" s="1"/>
  <c r="G45" i="7941"/>
  <c r="H444" i="18"/>
  <c r="H672" i="18" s="1"/>
  <c r="J475" i="18"/>
  <c r="J44" i="7941" s="1"/>
  <c r="J474" i="18"/>
  <c r="J43" i="7941" s="1"/>
  <c r="G43" i="7941"/>
  <c r="H442" i="18"/>
  <c r="H670" i="18" s="1"/>
  <c r="H10" i="7941"/>
  <c r="I472" i="18"/>
  <c r="I41" i="7941" s="1"/>
  <c r="G41" i="7941"/>
  <c r="H440" i="18"/>
  <c r="H668" i="18" s="1"/>
  <c r="I479" i="18"/>
  <c r="I48" i="7941" s="1"/>
  <c r="I475" i="18"/>
  <c r="I44" i="7941" s="1"/>
  <c r="G44" i="7941"/>
  <c r="H443" i="18"/>
  <c r="H671" i="18" s="1"/>
  <c r="H473" i="18"/>
  <c r="H42" i="7941" s="1"/>
  <c r="J112" i="18"/>
  <c r="J85" i="18"/>
  <c r="I85" i="18"/>
  <c r="H441" i="18"/>
  <c r="H669" i="18" s="1"/>
  <c r="I471" i="18"/>
  <c r="I40" i="7941" s="1"/>
  <c r="J12" i="18"/>
  <c r="E7" i="7947"/>
  <c r="I470" i="18"/>
  <c r="G437" i="18"/>
  <c r="C5" i="7947" s="1"/>
  <c r="C8" i="7947" s="1"/>
  <c r="D5" i="7947" s="1"/>
  <c r="I95" i="18"/>
  <c r="J471" i="18"/>
  <c r="J40" i="7941" s="1"/>
  <c r="G72" i="7941"/>
  <c r="H8" i="7941" s="1"/>
  <c r="H439" i="18"/>
  <c r="H667" i="18" s="1"/>
  <c r="H471" i="18"/>
  <c r="H40" i="7941" s="1"/>
  <c r="D7" i="7947"/>
  <c r="H470" i="18"/>
  <c r="H438" i="18"/>
  <c r="K183" i="1"/>
  <c r="K178" i="1"/>
  <c r="J44" i="18"/>
  <c r="I44" i="18"/>
  <c r="G134" i="7941"/>
  <c r="H433" i="18"/>
  <c r="H661" i="18" s="1"/>
  <c r="H531" i="18" s="1"/>
  <c r="H407" i="18"/>
  <c r="H659" i="18" s="1"/>
  <c r="H381" i="18"/>
  <c r="H657" i="18" s="1"/>
  <c r="H527" i="18" s="1"/>
  <c r="H355" i="18"/>
  <c r="H655" i="18" s="1"/>
  <c r="H525" i="18" s="1"/>
  <c r="H329" i="18"/>
  <c r="H653" i="18" s="1"/>
  <c r="H523" i="18" s="1"/>
  <c r="H303" i="18"/>
  <c r="H651" i="18" s="1"/>
  <c r="H277" i="18"/>
  <c r="H649" i="18" s="1"/>
  <c r="H519" i="18" s="1"/>
  <c r="H251" i="18"/>
  <c r="H225" i="18"/>
  <c r="H394" i="18"/>
  <c r="H658" i="18" s="1"/>
  <c r="H528" i="18" s="1"/>
  <c r="H342" i="18"/>
  <c r="H654" i="18" s="1"/>
  <c r="H524" i="18" s="1"/>
  <c r="H290" i="18"/>
  <c r="H650" i="18" s="1"/>
  <c r="H520" i="18" s="1"/>
  <c r="I421" i="18"/>
  <c r="I395" i="18"/>
  <c r="I407" i="18" s="1"/>
  <c r="I659" i="18" s="1"/>
  <c r="I382" i="18"/>
  <c r="I394" i="18" s="1"/>
  <c r="I658" i="18" s="1"/>
  <c r="I369" i="18"/>
  <c r="I381" i="18" s="1"/>
  <c r="I657" i="18" s="1"/>
  <c r="I343" i="18"/>
  <c r="I330" i="18"/>
  <c r="I317" i="18"/>
  <c r="I329" i="18" s="1"/>
  <c r="I653" i="18" s="1"/>
  <c r="I291" i="18"/>
  <c r="I303" i="18" s="1"/>
  <c r="I651" i="18" s="1"/>
  <c r="I278" i="18"/>
  <c r="I265" i="18"/>
  <c r="I277" i="18" s="1"/>
  <c r="I649" i="18" s="1"/>
  <c r="I239" i="18"/>
  <c r="I213" i="18"/>
  <c r="H147" i="18"/>
  <c r="H160" i="18"/>
  <c r="H56" i="18"/>
  <c r="D33" i="7947"/>
  <c r="D105" i="7947"/>
  <c r="J140" i="7942" l="1"/>
  <c r="H21" i="7941"/>
  <c r="H635" i="18"/>
  <c r="H505" i="18" s="1"/>
  <c r="H74" i="7941" s="1"/>
  <c r="I56" i="18"/>
  <c r="E6" i="7947" s="1"/>
  <c r="I252" i="18"/>
  <c r="I304" i="18"/>
  <c r="I316" i="18" s="1"/>
  <c r="I652" i="18" s="1"/>
  <c r="I342" i="18"/>
  <c r="I654" i="18" s="1"/>
  <c r="I356" i="18"/>
  <c r="I368" i="18" s="1"/>
  <c r="I656" i="18" s="1"/>
  <c r="I408" i="18"/>
  <c r="I420" i="18" s="1"/>
  <c r="I660" i="18" s="1"/>
  <c r="H521" i="18"/>
  <c r="H529" i="18"/>
  <c r="J47" i="18"/>
  <c r="H23" i="7941"/>
  <c r="H27" i="7941"/>
  <c r="H29" i="7941"/>
  <c r="E102" i="7947"/>
  <c r="C147" i="7947"/>
  <c r="C149" i="7947" s="1"/>
  <c r="D146" i="7947" s="1"/>
  <c r="C227" i="7947"/>
  <c r="C229" i="7947" s="1"/>
  <c r="D226" i="7947" s="1"/>
  <c r="H18" i="7944"/>
  <c r="H17" i="7944"/>
  <c r="H74" i="7944"/>
  <c r="H86" i="7944"/>
  <c r="H100" i="7944"/>
  <c r="H116" i="7944"/>
  <c r="H130" i="7944"/>
  <c r="H142" i="7944"/>
  <c r="H88" i="7944"/>
  <c r="H102" i="7944"/>
  <c r="H114" i="7944"/>
  <c r="H128" i="7944"/>
  <c r="H144" i="7944"/>
  <c r="H158" i="7944"/>
  <c r="H170" i="7944"/>
  <c r="H156" i="7944"/>
  <c r="H172" i="7944"/>
  <c r="H184" i="7944"/>
  <c r="H200" i="7944"/>
  <c r="H228" i="7944"/>
  <c r="H240" i="7944"/>
  <c r="H212" i="7944"/>
  <c r="I3" i="7944"/>
  <c r="H268" i="7944"/>
  <c r="H186" i="7944"/>
  <c r="H198" i="7944"/>
  <c r="H226" i="7944"/>
  <c r="H242" i="7944"/>
  <c r="H284" i="7944"/>
  <c r="H270" i="7944"/>
  <c r="H256" i="7944"/>
  <c r="H298" i="7944"/>
  <c r="H312" i="7944"/>
  <c r="H326" i="7944"/>
  <c r="H337" i="7944" s="1"/>
  <c r="I26" i="7944" s="1"/>
  <c r="H354" i="7944"/>
  <c r="H368" i="7944"/>
  <c r="H382" i="7944"/>
  <c r="H396" i="7944"/>
  <c r="H410" i="7944"/>
  <c r="I410" i="7944" s="1"/>
  <c r="H452" i="7944"/>
  <c r="H466" i="7944"/>
  <c r="H340" i="7944"/>
  <c r="H424" i="7944"/>
  <c r="H438" i="7944"/>
  <c r="H480" i="7944"/>
  <c r="H422" i="7944"/>
  <c r="H435" i="7944" s="1"/>
  <c r="I33" i="7944" s="1"/>
  <c r="H380" i="7944"/>
  <c r="H393" i="7944" s="1"/>
  <c r="I30" i="7944" s="1"/>
  <c r="H464" i="7944"/>
  <c r="H477" i="7944" s="1"/>
  <c r="I36" i="7944" s="1"/>
  <c r="H366" i="7944"/>
  <c r="H296" i="7944"/>
  <c r="H309" i="7944" s="1"/>
  <c r="I24" i="7944" s="1"/>
  <c r="H478" i="7944"/>
  <c r="H491" i="7944" s="1"/>
  <c r="I37" i="7944" s="1"/>
  <c r="H394" i="7944"/>
  <c r="H407" i="7944" s="1"/>
  <c r="I31" i="7944" s="1"/>
  <c r="H436" i="7944"/>
  <c r="H338" i="7944"/>
  <c r="H351" i="7944" s="1"/>
  <c r="I27" i="7944" s="1"/>
  <c r="H450" i="7944"/>
  <c r="H310" i="7944"/>
  <c r="H323" i="7944" s="1"/>
  <c r="I25" i="7944" s="1"/>
  <c r="H408" i="7944"/>
  <c r="H421" i="7944" s="1"/>
  <c r="I32" i="7944" s="1"/>
  <c r="H352" i="7944"/>
  <c r="H365" i="7944" s="1"/>
  <c r="I28" i="7944" s="1"/>
  <c r="G103" i="7941"/>
  <c r="G533" i="18"/>
  <c r="I632" i="18"/>
  <c r="H637" i="18"/>
  <c r="H507" i="18" s="1"/>
  <c r="D46" i="7947"/>
  <c r="D48" i="7947" s="1"/>
  <c r="E45" i="7947" s="1"/>
  <c r="H634" i="18"/>
  <c r="H504" i="18" s="1"/>
  <c r="D22" i="7947"/>
  <c r="D24" i="7947" s="1"/>
  <c r="E21" i="7947" s="1"/>
  <c r="H642" i="18"/>
  <c r="H512" i="18" s="1"/>
  <c r="D86" i="7947"/>
  <c r="D88" i="7947" s="1"/>
  <c r="J319" i="18"/>
  <c r="J267" i="18"/>
  <c r="J215" i="18"/>
  <c r="I160" i="18"/>
  <c r="I134" i="18"/>
  <c r="I108" i="18"/>
  <c r="I82" i="18"/>
  <c r="H34" i="7941"/>
  <c r="H643" i="18"/>
  <c r="H513" i="18" s="1"/>
  <c r="D94" i="7947"/>
  <c r="D96" i="7947" s="1"/>
  <c r="E93" i="7947" s="1"/>
  <c r="H633" i="18"/>
  <c r="H503" i="18" s="1"/>
  <c r="D14" i="7947"/>
  <c r="D16" i="7947" s="1"/>
  <c r="E13" i="7947" s="1"/>
  <c r="H641" i="18"/>
  <c r="H511" i="18" s="1"/>
  <c r="D78" i="7947"/>
  <c r="D80" i="7947" s="1"/>
  <c r="E77" i="7947" s="1"/>
  <c r="H636" i="18"/>
  <c r="H506" i="18" s="1"/>
  <c r="D38" i="7947"/>
  <c r="D40" i="7947" s="1"/>
  <c r="E37" i="7947" s="1"/>
  <c r="J46" i="18"/>
  <c r="J56" i="18" s="1"/>
  <c r="J59" i="18"/>
  <c r="J57" i="18"/>
  <c r="J69" i="18" s="1"/>
  <c r="J633" i="18" s="1"/>
  <c r="J72" i="18"/>
  <c r="J70" i="18"/>
  <c r="J83" i="18"/>
  <c r="J95" i="18" s="1"/>
  <c r="J98" i="18"/>
  <c r="J96" i="18"/>
  <c r="J111" i="18"/>
  <c r="J125" i="18"/>
  <c r="J138" i="18"/>
  <c r="J151" i="18"/>
  <c r="J164" i="18"/>
  <c r="J190" i="18"/>
  <c r="J202" i="18"/>
  <c r="J203" i="18"/>
  <c r="J216" i="18"/>
  <c r="J229" i="18"/>
  <c r="J242" i="18"/>
  <c r="J60" i="18"/>
  <c r="J73" i="18"/>
  <c r="J86" i="18"/>
  <c r="J99" i="18"/>
  <c r="J109" i="18"/>
  <c r="J124" i="18"/>
  <c r="J122" i="18"/>
  <c r="J137" i="18"/>
  <c r="J135" i="18"/>
  <c r="J150" i="18"/>
  <c r="J148" i="18"/>
  <c r="J163" i="18"/>
  <c r="J161" i="18"/>
  <c r="J174" i="18"/>
  <c r="J186" i="18" s="1"/>
  <c r="J189" i="18"/>
  <c r="J187" i="18"/>
  <c r="J199" i="18" s="1"/>
  <c r="F94" i="7947" s="1"/>
  <c r="J200" i="18"/>
  <c r="J372" i="18"/>
  <c r="J385" i="18"/>
  <c r="J398" i="18"/>
  <c r="J411" i="18"/>
  <c r="J424" i="18"/>
  <c r="J255" i="18"/>
  <c r="J268" i="18"/>
  <c r="J281" i="18"/>
  <c r="J294" i="18"/>
  <c r="J307" i="18"/>
  <c r="J320" i="18"/>
  <c r="J333" i="18"/>
  <c r="J346" i="18"/>
  <c r="J359" i="18"/>
  <c r="K3" i="18"/>
  <c r="J345" i="18"/>
  <c r="J293" i="18"/>
  <c r="J241" i="18"/>
  <c r="I199" i="18"/>
  <c r="I173" i="18"/>
  <c r="I147" i="18"/>
  <c r="I69" i="18"/>
  <c r="I441" i="18"/>
  <c r="I669" i="18" s="1"/>
  <c r="I450" i="18"/>
  <c r="H83" i="7941"/>
  <c r="I635" i="18"/>
  <c r="E30" i="7947"/>
  <c r="I39" i="7941"/>
  <c r="H12" i="7941"/>
  <c r="G204" i="7941"/>
  <c r="H9" i="7941"/>
  <c r="G201" i="7941"/>
  <c r="G38" i="7941"/>
  <c r="J254" i="18"/>
  <c r="J306" i="18"/>
  <c r="K306" i="18"/>
  <c r="J358" i="18"/>
  <c r="H18" i="7941"/>
  <c r="G210" i="7941"/>
  <c r="J384" i="18"/>
  <c r="K384" i="18" s="1"/>
  <c r="I495" i="18"/>
  <c r="I64" i="7941" s="1"/>
  <c r="I11" i="18"/>
  <c r="J423" i="18"/>
  <c r="K423" i="18"/>
  <c r="J271" i="7942"/>
  <c r="H128" i="7942"/>
  <c r="I128" i="7942" s="1"/>
  <c r="J128" i="7942" s="1"/>
  <c r="H124" i="7942"/>
  <c r="I124" i="7942" s="1"/>
  <c r="J124" i="7942" s="1"/>
  <c r="H120" i="7942"/>
  <c r="I120" i="7942" s="1"/>
  <c r="J120" i="7942" s="1"/>
  <c r="H114" i="7942"/>
  <c r="I114" i="7942" s="1"/>
  <c r="J114" i="7942" s="1"/>
  <c r="G76" i="7942"/>
  <c r="G43" i="7942"/>
  <c r="H226" i="18"/>
  <c r="H333" i="7942"/>
  <c r="H138" i="7942"/>
  <c r="I138" i="7942" s="1"/>
  <c r="J311" i="7942"/>
  <c r="J319" i="7942"/>
  <c r="J327" i="7942"/>
  <c r="H150" i="7942"/>
  <c r="I150" i="7942" s="1"/>
  <c r="H154" i="7942"/>
  <c r="I154" i="7942" s="1"/>
  <c r="H158" i="7942"/>
  <c r="I158" i="7942" s="1"/>
  <c r="H162" i="7942"/>
  <c r="I162" i="7942" s="1"/>
  <c r="H166" i="7942"/>
  <c r="I166" i="7942" s="1"/>
  <c r="H20" i="7941"/>
  <c r="G212" i="7941"/>
  <c r="H24" i="7941"/>
  <c r="G216" i="7941"/>
  <c r="H30" i="7941"/>
  <c r="G222" i="7941"/>
  <c r="J315" i="7942"/>
  <c r="J323" i="7942"/>
  <c r="H23" i="7944"/>
  <c r="C259" i="7947"/>
  <c r="C261" i="7947" s="1"/>
  <c r="D258" i="7947" s="1"/>
  <c r="C243" i="7947"/>
  <c r="C245" i="7947" s="1"/>
  <c r="D242" i="7947" s="1"/>
  <c r="H21" i="7944"/>
  <c r="O74" i="1"/>
  <c r="O108" i="1" s="1"/>
  <c r="O142" i="1"/>
  <c r="O4" i="7944"/>
  <c r="O4" i="7941"/>
  <c r="P40" i="1"/>
  <c r="O4" i="18"/>
  <c r="O4" i="7942"/>
  <c r="O176" i="1"/>
  <c r="H32" i="7941"/>
  <c r="K184" i="1"/>
  <c r="K7" i="7942" s="1"/>
  <c r="L183" i="1"/>
  <c r="H39" i="7941"/>
  <c r="G200" i="7941"/>
  <c r="G70" i="7941"/>
  <c r="K143" i="1"/>
  <c r="L178" i="1"/>
  <c r="K7" i="18"/>
  <c r="K145" i="1"/>
  <c r="K148" i="1"/>
  <c r="K149" i="1"/>
  <c r="K150" i="1"/>
  <c r="K144" i="1"/>
  <c r="K146" i="1"/>
  <c r="K147" i="1"/>
  <c r="K152" i="1"/>
  <c r="K151" i="1"/>
  <c r="K154" i="1"/>
  <c r="K155" i="1"/>
  <c r="K157" i="1"/>
  <c r="K159" i="1"/>
  <c r="K161" i="1"/>
  <c r="K163" i="1"/>
  <c r="K165" i="1"/>
  <c r="K167" i="1"/>
  <c r="K153" i="1"/>
  <c r="K156" i="1"/>
  <c r="K158" i="1"/>
  <c r="K160" i="1"/>
  <c r="K162" i="1"/>
  <c r="K164" i="1"/>
  <c r="K166" i="1"/>
  <c r="K168" i="1"/>
  <c r="K170" i="1"/>
  <c r="K169" i="1"/>
  <c r="K172" i="1"/>
  <c r="K171" i="1"/>
  <c r="H666" i="18"/>
  <c r="H665" i="18" s="1"/>
  <c r="H437" i="18"/>
  <c r="F14" i="7947"/>
  <c r="J470" i="18"/>
  <c r="F7" i="7947"/>
  <c r="J11" i="18"/>
  <c r="I637" i="18"/>
  <c r="E46" i="7947"/>
  <c r="H11" i="7941"/>
  <c r="G203" i="7941"/>
  <c r="H13" i="7941"/>
  <c r="G205" i="7941"/>
  <c r="H14" i="7941"/>
  <c r="G206" i="7941"/>
  <c r="H15" i="7941"/>
  <c r="G207" i="7941"/>
  <c r="I642" i="18"/>
  <c r="E86" i="7947"/>
  <c r="J228" i="18"/>
  <c r="J280" i="18"/>
  <c r="J332" i="18"/>
  <c r="H496" i="18"/>
  <c r="H65" i="7941" s="1"/>
  <c r="H11" i="18"/>
  <c r="H19" i="7941"/>
  <c r="G211" i="7941"/>
  <c r="H268" i="7942"/>
  <c r="I112" i="7942"/>
  <c r="I126" i="7942"/>
  <c r="H130" i="7942"/>
  <c r="I130" i="7942"/>
  <c r="J130" i="7942" s="1"/>
  <c r="H122" i="7942"/>
  <c r="I122" i="7942"/>
  <c r="J122" i="7942" s="1"/>
  <c r="H118" i="7942"/>
  <c r="I118" i="7942"/>
  <c r="J118" i="7942" s="1"/>
  <c r="H110" i="7942"/>
  <c r="I110" i="7942"/>
  <c r="J110" i="7942" s="1"/>
  <c r="I275" i="7942"/>
  <c r="J275" i="7942"/>
  <c r="I285" i="7942"/>
  <c r="I301" i="7942"/>
  <c r="J301" i="7942" s="1"/>
  <c r="I303" i="7942"/>
  <c r="H146" i="7942"/>
  <c r="I146" i="7942" s="1"/>
  <c r="I148" i="7942"/>
  <c r="J309" i="7942"/>
  <c r="J317" i="7942"/>
  <c r="J325" i="7942"/>
  <c r="I324" i="7944"/>
  <c r="H22" i="7941"/>
  <c r="G214" i="7941"/>
  <c r="H26" i="7941"/>
  <c r="G218" i="7941"/>
  <c r="H28" i="7941"/>
  <c r="G220" i="7941"/>
  <c r="I134" i="7942"/>
  <c r="I136" i="7942"/>
  <c r="I142" i="7942"/>
  <c r="I144" i="7942"/>
  <c r="J313" i="7942"/>
  <c r="J321" i="7942"/>
  <c r="H295" i="7944"/>
  <c r="D259" i="7947" s="1"/>
  <c r="H267" i="7944"/>
  <c r="H36" i="7941"/>
  <c r="H87" i="7941"/>
  <c r="I454" i="18"/>
  <c r="H95" i="7941"/>
  <c r="I462" i="18"/>
  <c r="H97" i="7941"/>
  <c r="I464" i="18"/>
  <c r="H647" i="18"/>
  <c r="H517" i="18" s="1"/>
  <c r="D126" i="7947"/>
  <c r="D128" i="7947" s="1"/>
  <c r="I455" i="18"/>
  <c r="H88" i="7941"/>
  <c r="H90" i="7941"/>
  <c r="I457" i="18"/>
  <c r="H98" i="7941"/>
  <c r="I465" i="18"/>
  <c r="I693" i="18" s="1"/>
  <c r="I529" i="18" s="1"/>
  <c r="I98" i="7941" s="1"/>
  <c r="H100" i="7941"/>
  <c r="I467" i="18"/>
  <c r="H639" i="18"/>
  <c r="H509" i="18" s="1"/>
  <c r="D62" i="7947"/>
  <c r="D64" i="7947" s="1"/>
  <c r="E61" i="7947" s="1"/>
  <c r="I225" i="18"/>
  <c r="I251" i="18"/>
  <c r="I264" i="18"/>
  <c r="I648" i="18" s="1"/>
  <c r="I290" i="18"/>
  <c r="I650" i="18" s="1"/>
  <c r="I355" i="18"/>
  <c r="I655" i="18" s="1"/>
  <c r="I433" i="18"/>
  <c r="I661" i="18" s="1"/>
  <c r="J213" i="18"/>
  <c r="J239" i="18"/>
  <c r="J251" i="18" s="1"/>
  <c r="J252" i="18"/>
  <c r="J265" i="18"/>
  <c r="J277" i="18" s="1"/>
  <c r="J649" i="18" s="1"/>
  <c r="J278" i="18"/>
  <c r="J291" i="18"/>
  <c r="J303" i="18" s="1"/>
  <c r="J651" i="18" s="1"/>
  <c r="J304" i="18"/>
  <c r="J316" i="18" s="1"/>
  <c r="J652" i="18" s="1"/>
  <c r="J317" i="18"/>
  <c r="J329" i="18" s="1"/>
  <c r="J653" i="18" s="1"/>
  <c r="J330" i="18"/>
  <c r="J343" i="18"/>
  <c r="J355" i="18" s="1"/>
  <c r="J655" i="18" s="1"/>
  <c r="J356" i="18"/>
  <c r="J369" i="18"/>
  <c r="J381" i="18" s="1"/>
  <c r="J657" i="18" s="1"/>
  <c r="J382" i="18"/>
  <c r="J395" i="18"/>
  <c r="J407" i="18" s="1"/>
  <c r="J659" i="18" s="1"/>
  <c r="J408" i="18"/>
  <c r="J420" i="18" s="1"/>
  <c r="J660" i="18" s="1"/>
  <c r="J421" i="18"/>
  <c r="J433" i="18" s="1"/>
  <c r="J661" i="18" s="1"/>
  <c r="H89" i="7941"/>
  <c r="I456" i="18"/>
  <c r="H91" i="7941"/>
  <c r="I458" i="18"/>
  <c r="H93" i="7941"/>
  <c r="I460" i="18"/>
  <c r="H99" i="7941"/>
  <c r="I466" i="18"/>
  <c r="H645" i="18"/>
  <c r="H515" i="18" s="1"/>
  <c r="D110" i="7947"/>
  <c r="D112" i="7947" s="1"/>
  <c r="H92" i="7941"/>
  <c r="I459" i="18"/>
  <c r="H94" i="7941"/>
  <c r="I461" i="18"/>
  <c r="H96" i="7941"/>
  <c r="I463" i="18"/>
  <c r="H632" i="18"/>
  <c r="D6" i="7947"/>
  <c r="D8" i="7947" s="1"/>
  <c r="E5" i="7947" s="1"/>
  <c r="H640" i="18"/>
  <c r="H510" i="18" s="1"/>
  <c r="D70" i="7947"/>
  <c r="D72" i="7947" s="1"/>
  <c r="E69" i="7947" s="1"/>
  <c r="I10" i="7941"/>
  <c r="H202" i="7941"/>
  <c r="H638" i="18"/>
  <c r="H508" i="18" s="1"/>
  <c r="D54" i="7947"/>
  <c r="D56" i="7947" s="1"/>
  <c r="E53" i="7947" s="1"/>
  <c r="E29" i="7947"/>
  <c r="E101" i="7947"/>
  <c r="D129" i="7947"/>
  <c r="D49" i="7947"/>
  <c r="D89" i="7947"/>
  <c r="D113" i="7947"/>
  <c r="J146" i="7942" l="1"/>
  <c r="I505" i="18"/>
  <c r="I74" i="7941" s="1"/>
  <c r="K128" i="7942"/>
  <c r="J635" i="18"/>
  <c r="F30" i="7947"/>
  <c r="J465" i="18"/>
  <c r="H211" i="7941"/>
  <c r="K280" i="18"/>
  <c r="J643" i="18"/>
  <c r="H211" i="7944"/>
  <c r="H281" i="7944"/>
  <c r="H225" i="7944"/>
  <c r="H463" i="7944"/>
  <c r="I35" i="7944" s="1"/>
  <c r="H449" i="7944"/>
  <c r="I34" i="7944" s="1"/>
  <c r="H379" i="7944"/>
  <c r="I29" i="7944" s="1"/>
  <c r="H239" i="7944"/>
  <c r="I74" i="7944"/>
  <c r="I89" i="7944"/>
  <c r="I88" i="7944"/>
  <c r="I100" i="7944"/>
  <c r="I114" i="7944"/>
  <c r="I128" i="7944"/>
  <c r="I145" i="7944"/>
  <c r="I144" i="7944"/>
  <c r="I75" i="7944"/>
  <c r="I86" i="7944"/>
  <c r="I99" i="7944" s="1"/>
  <c r="E147" i="7947" s="1"/>
  <c r="I103" i="7944"/>
  <c r="I102" i="7944"/>
  <c r="I117" i="7944"/>
  <c r="I116" i="7944"/>
  <c r="I131" i="7944"/>
  <c r="I130" i="7944"/>
  <c r="I142" i="7944"/>
  <c r="I156" i="7944"/>
  <c r="I173" i="7944"/>
  <c r="I172" i="7944"/>
  <c r="I158" i="7944"/>
  <c r="I170" i="7944"/>
  <c r="I183" i="7944" s="1"/>
  <c r="E195" i="7947" s="1"/>
  <c r="I187" i="7944"/>
  <c r="I186" i="7944"/>
  <c r="I198" i="7944"/>
  <c r="I226" i="7944"/>
  <c r="I243" i="7944"/>
  <c r="I242" i="7944"/>
  <c r="I212" i="7944"/>
  <c r="I225" i="7944" s="1"/>
  <c r="E219" i="7947" s="1"/>
  <c r="I285" i="7944"/>
  <c r="I270" i="7944"/>
  <c r="I257" i="7944"/>
  <c r="I159" i="7944"/>
  <c r="I184" i="7944"/>
  <c r="I197" i="7944" s="1"/>
  <c r="E203" i="7947" s="1"/>
  <c r="I201" i="7944"/>
  <c r="I200" i="7944"/>
  <c r="I229" i="7944"/>
  <c r="I228" i="7944"/>
  <c r="I240" i="7944"/>
  <c r="J3" i="7944"/>
  <c r="I271" i="7944"/>
  <c r="I299" i="7944"/>
  <c r="J299" i="7944" s="1"/>
  <c r="I313" i="7944"/>
  <c r="I327" i="7944"/>
  <c r="J327" i="7944" s="1"/>
  <c r="I355" i="7944"/>
  <c r="I369" i="7944"/>
  <c r="I397" i="7944"/>
  <c r="I411" i="7944"/>
  <c r="I438" i="7944"/>
  <c r="I439" i="7944"/>
  <c r="I453" i="7944"/>
  <c r="I467" i="7944"/>
  <c r="I480" i="7944"/>
  <c r="I481" i="7944"/>
  <c r="J481" i="7944" s="1"/>
  <c r="I341" i="7944"/>
  <c r="I382" i="7944"/>
  <c r="J382" i="7944" s="1"/>
  <c r="I383" i="7944"/>
  <c r="I425" i="7944"/>
  <c r="I436" i="7944"/>
  <c r="I424" i="7944"/>
  <c r="I368" i="7944"/>
  <c r="I312" i="7944"/>
  <c r="I452" i="7944"/>
  <c r="I354" i="7944"/>
  <c r="I326" i="7944"/>
  <c r="I380" i="7944"/>
  <c r="I393" i="7944" s="1"/>
  <c r="J30" i="7944" s="1"/>
  <c r="I396" i="7944"/>
  <c r="I340" i="7944"/>
  <c r="I466" i="7944"/>
  <c r="I298" i="7944"/>
  <c r="I366" i="7944"/>
  <c r="I379" i="7944" s="1"/>
  <c r="I310" i="7944"/>
  <c r="I323" i="7944" s="1"/>
  <c r="J25" i="7944" s="1"/>
  <c r="I296" i="7944"/>
  <c r="I478" i="7944"/>
  <c r="I491" i="7944" s="1"/>
  <c r="J37" i="7944" s="1"/>
  <c r="I338" i="7944"/>
  <c r="I352" i="7944"/>
  <c r="I365" i="7944" s="1"/>
  <c r="J28" i="7944" s="1"/>
  <c r="I464" i="7944"/>
  <c r="I477" i="7944" s="1"/>
  <c r="J36" i="7944" s="1"/>
  <c r="I422" i="7944"/>
  <c r="I450" i="7944"/>
  <c r="I463" i="7944" s="1"/>
  <c r="I394" i="7944"/>
  <c r="I407" i="7944" s="1"/>
  <c r="J31" i="7944" s="1"/>
  <c r="I268" i="7944"/>
  <c r="I281" i="7944" s="1"/>
  <c r="E251" i="7947" s="1"/>
  <c r="I256" i="7944"/>
  <c r="I284" i="7944"/>
  <c r="I408" i="7944"/>
  <c r="I282" i="7944"/>
  <c r="I295" i="7944" s="1"/>
  <c r="E259" i="7947" s="1"/>
  <c r="H253" i="7944"/>
  <c r="H183" i="7944"/>
  <c r="H127" i="7944"/>
  <c r="H113" i="7944"/>
  <c r="I254" i="7944"/>
  <c r="I267" i="7944" s="1"/>
  <c r="E243" i="7947" s="1"/>
  <c r="H197" i="7944"/>
  <c r="H169" i="7944"/>
  <c r="H141" i="7944"/>
  <c r="H155" i="7944"/>
  <c r="H99" i="7944"/>
  <c r="G102" i="7941"/>
  <c r="H7" i="7941"/>
  <c r="G199" i="7941"/>
  <c r="F6" i="7947"/>
  <c r="J632" i="18"/>
  <c r="H75" i="7941"/>
  <c r="I442" i="18"/>
  <c r="I670" i="18" s="1"/>
  <c r="H80" i="7941"/>
  <c r="I447" i="18"/>
  <c r="I675" i="18" s="1"/>
  <c r="I449" i="18"/>
  <c r="H82" i="7941"/>
  <c r="I440" i="18"/>
  <c r="I668" i="18" s="1"/>
  <c r="H73" i="7941"/>
  <c r="I9" i="7941" s="1"/>
  <c r="H76" i="7941"/>
  <c r="I443" i="18"/>
  <c r="I671" i="18" s="1"/>
  <c r="I507" i="18" s="1"/>
  <c r="I76" i="7941" s="1"/>
  <c r="I639" i="18"/>
  <c r="E62" i="7947"/>
  <c r="E64" i="7947" s="1"/>
  <c r="I643" i="18"/>
  <c r="E94" i="7947"/>
  <c r="E96" i="7947" s="1"/>
  <c r="K60" i="18"/>
  <c r="K57" i="18"/>
  <c r="K74" i="18"/>
  <c r="K87" i="18"/>
  <c r="K99" i="18"/>
  <c r="K111" i="18"/>
  <c r="K109" i="18"/>
  <c r="K124" i="18"/>
  <c r="K126" i="18"/>
  <c r="K137" i="18"/>
  <c r="K139" i="18"/>
  <c r="K150" i="18"/>
  <c r="K152" i="18"/>
  <c r="K164" i="18"/>
  <c r="K161" i="18"/>
  <c r="K189" i="18"/>
  <c r="K187" i="18"/>
  <c r="K202" i="18"/>
  <c r="K203" i="18"/>
  <c r="K217" i="18"/>
  <c r="K230" i="18"/>
  <c r="K47" i="18"/>
  <c r="K59" i="18"/>
  <c r="K61" i="18"/>
  <c r="K72" i="18"/>
  <c r="K70" i="18"/>
  <c r="K86" i="18"/>
  <c r="K83" i="18"/>
  <c r="K98" i="18"/>
  <c r="K96" i="18"/>
  <c r="K113" i="18"/>
  <c r="K125" i="18"/>
  <c r="K122" i="18"/>
  <c r="K138" i="18"/>
  <c r="K135" i="18"/>
  <c r="K151" i="18"/>
  <c r="K148" i="18"/>
  <c r="K163" i="18"/>
  <c r="K165" i="18"/>
  <c r="K174" i="18"/>
  <c r="K186" i="18" s="1"/>
  <c r="G86" i="7947" s="1"/>
  <c r="K191" i="18"/>
  <c r="K200" i="18"/>
  <c r="K204" i="18"/>
  <c r="K216" i="18"/>
  <c r="K229" i="18"/>
  <c r="K242" i="18"/>
  <c r="K255" i="18"/>
  <c r="K268" i="18"/>
  <c r="K281" i="18"/>
  <c r="K294" i="18"/>
  <c r="K307" i="18"/>
  <c r="K320" i="18"/>
  <c r="K333" i="18"/>
  <c r="K346" i="18"/>
  <c r="K359" i="18"/>
  <c r="K373" i="18"/>
  <c r="K386" i="18"/>
  <c r="K412" i="18"/>
  <c r="K425" i="18"/>
  <c r="L3" i="18"/>
  <c r="K243" i="18"/>
  <c r="K256" i="18"/>
  <c r="K269" i="18"/>
  <c r="K282" i="18"/>
  <c r="K295" i="18"/>
  <c r="K308" i="18"/>
  <c r="K321" i="18"/>
  <c r="K334" i="18"/>
  <c r="K347" i="18"/>
  <c r="K360" i="18"/>
  <c r="K372" i="18"/>
  <c r="K385" i="18"/>
  <c r="K399" i="18"/>
  <c r="K411" i="18"/>
  <c r="K424" i="18"/>
  <c r="K398" i="18"/>
  <c r="K85" i="18"/>
  <c r="K46" i="18"/>
  <c r="K44" i="18"/>
  <c r="K410" i="18"/>
  <c r="K397" i="18"/>
  <c r="K345" i="18"/>
  <c r="K319" i="18"/>
  <c r="K293" i="18"/>
  <c r="K267" i="18"/>
  <c r="K241" i="18"/>
  <c r="K215" i="18"/>
  <c r="K190" i="18"/>
  <c r="K112" i="18"/>
  <c r="K100" i="18"/>
  <c r="K73" i="18"/>
  <c r="K82" i="18" s="1"/>
  <c r="G22" i="7947" s="1"/>
  <c r="K48" i="18"/>
  <c r="J642" i="18"/>
  <c r="F86" i="7947"/>
  <c r="J82" i="18"/>
  <c r="H72" i="7941"/>
  <c r="I439" i="18"/>
  <c r="I667" i="18" s="1"/>
  <c r="I636" i="18"/>
  <c r="E38" i="7947"/>
  <c r="E40" i="7947" s="1"/>
  <c r="I640" i="18"/>
  <c r="E70" i="7947"/>
  <c r="E72" i="7947" s="1"/>
  <c r="I448" i="18"/>
  <c r="I676" i="18" s="1"/>
  <c r="I512" i="18" s="1"/>
  <c r="H81" i="7941"/>
  <c r="J394" i="18"/>
  <c r="J658" i="18" s="1"/>
  <c r="J368" i="18"/>
  <c r="J656" i="18" s="1"/>
  <c r="J342" i="18"/>
  <c r="J654" i="18" s="1"/>
  <c r="J290" i="18"/>
  <c r="J650" i="18" s="1"/>
  <c r="J264" i="18"/>
  <c r="J648" i="18" s="1"/>
  <c r="J225" i="18"/>
  <c r="K371" i="18"/>
  <c r="L371" i="18" s="1"/>
  <c r="K332" i="18"/>
  <c r="K228" i="18"/>
  <c r="L228" i="18" s="1"/>
  <c r="J121" i="18"/>
  <c r="H469" i="18"/>
  <c r="K358" i="18"/>
  <c r="K254" i="18"/>
  <c r="I633" i="18"/>
  <c r="E14" i="7947"/>
  <c r="E16" i="7947" s="1"/>
  <c r="I641" i="18"/>
  <c r="E78" i="7947"/>
  <c r="E80" i="7947" s="1"/>
  <c r="J212" i="18"/>
  <c r="J173" i="18"/>
  <c r="J160" i="18"/>
  <c r="J147" i="18"/>
  <c r="J134" i="18"/>
  <c r="J108" i="18"/>
  <c r="I634" i="18"/>
  <c r="E22" i="7947"/>
  <c r="E24" i="7947" s="1"/>
  <c r="I638" i="18"/>
  <c r="E54" i="7947"/>
  <c r="E56" i="7947" s="1"/>
  <c r="E85" i="7947"/>
  <c r="G198" i="7941"/>
  <c r="H6" i="7941"/>
  <c r="J166" i="7942"/>
  <c r="J158" i="7942"/>
  <c r="J150" i="7942"/>
  <c r="L384" i="18"/>
  <c r="J162" i="7942"/>
  <c r="J154" i="7942"/>
  <c r="J144" i="7942"/>
  <c r="J136" i="7942"/>
  <c r="J324" i="7944"/>
  <c r="K146" i="7942"/>
  <c r="J303" i="7942"/>
  <c r="J285" i="7942"/>
  <c r="K110" i="7942"/>
  <c r="K118" i="7942"/>
  <c r="K122" i="7942"/>
  <c r="K130" i="7942"/>
  <c r="J126" i="7942"/>
  <c r="L332" i="18"/>
  <c r="J637" i="18"/>
  <c r="F46" i="7947"/>
  <c r="L426" i="18"/>
  <c r="K41" i="18"/>
  <c r="K499" i="18" s="1"/>
  <c r="K68" i="7941" s="1"/>
  <c r="L400" i="18"/>
  <c r="K39" i="18"/>
  <c r="K497" i="18" s="1"/>
  <c r="K66" i="7941" s="1"/>
  <c r="K35" i="18"/>
  <c r="K493" i="18" s="1"/>
  <c r="K62" i="7941" s="1"/>
  <c r="L348" i="18"/>
  <c r="K31" i="18"/>
  <c r="K489" i="18" s="1"/>
  <c r="K58" i="7941" s="1"/>
  <c r="L296" i="18"/>
  <c r="K27" i="18"/>
  <c r="L244" i="18"/>
  <c r="K22" i="18"/>
  <c r="L335" i="18"/>
  <c r="K34" i="18"/>
  <c r="K492" i="18" s="1"/>
  <c r="K61" i="7941" s="1"/>
  <c r="L283" i="18"/>
  <c r="K30" i="18"/>
  <c r="K488" i="18" s="1"/>
  <c r="K57" i="7941" s="1"/>
  <c r="L231" i="18"/>
  <c r="K26" i="18"/>
  <c r="L192" i="18"/>
  <c r="K23" i="18"/>
  <c r="L166" i="18"/>
  <c r="K21" i="18"/>
  <c r="K15" i="18"/>
  <c r="L88" i="18"/>
  <c r="K19" i="18"/>
  <c r="L140" i="18"/>
  <c r="L114" i="18"/>
  <c r="K17" i="18"/>
  <c r="K642" i="18"/>
  <c r="K12" i="18"/>
  <c r="L49" i="18"/>
  <c r="K173" i="1"/>
  <c r="H38" i="7941"/>
  <c r="L184" i="1"/>
  <c r="L7" i="7942" s="1"/>
  <c r="M183" i="1"/>
  <c r="N183" i="1" s="1"/>
  <c r="O183" i="1" s="1"/>
  <c r="P183" i="1" s="1"/>
  <c r="Q183" i="1" s="1"/>
  <c r="I21" i="7944"/>
  <c r="J21" i="7944" s="1"/>
  <c r="I23" i="7944"/>
  <c r="J23" i="7944" s="1"/>
  <c r="J138" i="7942"/>
  <c r="I226" i="18"/>
  <c r="H238" i="18"/>
  <c r="H108" i="7942"/>
  <c r="H107" i="7942" s="1"/>
  <c r="G75" i="7942"/>
  <c r="K114" i="7942"/>
  <c r="K120" i="7942"/>
  <c r="K124" i="7942"/>
  <c r="I268" i="7942"/>
  <c r="I469" i="18"/>
  <c r="I19" i="7941"/>
  <c r="K634" i="18"/>
  <c r="D243" i="7947"/>
  <c r="D245" i="7947" s="1"/>
  <c r="J142" i="7942"/>
  <c r="J134" i="7942"/>
  <c r="J112" i="7942"/>
  <c r="L280" i="18"/>
  <c r="J39" i="7941"/>
  <c r="J38" i="7941" s="1"/>
  <c r="J469" i="18"/>
  <c r="K40" i="18"/>
  <c r="K498" i="18" s="1"/>
  <c r="K67" i="7941" s="1"/>
  <c r="L413" i="18"/>
  <c r="K38" i="18"/>
  <c r="K496" i="18" s="1"/>
  <c r="K65" i="7941" s="1"/>
  <c r="L387" i="18"/>
  <c r="L374" i="18"/>
  <c r="K37" i="18"/>
  <c r="K495" i="18" s="1"/>
  <c r="K64" i="7941" s="1"/>
  <c r="K33" i="18"/>
  <c r="K491" i="18" s="1"/>
  <c r="K60" i="7941" s="1"/>
  <c r="L322" i="18"/>
  <c r="K29" i="18"/>
  <c r="K487" i="18" s="1"/>
  <c r="K56" i="7941" s="1"/>
  <c r="L270" i="18"/>
  <c r="K25" i="18"/>
  <c r="L218" i="18"/>
  <c r="L361" i="18"/>
  <c r="K36" i="18"/>
  <c r="K494" i="18" s="1"/>
  <c r="K63" i="7941" s="1"/>
  <c r="L309" i="18"/>
  <c r="K32" i="18"/>
  <c r="K490" i="18" s="1"/>
  <c r="K59" i="7941" s="1"/>
  <c r="L257" i="18"/>
  <c r="K28" i="18"/>
  <c r="K486" i="18" s="1"/>
  <c r="K55" i="7941" s="1"/>
  <c r="L205" i="18"/>
  <c r="K24" i="18"/>
  <c r="K20" i="18"/>
  <c r="L153" i="18"/>
  <c r="K16" i="18"/>
  <c r="L101" i="18"/>
  <c r="K13" i="18"/>
  <c r="L62" i="18"/>
  <c r="K18" i="18"/>
  <c r="L127" i="18"/>
  <c r="K14" i="18"/>
  <c r="L75" i="18"/>
  <c r="M178" i="1"/>
  <c r="L7" i="18"/>
  <c r="L143" i="1"/>
  <c r="L145" i="1"/>
  <c r="L146" i="1"/>
  <c r="L149" i="1"/>
  <c r="L150" i="1"/>
  <c r="L144" i="1"/>
  <c r="L147" i="1"/>
  <c r="L148" i="1"/>
  <c r="L151" i="1"/>
  <c r="L153" i="1"/>
  <c r="L22" i="18" s="1"/>
  <c r="L156" i="1"/>
  <c r="L158" i="1"/>
  <c r="L160" i="1"/>
  <c r="L162" i="1"/>
  <c r="L164" i="1"/>
  <c r="L166" i="1"/>
  <c r="L152" i="1"/>
  <c r="L154" i="1"/>
  <c r="L155" i="1"/>
  <c r="L157" i="1"/>
  <c r="L159" i="1"/>
  <c r="L161" i="1"/>
  <c r="L163" i="1"/>
  <c r="L165" i="1"/>
  <c r="L167" i="1"/>
  <c r="L169" i="1"/>
  <c r="L168" i="1"/>
  <c r="L171" i="1"/>
  <c r="L170" i="1"/>
  <c r="L172" i="1"/>
  <c r="K269" i="7942"/>
  <c r="K273" i="7942"/>
  <c r="K277" i="7942"/>
  <c r="K287" i="7942"/>
  <c r="K293" i="7942"/>
  <c r="K325" i="7942"/>
  <c r="K164" i="7942"/>
  <c r="K317" i="7942"/>
  <c r="K156" i="7942"/>
  <c r="K309" i="7942"/>
  <c r="K160" i="7942"/>
  <c r="K152" i="7942"/>
  <c r="K307" i="7942"/>
  <c r="K305" i="7942"/>
  <c r="K299" i="7942"/>
  <c r="K297" i="7942"/>
  <c r="K323" i="7942"/>
  <c r="K321" i="7942"/>
  <c r="K315" i="7942"/>
  <c r="K313" i="7942"/>
  <c r="K140" i="7942"/>
  <c r="K295" i="7942"/>
  <c r="K132" i="7942"/>
  <c r="K116" i="7942"/>
  <c r="K289" i="7942"/>
  <c r="K291" i="7942"/>
  <c r="K283" i="7942"/>
  <c r="K281" i="7942"/>
  <c r="K279" i="7942"/>
  <c r="K271" i="7942"/>
  <c r="K327" i="7942"/>
  <c r="K319" i="7942"/>
  <c r="K311" i="7942"/>
  <c r="K144" i="7942"/>
  <c r="K142" i="7942"/>
  <c r="K136" i="7942"/>
  <c r="K134" i="7942"/>
  <c r="K303" i="7942"/>
  <c r="K301" i="7942"/>
  <c r="K285" i="7942"/>
  <c r="K275" i="7942"/>
  <c r="K126" i="7942"/>
  <c r="K112" i="7942"/>
  <c r="J148" i="7942"/>
  <c r="Q40" i="1"/>
  <c r="P74" i="1"/>
  <c r="P108" i="1" s="1"/>
  <c r="P4" i="7944"/>
  <c r="P4" i="7941"/>
  <c r="P4" i="18"/>
  <c r="P4" i="7942"/>
  <c r="P176" i="1"/>
  <c r="P142" i="1"/>
  <c r="D261" i="7947"/>
  <c r="K166" i="7942"/>
  <c r="K162" i="7942"/>
  <c r="K158" i="7942"/>
  <c r="K154" i="7942"/>
  <c r="K150" i="7942"/>
  <c r="K138" i="7942"/>
  <c r="I38" i="7941"/>
  <c r="I678" i="18"/>
  <c r="I514" i="18" s="1"/>
  <c r="I83" i="7941" s="1"/>
  <c r="J441" i="18"/>
  <c r="J443" i="18"/>
  <c r="I32" i="7941"/>
  <c r="H224" i="7941"/>
  <c r="I30" i="7941"/>
  <c r="H222" i="7941"/>
  <c r="I28" i="7941"/>
  <c r="H220" i="7941"/>
  <c r="H84" i="7941"/>
  <c r="I451" i="18"/>
  <c r="I694" i="18"/>
  <c r="I530" i="18" s="1"/>
  <c r="I99" i="7941" s="1"/>
  <c r="I688" i="18"/>
  <c r="I524" i="18" s="1"/>
  <c r="I93" i="7941" s="1"/>
  <c r="I686" i="18"/>
  <c r="I522" i="18" s="1"/>
  <c r="I91" i="7941" s="1"/>
  <c r="I684" i="18"/>
  <c r="I520" i="18" s="1"/>
  <c r="I89" i="7941" s="1"/>
  <c r="I645" i="18"/>
  <c r="E110" i="7947"/>
  <c r="H78" i="7941"/>
  <c r="I445" i="18"/>
  <c r="I673" i="18" s="1"/>
  <c r="I509" i="18" s="1"/>
  <c r="I78" i="7941" s="1"/>
  <c r="I695" i="18"/>
  <c r="I531" i="18" s="1"/>
  <c r="I100" i="7941" s="1"/>
  <c r="I26" i="7941"/>
  <c r="H218" i="7941"/>
  <c r="I683" i="18"/>
  <c r="I519" i="18" s="1"/>
  <c r="I88" i="7941" s="1"/>
  <c r="E125" i="7947"/>
  <c r="I33" i="7941"/>
  <c r="H225" i="7941"/>
  <c r="I31" i="7941"/>
  <c r="H223" i="7941"/>
  <c r="I682" i="18"/>
  <c r="I518" i="18" s="1"/>
  <c r="I87" i="7941" s="1"/>
  <c r="K421" i="18"/>
  <c r="L421" i="18" s="1"/>
  <c r="K395" i="18"/>
  <c r="L395" i="18" s="1"/>
  <c r="K369" i="18"/>
  <c r="L369" i="18" s="1"/>
  <c r="K343" i="18"/>
  <c r="K317" i="18"/>
  <c r="L317" i="18" s="1"/>
  <c r="K291" i="18"/>
  <c r="L291" i="18" s="1"/>
  <c r="K265" i="18"/>
  <c r="L265" i="18" s="1"/>
  <c r="K239" i="18"/>
  <c r="L239" i="18" s="1"/>
  <c r="K213" i="18"/>
  <c r="K225" i="18" s="1"/>
  <c r="I691" i="18"/>
  <c r="I527" i="18" s="1"/>
  <c r="I96" i="7941" s="1"/>
  <c r="I689" i="18"/>
  <c r="I687" i="18"/>
  <c r="I523" i="18" s="1"/>
  <c r="I92" i="7941" s="1"/>
  <c r="E109" i="7947"/>
  <c r="I35" i="7941"/>
  <c r="J35" i="7941" s="1"/>
  <c r="H227" i="7941"/>
  <c r="I29" i="7941"/>
  <c r="H221" i="7941"/>
  <c r="I27" i="7941"/>
  <c r="H219" i="7941"/>
  <c r="I25" i="7941"/>
  <c r="H217" i="7941"/>
  <c r="J647" i="18"/>
  <c r="F126" i="7947"/>
  <c r="J645" i="18"/>
  <c r="F110" i="7947"/>
  <c r="I525" i="18"/>
  <c r="I94" i="7941" s="1"/>
  <c r="I647" i="18"/>
  <c r="E126" i="7947"/>
  <c r="I36" i="7941"/>
  <c r="H228" i="7941"/>
  <c r="I34" i="7941"/>
  <c r="I226" i="7941" s="1"/>
  <c r="H226" i="7941"/>
  <c r="I685" i="18"/>
  <c r="I521" i="18" s="1"/>
  <c r="I90" i="7941" s="1"/>
  <c r="I24" i="7941"/>
  <c r="H216" i="7941"/>
  <c r="H86" i="7941"/>
  <c r="I453" i="18"/>
  <c r="I692" i="18"/>
  <c r="I528" i="18" s="1"/>
  <c r="I97" i="7941" s="1"/>
  <c r="I690" i="18"/>
  <c r="I526" i="18" s="1"/>
  <c r="I95" i="7941" s="1"/>
  <c r="I23" i="7941"/>
  <c r="H215" i="7941"/>
  <c r="L343" i="18"/>
  <c r="K408" i="18"/>
  <c r="K382" i="18"/>
  <c r="K356" i="18"/>
  <c r="K330" i="18"/>
  <c r="K304" i="18"/>
  <c r="K278" i="18"/>
  <c r="K252" i="18"/>
  <c r="H77" i="7941"/>
  <c r="I444" i="18"/>
  <c r="J10" i="7941"/>
  <c r="I202" i="7941"/>
  <c r="H79" i="7941"/>
  <c r="I446" i="18"/>
  <c r="J693" i="18"/>
  <c r="J529" i="18" s="1"/>
  <c r="J98" i="7941" s="1"/>
  <c r="H502" i="18"/>
  <c r="J34" i="7941"/>
  <c r="J669" i="18"/>
  <c r="J505" i="18" s="1"/>
  <c r="J74" i="7941" s="1"/>
  <c r="J671" i="18"/>
  <c r="J507" i="18" s="1"/>
  <c r="J76" i="7941" s="1"/>
  <c r="E32" i="7947"/>
  <c r="E34" i="7947"/>
  <c r="E104" i="7947"/>
  <c r="E106" i="7947"/>
  <c r="E8" i="7947"/>
  <c r="E48" i="7947"/>
  <c r="E50" i="7947"/>
  <c r="D9" i="7947"/>
  <c r="D41" i="7947"/>
  <c r="D57" i="7947"/>
  <c r="D17" i="7947"/>
  <c r="D81" i="7947"/>
  <c r="E65" i="7947"/>
  <c r="E73" i="7947"/>
  <c r="E81" i="7947"/>
  <c r="D73" i="7947"/>
  <c r="E57" i="7947"/>
  <c r="E17" i="7947"/>
  <c r="D25" i="7947"/>
  <c r="D262" i="7947"/>
  <c r="E33" i="7947"/>
  <c r="D97" i="7947"/>
  <c r="D65" i="7947"/>
  <c r="E9" i="7947"/>
  <c r="D246" i="7947"/>
  <c r="E41" i="7947"/>
  <c r="E97" i="7947"/>
  <c r="E105" i="7947"/>
  <c r="E49" i="7947"/>
  <c r="E10" i="7947" l="1"/>
  <c r="I81" i="7941"/>
  <c r="J448" i="18"/>
  <c r="L397" i="18"/>
  <c r="L399" i="18"/>
  <c r="K160" i="18"/>
  <c r="K147" i="18"/>
  <c r="K134" i="18"/>
  <c r="E18" i="7947"/>
  <c r="E98" i="7947"/>
  <c r="E26" i="7947"/>
  <c r="E66" i="7947"/>
  <c r="E82" i="7947"/>
  <c r="E42" i="7947"/>
  <c r="J445" i="18"/>
  <c r="J457" i="18"/>
  <c r="J685" i="18" s="1"/>
  <c r="J521" i="18" s="1"/>
  <c r="J90" i="7941" s="1"/>
  <c r="J459" i="18"/>
  <c r="J687" i="18" s="1"/>
  <c r="J523" i="18" s="1"/>
  <c r="J92" i="7941" s="1"/>
  <c r="I503" i="18"/>
  <c r="I337" i="7944"/>
  <c r="J26" i="7944" s="1"/>
  <c r="I449" i="7944"/>
  <c r="J383" i="7944"/>
  <c r="J438" i="7944"/>
  <c r="I253" i="7944"/>
  <c r="E235" i="7947" s="1"/>
  <c r="E58" i="7947"/>
  <c r="D147" i="7947"/>
  <c r="D149" i="7947" s="1"/>
  <c r="I9" i="7944"/>
  <c r="J9" i="7944" s="1"/>
  <c r="D179" i="7947"/>
  <c r="D181" i="7947" s="1"/>
  <c r="I13" i="7944"/>
  <c r="D171" i="7947"/>
  <c r="D173" i="7947" s="1"/>
  <c r="I12" i="7944"/>
  <c r="D203" i="7947"/>
  <c r="D205" i="7947" s="1"/>
  <c r="I16" i="7944"/>
  <c r="J16" i="7944" s="1"/>
  <c r="D155" i="7947"/>
  <c r="D157" i="7947" s="1"/>
  <c r="I10" i="7944"/>
  <c r="I351" i="7944"/>
  <c r="J27" i="7944" s="1"/>
  <c r="J296" i="7944"/>
  <c r="I309" i="7944"/>
  <c r="J24" i="7944" s="1"/>
  <c r="I211" i="7944"/>
  <c r="E211" i="7947" s="1"/>
  <c r="I155" i="7944"/>
  <c r="E179" i="7947" s="1"/>
  <c r="I127" i="7944"/>
  <c r="E163" i="7947" s="1"/>
  <c r="J35" i="7944"/>
  <c r="D251" i="7947"/>
  <c r="D253" i="7947" s="1"/>
  <c r="I22" i="7944"/>
  <c r="J22" i="7944" s="1"/>
  <c r="D211" i="7947"/>
  <c r="D213" i="7947" s="1"/>
  <c r="I17" i="7944"/>
  <c r="D187" i="7947"/>
  <c r="D189" i="7947" s="1"/>
  <c r="I14" i="7944"/>
  <c r="D163" i="7947"/>
  <c r="D165" i="7947" s="1"/>
  <c r="I11" i="7944"/>
  <c r="D195" i="7947"/>
  <c r="D197" i="7947" s="1"/>
  <c r="I15" i="7944"/>
  <c r="J15" i="7944" s="1"/>
  <c r="D235" i="7947"/>
  <c r="D237" i="7947" s="1"/>
  <c r="I20" i="7944"/>
  <c r="J20" i="7944" s="1"/>
  <c r="J408" i="7944"/>
  <c r="I421" i="7944"/>
  <c r="J32" i="7944" s="1"/>
  <c r="J422" i="7944"/>
  <c r="I435" i="7944"/>
  <c r="J33" i="7944" s="1"/>
  <c r="J74" i="7944"/>
  <c r="J76" i="7944"/>
  <c r="J90" i="7944"/>
  <c r="J88" i="7944"/>
  <c r="J104" i="7944"/>
  <c r="J102" i="7944"/>
  <c r="J117" i="7944"/>
  <c r="J114" i="7944"/>
  <c r="J131" i="7944"/>
  <c r="J128" i="7944"/>
  <c r="J146" i="7944"/>
  <c r="J144" i="7944"/>
  <c r="J75" i="7944"/>
  <c r="J89" i="7944"/>
  <c r="J86" i="7944"/>
  <c r="J103" i="7944"/>
  <c r="J100" i="7944"/>
  <c r="J118" i="7944"/>
  <c r="J116" i="7944"/>
  <c r="J132" i="7944"/>
  <c r="J130" i="7944"/>
  <c r="J145" i="7944"/>
  <c r="J142" i="7944"/>
  <c r="J159" i="7944"/>
  <c r="J156" i="7944"/>
  <c r="J160" i="7944"/>
  <c r="J174" i="7944"/>
  <c r="J172" i="7944"/>
  <c r="J188" i="7944"/>
  <c r="J186" i="7944"/>
  <c r="J201" i="7944"/>
  <c r="J198" i="7944"/>
  <c r="J229" i="7944"/>
  <c r="J226" i="7944"/>
  <c r="J243" i="7944"/>
  <c r="J242" i="7944"/>
  <c r="K3" i="7944"/>
  <c r="J272" i="7944"/>
  <c r="J158" i="7944"/>
  <c r="J173" i="7944"/>
  <c r="J170" i="7944"/>
  <c r="J187" i="7944"/>
  <c r="J184" i="7944"/>
  <c r="J202" i="7944"/>
  <c r="J200" i="7944"/>
  <c r="J230" i="7944"/>
  <c r="J228" i="7944"/>
  <c r="J240" i="7944"/>
  <c r="J244" i="7944"/>
  <c r="J212" i="7944"/>
  <c r="J225" i="7944" s="1"/>
  <c r="F219" i="7947" s="1"/>
  <c r="J285" i="7944"/>
  <c r="K285" i="7944" s="1"/>
  <c r="J286" i="7944"/>
  <c r="J257" i="7944"/>
  <c r="K257" i="7944" s="1"/>
  <c r="J258" i="7944"/>
  <c r="J300" i="7944"/>
  <c r="J314" i="7944"/>
  <c r="J328" i="7944"/>
  <c r="J370" i="7944"/>
  <c r="J425" i="7944"/>
  <c r="K425" i="7944" s="1"/>
  <c r="J426" i="7944"/>
  <c r="J454" i="7944"/>
  <c r="K454" i="7944" s="1"/>
  <c r="J482" i="7944"/>
  <c r="K482" i="7944" s="1"/>
  <c r="J342" i="7944"/>
  <c r="J355" i="7944"/>
  <c r="J356" i="7944"/>
  <c r="K356" i="7944" s="1"/>
  <c r="J384" i="7944"/>
  <c r="J397" i="7944"/>
  <c r="K397" i="7944" s="1"/>
  <c r="J398" i="7944"/>
  <c r="K398" i="7944" s="1"/>
  <c r="J411" i="7944"/>
  <c r="J412" i="7944"/>
  <c r="K412" i="7944" s="1"/>
  <c r="J439" i="7944"/>
  <c r="J440" i="7944"/>
  <c r="K440" i="7944" s="1"/>
  <c r="J467" i="7944"/>
  <c r="J468" i="7944"/>
  <c r="K468" i="7944" s="1"/>
  <c r="J369" i="7944"/>
  <c r="J396" i="7944"/>
  <c r="J480" i="7944"/>
  <c r="J453" i="7944"/>
  <c r="J424" i="7944"/>
  <c r="J466" i="7944"/>
  <c r="J354" i="7944"/>
  <c r="J326" i="7944"/>
  <c r="J478" i="7944"/>
  <c r="J352" i="7944"/>
  <c r="J298" i="7944"/>
  <c r="J464" i="7944"/>
  <c r="J310" i="7944"/>
  <c r="J312" i="7944"/>
  <c r="J368" i="7944"/>
  <c r="J380" i="7944"/>
  <c r="J393" i="7944" s="1"/>
  <c r="K30" i="7944" s="1"/>
  <c r="J338" i="7944"/>
  <c r="J410" i="7944"/>
  <c r="J313" i="7944"/>
  <c r="J452" i="7944"/>
  <c r="J366" i="7944"/>
  <c r="J379" i="7944" s="1"/>
  <c r="J436" i="7944"/>
  <c r="J340" i="7944"/>
  <c r="J394" i="7944"/>
  <c r="J407" i="7944" s="1"/>
  <c r="K31" i="7944" s="1"/>
  <c r="J271" i="7944"/>
  <c r="J270" i="7944"/>
  <c r="J341" i="7944"/>
  <c r="J268" i="7944"/>
  <c r="J284" i="7944"/>
  <c r="J256" i="7944"/>
  <c r="J282" i="7944"/>
  <c r="J295" i="7944" s="1"/>
  <c r="F259" i="7947" s="1"/>
  <c r="J254" i="7944"/>
  <c r="J267" i="7944" s="1"/>
  <c r="F243" i="7947" s="1"/>
  <c r="J450" i="7944"/>
  <c r="I239" i="7944"/>
  <c r="E227" i="7947" s="1"/>
  <c r="I169" i="7944"/>
  <c r="E187" i="7947" s="1"/>
  <c r="I141" i="7944"/>
  <c r="E171" i="7947" s="1"/>
  <c r="I113" i="7944"/>
  <c r="E155" i="7947" s="1"/>
  <c r="D227" i="7947"/>
  <c r="D229" i="7947" s="1"/>
  <c r="I19" i="7944"/>
  <c r="J29" i="7944"/>
  <c r="J34" i="7944"/>
  <c r="D219" i="7947"/>
  <c r="D221" i="7947" s="1"/>
  <c r="I18" i="7944"/>
  <c r="J18" i="7944" s="1"/>
  <c r="K18" i="7944" s="1"/>
  <c r="G8" i="7944"/>
  <c r="G72" i="7944"/>
  <c r="G85" i="7944" s="1"/>
  <c r="H72" i="7944"/>
  <c r="H85" i="7944" s="1"/>
  <c r="J463" i="18"/>
  <c r="J691" i="18" s="1"/>
  <c r="J527" i="18" s="1"/>
  <c r="J96" i="7941" s="1"/>
  <c r="F62" i="7947"/>
  <c r="J639" i="18"/>
  <c r="J641" i="18"/>
  <c r="F78" i="7947"/>
  <c r="J644" i="18"/>
  <c r="F102" i="7947"/>
  <c r="H209" i="7941"/>
  <c r="I17" i="7941"/>
  <c r="H200" i="7941"/>
  <c r="I8" i="7941"/>
  <c r="K56" i="18"/>
  <c r="L46" i="18"/>
  <c r="L60" i="18"/>
  <c r="L57" i="18"/>
  <c r="L72" i="18"/>
  <c r="L70" i="18"/>
  <c r="L85" i="18"/>
  <c r="L87" i="18"/>
  <c r="L98" i="18"/>
  <c r="L96" i="18"/>
  <c r="L112" i="18"/>
  <c r="L124" i="18"/>
  <c r="L126" i="18"/>
  <c r="L137" i="18"/>
  <c r="L139" i="18"/>
  <c r="L150" i="18"/>
  <c r="L152" i="18"/>
  <c r="L164" i="18"/>
  <c r="L161" i="18"/>
  <c r="L174" i="18"/>
  <c r="L190" i="18"/>
  <c r="L187" i="18"/>
  <c r="L202" i="18"/>
  <c r="L203" i="18"/>
  <c r="L59" i="18"/>
  <c r="L61" i="18"/>
  <c r="L74" i="18"/>
  <c r="L86" i="18"/>
  <c r="L83" i="18"/>
  <c r="L99" i="18"/>
  <c r="L111" i="18"/>
  <c r="L109" i="18"/>
  <c r="L125" i="18"/>
  <c r="L122" i="18"/>
  <c r="L138" i="18"/>
  <c r="L135" i="18"/>
  <c r="L151" i="18"/>
  <c r="L148" i="18"/>
  <c r="L163" i="18"/>
  <c r="L165" i="18"/>
  <c r="L189" i="18"/>
  <c r="L191" i="18"/>
  <c r="L200" i="18"/>
  <c r="L204" i="18"/>
  <c r="L217" i="18"/>
  <c r="L229" i="18"/>
  <c r="L243" i="18"/>
  <c r="L255" i="18"/>
  <c r="L269" i="18"/>
  <c r="L281" i="18"/>
  <c r="L295" i="18"/>
  <c r="L307" i="18"/>
  <c r="L321" i="18"/>
  <c r="L333" i="18"/>
  <c r="L347" i="18"/>
  <c r="L359" i="18"/>
  <c r="M3" i="18"/>
  <c r="L373" i="18"/>
  <c r="L385" i="18"/>
  <c r="L412" i="18"/>
  <c r="L424" i="18"/>
  <c r="L44" i="18"/>
  <c r="L425" i="18"/>
  <c r="L411" i="18"/>
  <c r="L360" i="18"/>
  <c r="L346" i="18"/>
  <c r="L334" i="18"/>
  <c r="L320" i="18"/>
  <c r="L308" i="18"/>
  <c r="L294" i="18"/>
  <c r="L282" i="18"/>
  <c r="L268" i="18"/>
  <c r="L256" i="18"/>
  <c r="L242" i="18"/>
  <c r="L230" i="18"/>
  <c r="L216" i="18"/>
  <c r="L113" i="18"/>
  <c r="L100" i="18"/>
  <c r="L73" i="18"/>
  <c r="L48" i="18"/>
  <c r="L372" i="18"/>
  <c r="L381" i="18" s="1"/>
  <c r="L657" i="18" s="1"/>
  <c r="L386" i="18"/>
  <c r="L47" i="18"/>
  <c r="L241" i="18"/>
  <c r="L345" i="18"/>
  <c r="L355" i="18" s="1"/>
  <c r="L655" i="18" s="1"/>
  <c r="L254" i="18"/>
  <c r="L215" i="18"/>
  <c r="M215" i="18" s="1"/>
  <c r="L319" i="18"/>
  <c r="L329" i="18" s="1"/>
  <c r="L653" i="18" s="1"/>
  <c r="L293" i="18"/>
  <c r="L303" i="18" s="1"/>
  <c r="L651" i="18" s="1"/>
  <c r="L306" i="18"/>
  <c r="L358" i="18"/>
  <c r="L267" i="18"/>
  <c r="L277" i="18" s="1"/>
  <c r="L649" i="18" s="1"/>
  <c r="L398" i="18"/>
  <c r="M398" i="18" s="1"/>
  <c r="L423" i="18"/>
  <c r="L433" i="18" s="1"/>
  <c r="L661" i="18" s="1"/>
  <c r="L410" i="18"/>
  <c r="M410" i="18" s="1"/>
  <c r="K212" i="18"/>
  <c r="K108" i="18"/>
  <c r="K69" i="18"/>
  <c r="H201" i="7941"/>
  <c r="I12" i="7941"/>
  <c r="H204" i="7941"/>
  <c r="I504" i="18"/>
  <c r="I677" i="18"/>
  <c r="I513" i="18" s="1"/>
  <c r="I82" i="7941" s="1"/>
  <c r="I16" i="7941"/>
  <c r="H208" i="7941"/>
  <c r="I11" i="7941"/>
  <c r="H203" i="7941"/>
  <c r="L251" i="18"/>
  <c r="L82" i="18"/>
  <c r="L134" i="18"/>
  <c r="L108" i="18"/>
  <c r="L160" i="18"/>
  <c r="L212" i="18"/>
  <c r="M270" i="18"/>
  <c r="L95" i="18"/>
  <c r="L199" i="18"/>
  <c r="M332" i="18"/>
  <c r="E90" i="7947"/>
  <c r="E88" i="7947"/>
  <c r="J636" i="18"/>
  <c r="F38" i="7947"/>
  <c r="F54" i="7947"/>
  <c r="J638" i="18"/>
  <c r="J640" i="18"/>
  <c r="F70" i="7947"/>
  <c r="M254" i="18"/>
  <c r="J634" i="18"/>
  <c r="F22" i="7947"/>
  <c r="K121" i="18"/>
  <c r="K95" i="18"/>
  <c r="K639" i="18"/>
  <c r="G62" i="7947"/>
  <c r="K638" i="18"/>
  <c r="G54" i="7947"/>
  <c r="K199" i="18"/>
  <c r="K173" i="18"/>
  <c r="I18" i="7941"/>
  <c r="H210" i="7941"/>
  <c r="I511" i="18"/>
  <c r="I506" i="18"/>
  <c r="J461" i="18"/>
  <c r="K457" i="18"/>
  <c r="E242" i="7947"/>
  <c r="K459" i="18"/>
  <c r="K463" i="18"/>
  <c r="K691" i="18" s="1"/>
  <c r="L213" i="18"/>
  <c r="L225" i="18" s="1"/>
  <c r="J24" i="7941"/>
  <c r="I218" i="7941"/>
  <c r="I222" i="7941"/>
  <c r="I220" i="7941"/>
  <c r="I224" i="7941"/>
  <c r="J454" i="18"/>
  <c r="J467" i="18"/>
  <c r="J695" i="18" s="1"/>
  <c r="J531" i="18" s="1"/>
  <c r="J100" i="7941" s="1"/>
  <c r="J450" i="18"/>
  <c r="E258" i="7947"/>
  <c r="K148" i="7942"/>
  <c r="L41" i="18"/>
  <c r="L499" i="18" s="1"/>
  <c r="L68" i="7941" s="1"/>
  <c r="M427" i="18"/>
  <c r="L40" i="18"/>
  <c r="L498" i="18" s="1"/>
  <c r="L67" i="7941" s="1"/>
  <c r="M414" i="18"/>
  <c r="L38" i="18"/>
  <c r="L496" i="18" s="1"/>
  <c r="L65" i="7941" s="1"/>
  <c r="M388" i="18"/>
  <c r="L34" i="18"/>
  <c r="L492" i="18" s="1"/>
  <c r="L61" i="7941" s="1"/>
  <c r="M336" i="18"/>
  <c r="L30" i="18"/>
  <c r="L488" i="18" s="1"/>
  <c r="L57" i="7941" s="1"/>
  <c r="M284" i="18"/>
  <c r="L26" i="18"/>
  <c r="M232" i="18"/>
  <c r="L23" i="18"/>
  <c r="M193" i="18"/>
  <c r="L35" i="18"/>
  <c r="L493" i="18" s="1"/>
  <c r="L62" i="7941" s="1"/>
  <c r="M349" i="18"/>
  <c r="L31" i="18"/>
  <c r="L489" i="18" s="1"/>
  <c r="L58" i="7941" s="1"/>
  <c r="M297" i="18"/>
  <c r="L27" i="18"/>
  <c r="M245" i="18"/>
  <c r="L480" i="18"/>
  <c r="L49" i="7941" s="1"/>
  <c r="H87" i="7947"/>
  <c r="L17" i="18"/>
  <c r="M115" i="18"/>
  <c r="L13" i="18"/>
  <c r="M63" i="18"/>
  <c r="L18" i="18"/>
  <c r="M128" i="18"/>
  <c r="L14" i="18"/>
  <c r="M76" i="18"/>
  <c r="K472" i="18"/>
  <c r="K41" i="7941" s="1"/>
  <c r="G23" i="7947"/>
  <c r="L638" i="18"/>
  <c r="H54" i="7947"/>
  <c r="K471" i="18"/>
  <c r="K40" i="7941" s="1"/>
  <c r="G15" i="7947"/>
  <c r="L636" i="18"/>
  <c r="H38" i="7947"/>
  <c r="K478" i="18"/>
  <c r="K47" i="7941" s="1"/>
  <c r="G71" i="7947"/>
  <c r="K482" i="18"/>
  <c r="K51" i="7941" s="1"/>
  <c r="G103" i="7947"/>
  <c r="I211" i="7941"/>
  <c r="J19" i="7941"/>
  <c r="I108" i="7942"/>
  <c r="I238" i="18"/>
  <c r="J226" i="18"/>
  <c r="L323" i="7942"/>
  <c r="M323" i="7942" s="1"/>
  <c r="L324" i="7942" s="1"/>
  <c r="L315" i="7942"/>
  <c r="M315" i="7942" s="1"/>
  <c r="L316" i="7942" s="1"/>
  <c r="L307" i="7942"/>
  <c r="L305" i="7942"/>
  <c r="L299" i="7942"/>
  <c r="L297" i="7942"/>
  <c r="L327" i="7942"/>
  <c r="M327" i="7942" s="1"/>
  <c r="L328" i="7942" s="1"/>
  <c r="L319" i="7942"/>
  <c r="M319" i="7942" s="1"/>
  <c r="L320" i="7942" s="1"/>
  <c r="L311" i="7942"/>
  <c r="M311" i="7942" s="1"/>
  <c r="L312" i="7942" s="1"/>
  <c r="L140" i="7942"/>
  <c r="L295" i="7942"/>
  <c r="M295" i="7942" s="1"/>
  <c r="L296" i="7942" s="1"/>
  <c r="L148" i="7942"/>
  <c r="L132" i="7942"/>
  <c r="L116" i="7942"/>
  <c r="L289" i="7942"/>
  <c r="L291" i="7942"/>
  <c r="M291" i="7942" s="1"/>
  <c r="L292" i="7942" s="1"/>
  <c r="L283" i="7942"/>
  <c r="L281" i="7942"/>
  <c r="L279" i="7942"/>
  <c r="L271" i="7942"/>
  <c r="M271" i="7942" s="1"/>
  <c r="L272" i="7942" s="1"/>
  <c r="L164" i="7942"/>
  <c r="L156" i="7942"/>
  <c r="L160" i="7942"/>
  <c r="L152" i="7942"/>
  <c r="L321" i="7942"/>
  <c r="M321" i="7942" s="1"/>
  <c r="L313" i="7942"/>
  <c r="L144" i="7942"/>
  <c r="L142" i="7942"/>
  <c r="L136" i="7942"/>
  <c r="L134" i="7942"/>
  <c r="L325" i="7942"/>
  <c r="L317" i="7942"/>
  <c r="L309" i="7942"/>
  <c r="L303" i="7942"/>
  <c r="M303" i="7942" s="1"/>
  <c r="L304" i="7942" s="1"/>
  <c r="L301" i="7942"/>
  <c r="L285" i="7942"/>
  <c r="L275" i="7942"/>
  <c r="L126" i="7942"/>
  <c r="M126" i="7942" s="1"/>
  <c r="L127" i="7942" s="1"/>
  <c r="L112" i="7942"/>
  <c r="L293" i="7942"/>
  <c r="L287" i="7942"/>
  <c r="L277" i="7942"/>
  <c r="L273" i="7942"/>
  <c r="L269" i="7942"/>
  <c r="L138" i="7942"/>
  <c r="L128" i="7942"/>
  <c r="L124" i="7942"/>
  <c r="L120" i="7942"/>
  <c r="L114" i="7942"/>
  <c r="L150" i="7942"/>
  <c r="L154" i="7942"/>
  <c r="L158" i="7942"/>
  <c r="L162" i="7942"/>
  <c r="M162" i="7942" s="1"/>
  <c r="L166" i="7942"/>
  <c r="L130" i="7942"/>
  <c r="L122" i="7942"/>
  <c r="L118" i="7942"/>
  <c r="L110" i="7942"/>
  <c r="L146" i="7942"/>
  <c r="K473" i="18"/>
  <c r="K42" i="7941" s="1"/>
  <c r="G31" i="7947"/>
  <c r="K479" i="18"/>
  <c r="K48" i="7941" s="1"/>
  <c r="G79" i="7947"/>
  <c r="L643" i="18"/>
  <c r="H94" i="7947"/>
  <c r="K484" i="18"/>
  <c r="K53" i="7941" s="1"/>
  <c r="G119" i="7947"/>
  <c r="K480" i="18"/>
  <c r="K49" i="7941" s="1"/>
  <c r="G87" i="7947"/>
  <c r="M317" i="7942"/>
  <c r="L318" i="7942" s="1"/>
  <c r="J337" i="7944"/>
  <c r="M136" i="7942"/>
  <c r="L137" i="7942" s="1"/>
  <c r="M144" i="7942"/>
  <c r="L145" i="7942" s="1"/>
  <c r="M301" i="7942"/>
  <c r="L302" i="7942" s="1"/>
  <c r="M146" i="7942"/>
  <c r="L147" i="7942" s="1"/>
  <c r="M124" i="7942"/>
  <c r="L125" i="7942" s="1"/>
  <c r="M114" i="7942"/>
  <c r="L115" i="7942" s="1"/>
  <c r="M130" i="7942"/>
  <c r="L131" i="7942" s="1"/>
  <c r="M118" i="7942"/>
  <c r="L119" i="7942" s="1"/>
  <c r="Q74" i="1"/>
  <c r="Q108" i="1" s="1"/>
  <c r="Q4" i="7944"/>
  <c r="R4" i="7944" s="1"/>
  <c r="Q4" i="18"/>
  <c r="R4" i="18" s="1"/>
  <c r="Q142" i="1"/>
  <c r="Q4" i="7942"/>
  <c r="Q176" i="1"/>
  <c r="Q4" i="7941"/>
  <c r="M148" i="7942"/>
  <c r="L149" i="7942" s="1"/>
  <c r="N311" i="7942"/>
  <c r="M312" i="7942" s="1"/>
  <c r="N327" i="7942"/>
  <c r="M328" i="7942" s="1"/>
  <c r="M279" i="7942"/>
  <c r="L280" i="7942" s="1"/>
  <c r="M283" i="7942"/>
  <c r="L284" i="7942" s="1"/>
  <c r="M289" i="7942"/>
  <c r="L290" i="7942" s="1"/>
  <c r="M132" i="7942"/>
  <c r="L133" i="7942" s="1"/>
  <c r="M140" i="7942"/>
  <c r="L141" i="7942" s="1"/>
  <c r="N315" i="7942"/>
  <c r="M316" i="7942" s="1"/>
  <c r="N323" i="7942"/>
  <c r="M324" i="7942" s="1"/>
  <c r="M299" i="7942"/>
  <c r="L300" i="7942" s="1"/>
  <c r="M307" i="7942"/>
  <c r="L308" i="7942" s="1"/>
  <c r="N307" i="7942"/>
  <c r="M308" i="7942" s="1"/>
  <c r="M160" i="7942"/>
  <c r="L161" i="7942" s="1"/>
  <c r="M156" i="7942"/>
  <c r="L157" i="7942" s="1"/>
  <c r="M164" i="7942"/>
  <c r="L165" i="7942" s="1"/>
  <c r="M293" i="7942"/>
  <c r="L294" i="7942" s="1"/>
  <c r="M277" i="7942"/>
  <c r="L278" i="7942" s="1"/>
  <c r="K268" i="7942"/>
  <c r="M269" i="7942"/>
  <c r="N269" i="7942" s="1"/>
  <c r="L39" i="18"/>
  <c r="L497" i="18" s="1"/>
  <c r="L66" i="7941" s="1"/>
  <c r="M401" i="18"/>
  <c r="L37" i="18"/>
  <c r="L495" i="18" s="1"/>
  <c r="L64" i="7941" s="1"/>
  <c r="M375" i="18"/>
  <c r="L36" i="18"/>
  <c r="L494" i="18" s="1"/>
  <c r="L63" i="7941" s="1"/>
  <c r="M362" i="18"/>
  <c r="L32" i="18"/>
  <c r="L490" i="18" s="1"/>
  <c r="L59" i="7941" s="1"/>
  <c r="M310" i="18"/>
  <c r="L28" i="18"/>
  <c r="L486" i="18" s="1"/>
  <c r="L55" i="7941" s="1"/>
  <c r="M258" i="18"/>
  <c r="L24" i="18"/>
  <c r="M206" i="18"/>
  <c r="L21" i="18"/>
  <c r="M167" i="18"/>
  <c r="L33" i="18"/>
  <c r="L491" i="18" s="1"/>
  <c r="L60" i="7941" s="1"/>
  <c r="M323" i="18"/>
  <c r="L29" i="18"/>
  <c r="L487" i="18" s="1"/>
  <c r="L56" i="7941" s="1"/>
  <c r="M271" i="18"/>
  <c r="L25" i="18"/>
  <c r="M219" i="18"/>
  <c r="L20" i="18"/>
  <c r="M154" i="18"/>
  <c r="L16" i="18"/>
  <c r="M102" i="18"/>
  <c r="L19" i="18"/>
  <c r="M141" i="18"/>
  <c r="L15" i="18"/>
  <c r="M89" i="18"/>
  <c r="L12" i="18"/>
  <c r="L173" i="1"/>
  <c r="M50" i="18"/>
  <c r="M144" i="1"/>
  <c r="M146" i="1"/>
  <c r="M148" i="1"/>
  <c r="M150" i="1"/>
  <c r="M152" i="1"/>
  <c r="M154" i="1"/>
  <c r="M156" i="1"/>
  <c r="M158" i="1"/>
  <c r="M160" i="1"/>
  <c r="M162" i="1"/>
  <c r="M164" i="1"/>
  <c r="M166" i="1"/>
  <c r="M168" i="1"/>
  <c r="M170" i="1"/>
  <c r="M172" i="1"/>
  <c r="M143" i="1"/>
  <c r="M145" i="1"/>
  <c r="M147" i="1"/>
  <c r="M149" i="1"/>
  <c r="M151" i="1"/>
  <c r="M153" i="1"/>
  <c r="M22" i="18" s="1"/>
  <c r="M155" i="1"/>
  <c r="M157" i="1"/>
  <c r="M159" i="1"/>
  <c r="M161" i="1"/>
  <c r="M163" i="1"/>
  <c r="M165" i="1"/>
  <c r="M167" i="1"/>
  <c r="M169" i="1"/>
  <c r="M171" i="1"/>
  <c r="M7" i="18"/>
  <c r="N178" i="1"/>
  <c r="L634" i="18"/>
  <c r="H22" i="7947"/>
  <c r="K476" i="18"/>
  <c r="K45" i="7941" s="1"/>
  <c r="G55" i="7947"/>
  <c r="K474" i="18"/>
  <c r="K43" i="7941" s="1"/>
  <c r="G39" i="7947"/>
  <c r="L640" i="18"/>
  <c r="H70" i="7947"/>
  <c r="L644" i="18"/>
  <c r="H102" i="7947"/>
  <c r="K483" i="18"/>
  <c r="K52" i="7941" s="1"/>
  <c r="G111" i="7947"/>
  <c r="M275" i="7942"/>
  <c r="L276" i="7942" s="1"/>
  <c r="D118" i="7947"/>
  <c r="D120" i="7947" s="1"/>
  <c r="H646" i="18"/>
  <c r="H43" i="18"/>
  <c r="M138" i="7942"/>
  <c r="L139" i="7942" s="1"/>
  <c r="N317" i="7942"/>
  <c r="M318" i="7942" s="1"/>
  <c r="M150" i="7942"/>
  <c r="L151" i="7942" s="1"/>
  <c r="M158" i="7942"/>
  <c r="L159" i="7942" s="1"/>
  <c r="M166" i="7942"/>
  <c r="L167" i="7942" s="1"/>
  <c r="G7" i="7947"/>
  <c r="K470" i="18"/>
  <c r="K11" i="18"/>
  <c r="K475" i="18"/>
  <c r="K44" i="7941" s="1"/>
  <c r="G47" i="7947"/>
  <c r="K477" i="18"/>
  <c r="K46" i="7941" s="1"/>
  <c r="G63" i="7947"/>
  <c r="L635" i="18"/>
  <c r="H30" i="7947"/>
  <c r="K481" i="18"/>
  <c r="K50" i="7941" s="1"/>
  <c r="G95" i="7947"/>
  <c r="K485" i="18"/>
  <c r="K54" i="7941" s="1"/>
  <c r="G127" i="7947"/>
  <c r="M112" i="7942"/>
  <c r="L113" i="7942" s="1"/>
  <c r="M309" i="7942"/>
  <c r="L310" i="7942" s="1"/>
  <c r="M142" i="7942"/>
  <c r="L143" i="7942" s="1"/>
  <c r="J268" i="7942"/>
  <c r="E74" i="7947"/>
  <c r="M213" i="18"/>
  <c r="K264" i="18"/>
  <c r="K648" i="18" s="1"/>
  <c r="K316" i="18"/>
  <c r="K652" i="18" s="1"/>
  <c r="K368" i="18"/>
  <c r="K656" i="18" s="1"/>
  <c r="K420" i="18"/>
  <c r="K660" i="18" s="1"/>
  <c r="L647" i="18"/>
  <c r="H126" i="7947"/>
  <c r="I215" i="7941"/>
  <c r="J23" i="7941"/>
  <c r="J462" i="18"/>
  <c r="J464" i="18"/>
  <c r="I22" i="7941"/>
  <c r="H214" i="7941"/>
  <c r="M317" i="18"/>
  <c r="E114" i="7947"/>
  <c r="E112" i="7947"/>
  <c r="K645" i="18"/>
  <c r="G110" i="7947"/>
  <c r="K277" i="18"/>
  <c r="K649" i="18" s="1"/>
  <c r="K329" i="18"/>
  <c r="K653" i="18" s="1"/>
  <c r="K381" i="18"/>
  <c r="K657" i="18" s="1"/>
  <c r="K433" i="18"/>
  <c r="K661" i="18" s="1"/>
  <c r="L252" i="18"/>
  <c r="L304" i="18"/>
  <c r="L356" i="18"/>
  <c r="L408" i="18"/>
  <c r="I223" i="7941"/>
  <c r="J31" i="7941"/>
  <c r="J455" i="18"/>
  <c r="J26" i="7941"/>
  <c r="K26" i="7941" s="1"/>
  <c r="H206" i="7941"/>
  <c r="I14" i="7941"/>
  <c r="J456" i="18"/>
  <c r="J458" i="18"/>
  <c r="J460" i="18"/>
  <c r="J466" i="18"/>
  <c r="I679" i="18"/>
  <c r="I515" i="18" s="1"/>
  <c r="I84" i="7941" s="1"/>
  <c r="M265" i="18"/>
  <c r="J28" i="7941"/>
  <c r="K28" i="7941" s="1"/>
  <c r="J32" i="7941"/>
  <c r="K32" i="7941" s="1"/>
  <c r="K290" i="18"/>
  <c r="K650" i="18" s="1"/>
  <c r="K342" i="18"/>
  <c r="K654" i="18" s="1"/>
  <c r="K394" i="18"/>
  <c r="K658" i="18" s="1"/>
  <c r="L645" i="18"/>
  <c r="H110" i="7947"/>
  <c r="I681" i="18"/>
  <c r="I517" i="18" s="1"/>
  <c r="I86" i="7941" s="1"/>
  <c r="I228" i="7941"/>
  <c r="J36" i="7941"/>
  <c r="I217" i="7941"/>
  <c r="J25" i="7941"/>
  <c r="I219" i="7941"/>
  <c r="J27" i="7941"/>
  <c r="I221" i="7941"/>
  <c r="J29" i="7941"/>
  <c r="J220" i="7941"/>
  <c r="K251" i="18"/>
  <c r="M239" i="18"/>
  <c r="K303" i="18"/>
  <c r="K651" i="18" s="1"/>
  <c r="M291" i="18"/>
  <c r="K355" i="18"/>
  <c r="K655" i="18" s="1"/>
  <c r="K407" i="18"/>
  <c r="K659" i="18" s="1"/>
  <c r="M395" i="18"/>
  <c r="L278" i="18"/>
  <c r="L290" i="18" s="1"/>
  <c r="L650" i="18" s="1"/>
  <c r="L330" i="18"/>
  <c r="L342" i="18" s="1"/>
  <c r="L654" i="18" s="1"/>
  <c r="L382" i="18"/>
  <c r="L394" i="18" s="1"/>
  <c r="L658" i="18" s="1"/>
  <c r="J682" i="18"/>
  <c r="J518" i="18" s="1"/>
  <c r="J87" i="7941" s="1"/>
  <c r="I225" i="7941"/>
  <c r="J33" i="7941"/>
  <c r="E130" i="7947"/>
  <c r="E128" i="7947"/>
  <c r="I216" i="7941"/>
  <c r="M343" i="18"/>
  <c r="I227" i="7941"/>
  <c r="I20" i="7941"/>
  <c r="H212" i="7941"/>
  <c r="J30" i="7941"/>
  <c r="M369" i="18"/>
  <c r="M421" i="18"/>
  <c r="K443" i="18"/>
  <c r="K441" i="18"/>
  <c r="J226" i="7941"/>
  <c r="K34" i="7941"/>
  <c r="K465" i="18"/>
  <c r="I15" i="7941"/>
  <c r="H207" i="7941"/>
  <c r="K10" i="7941"/>
  <c r="J202" i="7941"/>
  <c r="I13" i="7941"/>
  <c r="H205" i="7941"/>
  <c r="K687" i="18"/>
  <c r="K523" i="18" s="1"/>
  <c r="K92" i="7941" s="1"/>
  <c r="H71" i="7941"/>
  <c r="I438" i="18"/>
  <c r="J676" i="18"/>
  <c r="J512" i="18" s="1"/>
  <c r="J81" i="7941" s="1"/>
  <c r="I674" i="18"/>
  <c r="I510" i="18" s="1"/>
  <c r="I79" i="7941" s="1"/>
  <c r="I672" i="18"/>
  <c r="I508" i="18" s="1"/>
  <c r="I77" i="7941" s="1"/>
  <c r="J673" i="18"/>
  <c r="J509" i="18" s="1"/>
  <c r="J78" i="7941" s="1"/>
  <c r="K685" i="18"/>
  <c r="F13" i="7947"/>
  <c r="F29" i="7947"/>
  <c r="F53" i="7947"/>
  <c r="F69" i="7947"/>
  <c r="F93" i="7947"/>
  <c r="F61" i="7947"/>
  <c r="F37" i="7947"/>
  <c r="F101" i="7947"/>
  <c r="F45" i="7947"/>
  <c r="F77" i="7947"/>
  <c r="F5" i="7947"/>
  <c r="F21" i="7947"/>
  <c r="D206" i="7947"/>
  <c r="D230" i="7947"/>
  <c r="D222" i="7947"/>
  <c r="E89" i="7947"/>
  <c r="D190" i="7947"/>
  <c r="D182" i="7947"/>
  <c r="D121" i="7947"/>
  <c r="E25" i="7947"/>
  <c r="E113" i="7947"/>
  <c r="D198" i="7947"/>
  <c r="D158" i="7947"/>
  <c r="D166" i="7947"/>
  <c r="D254" i="7947"/>
  <c r="D214" i="7947"/>
  <c r="D238" i="7947"/>
  <c r="D150" i="7947"/>
  <c r="D174" i="7947"/>
  <c r="E129" i="7947"/>
  <c r="K220" i="7941" l="1"/>
  <c r="N293" i="7942"/>
  <c r="M294" i="7942" s="1"/>
  <c r="N164" i="7942"/>
  <c r="M165" i="7942" s="1"/>
  <c r="N156" i="7942"/>
  <c r="M157" i="7942" s="1"/>
  <c r="N160" i="7942"/>
  <c r="M161" i="7942" s="1"/>
  <c r="O307" i="7942"/>
  <c r="N308" i="7942" s="1"/>
  <c r="O323" i="7942"/>
  <c r="N324" i="7942" s="1"/>
  <c r="N140" i="7942"/>
  <c r="N279" i="7942"/>
  <c r="O327" i="7942"/>
  <c r="N328" i="7942" s="1"/>
  <c r="N130" i="7942"/>
  <c r="N124" i="7942"/>
  <c r="N138" i="7942"/>
  <c r="M139" i="7942" s="1"/>
  <c r="N301" i="7942"/>
  <c r="M302" i="7942" s="1"/>
  <c r="N136" i="7942"/>
  <c r="N166" i="7942"/>
  <c r="M167" i="7942" s="1"/>
  <c r="N150" i="7942"/>
  <c r="M151" i="7942" s="1"/>
  <c r="N303" i="7942"/>
  <c r="N142" i="7942"/>
  <c r="M143" i="7942" s="1"/>
  <c r="L173" i="18"/>
  <c r="J218" i="7941"/>
  <c r="G70" i="7947"/>
  <c r="K640" i="18"/>
  <c r="L56" i="18"/>
  <c r="I72" i="7941"/>
  <c r="J439" i="18"/>
  <c r="J281" i="7944"/>
  <c r="F251" i="7947" s="1"/>
  <c r="J477" i="7944"/>
  <c r="K36" i="7944" s="1"/>
  <c r="J365" i="7944"/>
  <c r="K28" i="7944" s="1"/>
  <c r="K272" i="7944"/>
  <c r="I72" i="7944"/>
  <c r="I85" i="7944" s="1"/>
  <c r="E139" i="7947" s="1"/>
  <c r="J19" i="7944"/>
  <c r="J72" i="7944"/>
  <c r="J85" i="7944" s="1"/>
  <c r="F139" i="7947" s="1"/>
  <c r="J17" i="7944"/>
  <c r="K72" i="7944"/>
  <c r="K85" i="7944" s="1"/>
  <c r="E218" i="7947"/>
  <c r="E226" i="7947"/>
  <c r="J463" i="7944"/>
  <c r="K29" i="7944"/>
  <c r="J351" i="7944"/>
  <c r="K27" i="7944" s="1"/>
  <c r="K310" i="7944"/>
  <c r="J323" i="7944"/>
  <c r="K25" i="7944" s="1"/>
  <c r="J491" i="7944"/>
  <c r="K37" i="7944" s="1"/>
  <c r="J197" i="7944"/>
  <c r="F203" i="7947" s="1"/>
  <c r="J183" i="7944"/>
  <c r="F195" i="7947" s="1"/>
  <c r="K75" i="7944"/>
  <c r="K77" i="7944"/>
  <c r="K90" i="7944"/>
  <c r="K86" i="7944"/>
  <c r="K104" i="7944"/>
  <c r="K100" i="7944"/>
  <c r="K117" i="7944"/>
  <c r="K119" i="7944"/>
  <c r="K116" i="7944"/>
  <c r="K131" i="7944"/>
  <c r="K133" i="7944"/>
  <c r="K130" i="7944"/>
  <c r="K146" i="7944"/>
  <c r="K142" i="7944"/>
  <c r="K74" i="7944"/>
  <c r="K76" i="7944"/>
  <c r="K89" i="7944"/>
  <c r="K91" i="7944"/>
  <c r="K88" i="7944"/>
  <c r="K103" i="7944"/>
  <c r="K105" i="7944"/>
  <c r="K102" i="7944"/>
  <c r="K118" i="7944"/>
  <c r="K114" i="7944"/>
  <c r="K132" i="7944"/>
  <c r="K128" i="7944"/>
  <c r="K145" i="7944"/>
  <c r="K147" i="7944"/>
  <c r="K144" i="7944"/>
  <c r="K159" i="7944"/>
  <c r="K161" i="7944"/>
  <c r="K158" i="7944"/>
  <c r="K156" i="7944"/>
  <c r="K174" i="7944"/>
  <c r="K170" i="7944"/>
  <c r="K188" i="7944"/>
  <c r="K184" i="7944"/>
  <c r="K201" i="7944"/>
  <c r="K203" i="7944"/>
  <c r="K200" i="7944"/>
  <c r="K229" i="7944"/>
  <c r="K231" i="7944"/>
  <c r="K228" i="7944"/>
  <c r="K240" i="7944"/>
  <c r="K244" i="7944"/>
  <c r="K212" i="7944"/>
  <c r="K225" i="7944" s="1"/>
  <c r="G219" i="7947" s="1"/>
  <c r="K286" i="7944"/>
  <c r="K258" i="7944"/>
  <c r="K160" i="7944"/>
  <c r="K173" i="7944"/>
  <c r="K175" i="7944"/>
  <c r="K172" i="7944"/>
  <c r="K187" i="7944"/>
  <c r="K189" i="7944"/>
  <c r="K186" i="7944"/>
  <c r="K202" i="7944"/>
  <c r="K198" i="7944"/>
  <c r="K230" i="7944"/>
  <c r="K226" i="7944"/>
  <c r="K243" i="7944"/>
  <c r="K242" i="7944"/>
  <c r="K245" i="7944"/>
  <c r="L3" i="7944"/>
  <c r="K287" i="7944"/>
  <c r="K273" i="7944"/>
  <c r="K259" i="7944"/>
  <c r="K300" i="7944"/>
  <c r="K301" i="7944"/>
  <c r="K342" i="7944"/>
  <c r="K343" i="7944"/>
  <c r="K384" i="7944"/>
  <c r="K385" i="7944"/>
  <c r="K455" i="7944"/>
  <c r="L455" i="7944" s="1"/>
  <c r="K483" i="7944"/>
  <c r="K314" i="7944"/>
  <c r="K315" i="7944"/>
  <c r="K328" i="7944"/>
  <c r="K329" i="7944"/>
  <c r="K357" i="7944"/>
  <c r="K370" i="7944"/>
  <c r="K371" i="7944"/>
  <c r="L371" i="7944" s="1"/>
  <c r="K399" i="7944"/>
  <c r="K413" i="7944"/>
  <c r="K426" i="7944"/>
  <c r="K427" i="7944"/>
  <c r="K441" i="7944"/>
  <c r="K469" i="7944"/>
  <c r="L469" i="7944" s="1"/>
  <c r="K453" i="7944"/>
  <c r="K411" i="7944"/>
  <c r="K355" i="7944"/>
  <c r="K299" i="7944"/>
  <c r="K369" i="7944"/>
  <c r="K439" i="7944"/>
  <c r="K327" i="7944"/>
  <c r="K480" i="7944"/>
  <c r="K467" i="7944"/>
  <c r="K466" i="7944"/>
  <c r="K478" i="7944"/>
  <c r="K424" i="7944"/>
  <c r="K382" i="7944"/>
  <c r="K326" i="7944"/>
  <c r="K354" i="7944"/>
  <c r="K380" i="7944"/>
  <c r="K313" i="7944"/>
  <c r="L313" i="7944" s="1"/>
  <c r="K270" i="7944"/>
  <c r="L270" i="7944" s="1"/>
  <c r="K296" i="7944"/>
  <c r="K383" i="7944"/>
  <c r="K396" i="7944"/>
  <c r="K481" i="7944"/>
  <c r="K438" i="7944"/>
  <c r="K410" i="7944"/>
  <c r="K271" i="7944"/>
  <c r="K408" i="7944"/>
  <c r="K421" i="7944" s="1"/>
  <c r="K341" i="7944"/>
  <c r="K368" i="7944"/>
  <c r="L368" i="7944" s="1"/>
  <c r="K256" i="7944"/>
  <c r="L256" i="7944" s="1"/>
  <c r="K312" i="7944"/>
  <c r="K464" i="7944"/>
  <c r="K366" i="7944"/>
  <c r="K379" i="7944" s="1"/>
  <c r="K298" i="7944"/>
  <c r="K268" i="7944"/>
  <c r="K340" i="7944"/>
  <c r="K284" i="7944"/>
  <c r="L284" i="7944" s="1"/>
  <c r="K282" i="7944"/>
  <c r="K254" i="7944"/>
  <c r="K394" i="7944"/>
  <c r="K407" i="7944" s="1"/>
  <c r="L31" i="7944" s="1"/>
  <c r="K338" i="7944"/>
  <c r="K422" i="7944"/>
  <c r="K452" i="7944"/>
  <c r="K352" i="7944"/>
  <c r="K365" i="7944" s="1"/>
  <c r="K324" i="7944"/>
  <c r="K337" i="7944" s="1"/>
  <c r="K450" i="7944"/>
  <c r="J169" i="7944"/>
  <c r="F187" i="7947" s="1"/>
  <c r="J155" i="7944"/>
  <c r="F179" i="7947" s="1"/>
  <c r="J113" i="7944"/>
  <c r="F155" i="7947" s="1"/>
  <c r="J99" i="7944"/>
  <c r="J435" i="7944"/>
  <c r="K15" i="7944"/>
  <c r="J11" i="7944"/>
  <c r="J14" i="7944"/>
  <c r="K14" i="7944" s="1"/>
  <c r="K21" i="7944"/>
  <c r="E210" i="7947"/>
  <c r="E250" i="7947"/>
  <c r="K35" i="7944"/>
  <c r="J309" i="7944"/>
  <c r="K24" i="7944" s="1"/>
  <c r="E154" i="7947"/>
  <c r="E202" i="7947"/>
  <c r="E170" i="7947"/>
  <c r="E178" i="7947"/>
  <c r="E146" i="7947"/>
  <c r="L18" i="7944"/>
  <c r="K436" i="7944"/>
  <c r="K449" i="7944" s="1"/>
  <c r="J449" i="7944"/>
  <c r="K34" i="7944" s="1"/>
  <c r="L28" i="7944"/>
  <c r="J253" i="7944"/>
  <c r="F235" i="7947" s="1"/>
  <c r="J239" i="7944"/>
  <c r="F227" i="7947" s="1"/>
  <c r="J211" i="7944"/>
  <c r="F211" i="7947" s="1"/>
  <c r="J141" i="7944"/>
  <c r="F171" i="7947" s="1"/>
  <c r="J127" i="7944"/>
  <c r="F163" i="7947" s="1"/>
  <c r="K33" i="7944"/>
  <c r="J421" i="7944"/>
  <c r="K32" i="7944" s="1"/>
  <c r="L32" i="7944" s="1"/>
  <c r="E234" i="7947"/>
  <c r="E194" i="7947"/>
  <c r="E162" i="7947"/>
  <c r="E186" i="7947"/>
  <c r="K22" i="7944"/>
  <c r="J10" i="7944"/>
  <c r="K10" i="7944" s="1"/>
  <c r="K16" i="7944"/>
  <c r="J12" i="7944"/>
  <c r="J13" i="7944"/>
  <c r="K23" i="7944"/>
  <c r="I71" i="7944"/>
  <c r="C138" i="7947"/>
  <c r="H8" i="7944"/>
  <c r="G7" i="7944"/>
  <c r="D139" i="7947"/>
  <c r="H71" i="7944"/>
  <c r="C139" i="7947"/>
  <c r="G71" i="7944"/>
  <c r="L641" i="18"/>
  <c r="H78" i="7947"/>
  <c r="H6" i="7947"/>
  <c r="L632" i="18"/>
  <c r="K521" i="18"/>
  <c r="K90" i="7941" s="1"/>
  <c r="L26" i="7941" s="1"/>
  <c r="J224" i="7941"/>
  <c r="L28" i="7941"/>
  <c r="K527" i="18"/>
  <c r="K96" i="7941" s="1"/>
  <c r="K224" i="7941" s="1"/>
  <c r="I75" i="7941"/>
  <c r="J11" i="7941" s="1"/>
  <c r="J442" i="18"/>
  <c r="G94" i="7947"/>
  <c r="K643" i="18"/>
  <c r="G30" i="7947"/>
  <c r="K635" i="18"/>
  <c r="I203" i="7941"/>
  <c r="J449" i="18"/>
  <c r="M174" i="18"/>
  <c r="M200" i="18"/>
  <c r="N3" i="18"/>
  <c r="N265" i="18" s="1"/>
  <c r="M57" i="18"/>
  <c r="M148" i="18"/>
  <c r="M109" i="18"/>
  <c r="M96" i="18"/>
  <c r="M98" i="18"/>
  <c r="M111" i="18"/>
  <c r="M161" i="18"/>
  <c r="M187" i="18"/>
  <c r="M135" i="18"/>
  <c r="M83" i="18"/>
  <c r="M70" i="18"/>
  <c r="M122" i="18"/>
  <c r="M137" i="18"/>
  <c r="M85" i="18"/>
  <c r="M59" i="18"/>
  <c r="M150" i="18"/>
  <c r="N150" i="18" s="1"/>
  <c r="M44" i="18"/>
  <c r="M124" i="18"/>
  <c r="N124" i="18" s="1"/>
  <c r="M72" i="18"/>
  <c r="M73" i="18"/>
  <c r="M47" i="18"/>
  <c r="M112" i="18"/>
  <c r="M125" i="18"/>
  <c r="M138" i="18"/>
  <c r="M60" i="18"/>
  <c r="M190" i="18"/>
  <c r="M204" i="18"/>
  <c r="M87" i="18"/>
  <c r="M307" i="18"/>
  <c r="M74" i="18"/>
  <c r="M412" i="18"/>
  <c r="M399" i="18"/>
  <c r="M347" i="18"/>
  <c r="M269" i="18"/>
  <c r="M321" i="18"/>
  <c r="M281" i="18"/>
  <c r="M255" i="18"/>
  <c r="M333" i="18"/>
  <c r="M229" i="18"/>
  <c r="N229" i="18" s="1"/>
  <c r="M202" i="18"/>
  <c r="M189" i="18"/>
  <c r="M163" i="18"/>
  <c r="M86" i="18"/>
  <c r="M46" i="18"/>
  <c r="M164" i="18"/>
  <c r="M99" i="18"/>
  <c r="M203" i="18"/>
  <c r="M151" i="18"/>
  <c r="M126" i="18"/>
  <c r="M139" i="18"/>
  <c r="M113" i="18"/>
  <c r="M152" i="18"/>
  <c r="M48" i="18"/>
  <c r="M424" i="18"/>
  <c r="M100" i="18"/>
  <c r="M165" i="18"/>
  <c r="M191" i="18"/>
  <c r="M385" i="18"/>
  <c r="M61" i="18"/>
  <c r="M373" i="18"/>
  <c r="N373" i="18" s="1"/>
  <c r="M217" i="18"/>
  <c r="M359" i="18"/>
  <c r="M243" i="18"/>
  <c r="M295" i="18"/>
  <c r="M216" i="18"/>
  <c r="N216" i="18" s="1"/>
  <c r="M268" i="18"/>
  <c r="M320" i="18"/>
  <c r="M345" i="18"/>
  <c r="M386" i="18"/>
  <c r="M425" i="18"/>
  <c r="N425" i="18" s="1"/>
  <c r="M242" i="18"/>
  <c r="M282" i="18"/>
  <c r="M294" i="18"/>
  <c r="N294" i="18" s="1"/>
  <c r="M319" i="18"/>
  <c r="N319" i="18" s="1"/>
  <c r="M346" i="18"/>
  <c r="M411" i="18"/>
  <c r="N411" i="18" s="1"/>
  <c r="M256" i="18"/>
  <c r="M308" i="18"/>
  <c r="M360" i="18"/>
  <c r="N360" i="18" s="1"/>
  <c r="M230" i="18"/>
  <c r="N230" i="18" s="1"/>
  <c r="M334" i="18"/>
  <c r="M397" i="18"/>
  <c r="M372" i="18"/>
  <c r="M423" i="18"/>
  <c r="M267" i="18"/>
  <c r="N267" i="18" s="1"/>
  <c r="M283" i="18"/>
  <c r="N283" i="18" s="1"/>
  <c r="M192" i="18"/>
  <c r="M166" i="18"/>
  <c r="M140" i="18"/>
  <c r="M371" i="18"/>
  <c r="M306" i="18"/>
  <c r="M241" i="18"/>
  <c r="M387" i="18"/>
  <c r="M374" i="18"/>
  <c r="M205" i="18"/>
  <c r="M127" i="18"/>
  <c r="M426" i="18"/>
  <c r="M400" i="18"/>
  <c r="M348" i="18"/>
  <c r="N348" i="18" s="1"/>
  <c r="M244" i="18"/>
  <c r="M335" i="18"/>
  <c r="M231" i="18"/>
  <c r="M88" i="18"/>
  <c r="M114" i="18"/>
  <c r="M49" i="18"/>
  <c r="M293" i="18"/>
  <c r="M322" i="18"/>
  <c r="M218" i="18"/>
  <c r="M361" i="18"/>
  <c r="M257" i="18"/>
  <c r="N257" i="18" s="1"/>
  <c r="M153" i="18"/>
  <c r="M101" i="18"/>
  <c r="M62" i="18"/>
  <c r="M75" i="18"/>
  <c r="I200" i="7941"/>
  <c r="J8" i="7941"/>
  <c r="J17" i="7941"/>
  <c r="J209" i="7941" s="1"/>
  <c r="I209" i="7941"/>
  <c r="M358" i="18"/>
  <c r="M228" i="18"/>
  <c r="L121" i="18"/>
  <c r="M280" i="18"/>
  <c r="M309" i="18"/>
  <c r="L407" i="18"/>
  <c r="L659" i="18" s="1"/>
  <c r="N395" i="18"/>
  <c r="N310" i="18"/>
  <c r="N362" i="18"/>
  <c r="N388" i="18"/>
  <c r="I80" i="7941"/>
  <c r="J16" i="7941" s="1"/>
  <c r="J447" i="18"/>
  <c r="I210" i="7941"/>
  <c r="J18" i="7941"/>
  <c r="G78" i="7947"/>
  <c r="K641" i="18"/>
  <c r="K637" i="18"/>
  <c r="G46" i="7947"/>
  <c r="F85" i="7947"/>
  <c r="I73" i="7941"/>
  <c r="J440" i="18"/>
  <c r="J12" i="7941"/>
  <c r="I204" i="7941"/>
  <c r="G14" i="7947"/>
  <c r="K633" i="18"/>
  <c r="G38" i="7947"/>
  <c r="K636" i="18"/>
  <c r="G102" i="7947"/>
  <c r="K644" i="18"/>
  <c r="L186" i="18"/>
  <c r="G6" i="7947"/>
  <c r="K632" i="18"/>
  <c r="M384" i="18"/>
  <c r="M296" i="18"/>
  <c r="L147" i="18"/>
  <c r="M413" i="18"/>
  <c r="L69" i="18"/>
  <c r="J689" i="18"/>
  <c r="J525" i="18" s="1"/>
  <c r="J94" i="7941" s="1"/>
  <c r="J222" i="7941" s="1"/>
  <c r="M131" i="7942"/>
  <c r="L163" i="7942"/>
  <c r="N162" i="7942"/>
  <c r="M163" i="7942" s="1"/>
  <c r="M125" i="7942"/>
  <c r="M137" i="7942"/>
  <c r="L322" i="7942"/>
  <c r="M304" i="7942"/>
  <c r="O303" i="7942"/>
  <c r="N304" i="7942" s="1"/>
  <c r="J453" i="18"/>
  <c r="K39" i="7941"/>
  <c r="K38" i="7941" s="1"/>
  <c r="K469" i="18"/>
  <c r="O150" i="7942"/>
  <c r="N151" i="7942" s="1"/>
  <c r="E117" i="7947"/>
  <c r="N112" i="7942"/>
  <c r="N147" i="1"/>
  <c r="N150" i="1"/>
  <c r="N144" i="1"/>
  <c r="N145" i="1"/>
  <c r="N148" i="1"/>
  <c r="N154" i="1"/>
  <c r="N151" i="1"/>
  <c r="N146" i="1"/>
  <c r="N153" i="1"/>
  <c r="N22" i="18" s="1"/>
  <c r="N169" i="1"/>
  <c r="O178" i="1"/>
  <c r="N171" i="1"/>
  <c r="N168" i="1"/>
  <c r="N7" i="18"/>
  <c r="N172" i="1"/>
  <c r="N162" i="1"/>
  <c r="N159" i="1"/>
  <c r="N166" i="1"/>
  <c r="N160" i="1"/>
  <c r="N170" i="1"/>
  <c r="N164" i="1"/>
  <c r="N158" i="1"/>
  <c r="N152" i="1"/>
  <c r="N143" i="1"/>
  <c r="N156" i="1"/>
  <c r="N161" i="1"/>
  <c r="N163" i="1"/>
  <c r="N165" i="1"/>
  <c r="N167" i="1"/>
  <c r="N155" i="1"/>
  <c r="N149" i="1"/>
  <c r="N157" i="1"/>
  <c r="N415" i="18"/>
  <c r="M40" i="18"/>
  <c r="M498" i="18" s="1"/>
  <c r="M67" i="7941" s="1"/>
  <c r="M36" i="18"/>
  <c r="M494" i="18" s="1"/>
  <c r="M63" i="7941" s="1"/>
  <c r="N363" i="18"/>
  <c r="M32" i="18"/>
  <c r="M490" i="18" s="1"/>
  <c r="M59" i="7941" s="1"/>
  <c r="N311" i="18"/>
  <c r="N259" i="18"/>
  <c r="M28" i="18"/>
  <c r="M486" i="18" s="1"/>
  <c r="M55" i="7941" s="1"/>
  <c r="M24" i="18"/>
  <c r="N207" i="18"/>
  <c r="M20" i="18"/>
  <c r="N155" i="18"/>
  <c r="N103" i="18"/>
  <c r="M16" i="18"/>
  <c r="M173" i="1"/>
  <c r="N51" i="18"/>
  <c r="M12" i="18"/>
  <c r="M39" i="18"/>
  <c r="M497" i="18" s="1"/>
  <c r="M66" i="7941" s="1"/>
  <c r="N402" i="18"/>
  <c r="N350" i="18"/>
  <c r="M35" i="18"/>
  <c r="M493" i="18" s="1"/>
  <c r="M62" i="7941" s="1"/>
  <c r="N298" i="18"/>
  <c r="M31" i="18"/>
  <c r="M489" i="18" s="1"/>
  <c r="M58" i="7941" s="1"/>
  <c r="N246" i="18"/>
  <c r="M27" i="18"/>
  <c r="M485" i="18" s="1"/>
  <c r="M54" i="7941" s="1"/>
  <c r="M23" i="18"/>
  <c r="N194" i="18"/>
  <c r="M19" i="18"/>
  <c r="N142" i="18"/>
  <c r="N90" i="18"/>
  <c r="M15" i="18"/>
  <c r="L470" i="18"/>
  <c r="H7" i="7947"/>
  <c r="L11" i="18"/>
  <c r="L473" i="18"/>
  <c r="L42" i="7941" s="1"/>
  <c r="H31" i="7947"/>
  <c r="L477" i="18"/>
  <c r="L46" i="7941" s="1"/>
  <c r="H63" i="7947"/>
  <c r="L474" i="18"/>
  <c r="L43" i="7941" s="1"/>
  <c r="H39" i="7947"/>
  <c r="L478" i="18"/>
  <c r="L47" i="7941" s="1"/>
  <c r="H71" i="7947"/>
  <c r="L483" i="18"/>
  <c r="L52" i="7941" s="1"/>
  <c r="H111" i="7947"/>
  <c r="L479" i="18"/>
  <c r="L48" i="7941" s="1"/>
  <c r="H79" i="7947"/>
  <c r="L482" i="18"/>
  <c r="L51" i="7941" s="1"/>
  <c r="H103" i="7947"/>
  <c r="O269" i="7942"/>
  <c r="N277" i="7942"/>
  <c r="O277" i="7942" s="1"/>
  <c r="N278" i="7942" s="1"/>
  <c r="O164" i="7942"/>
  <c r="N165" i="7942" s="1"/>
  <c r="O156" i="7942"/>
  <c r="O160" i="7942"/>
  <c r="N161" i="7942" s="1"/>
  <c r="P307" i="7942"/>
  <c r="O308" i="7942" s="1"/>
  <c r="N299" i="7942"/>
  <c r="O299" i="7942" s="1"/>
  <c r="N300" i="7942" s="1"/>
  <c r="P323" i="7942"/>
  <c r="O324" i="7942" s="1"/>
  <c r="O315" i="7942"/>
  <c r="N316" i="7942" s="1"/>
  <c r="O132" i="7942"/>
  <c r="N133" i="7942" s="1"/>
  <c r="N132" i="7942"/>
  <c r="N289" i="7942"/>
  <c r="N283" i="7942"/>
  <c r="O283" i="7942"/>
  <c r="N284" i="7942" s="1"/>
  <c r="P327" i="7942"/>
  <c r="O328" i="7942" s="1"/>
  <c r="O311" i="7942"/>
  <c r="O301" i="7942"/>
  <c r="N302" i="7942" s="1"/>
  <c r="N118" i="7942"/>
  <c r="O130" i="7942"/>
  <c r="N131" i="7942" s="1"/>
  <c r="M128" i="7942"/>
  <c r="L129" i="7942" s="1"/>
  <c r="N128" i="7942"/>
  <c r="M129" i="7942" s="1"/>
  <c r="L268" i="7942"/>
  <c r="O142" i="7942"/>
  <c r="M154" i="7942"/>
  <c r="P301" i="7942"/>
  <c r="O302" i="7942" s="1"/>
  <c r="J238" i="18"/>
  <c r="K226" i="18"/>
  <c r="L485" i="18"/>
  <c r="L54" i="7941" s="1"/>
  <c r="H127" i="7947"/>
  <c r="L481" i="18"/>
  <c r="L50" i="7941" s="1"/>
  <c r="H95" i="7947"/>
  <c r="N232" i="18"/>
  <c r="L484" i="18"/>
  <c r="L53" i="7941" s="1"/>
  <c r="H119" i="7947"/>
  <c r="N336" i="18"/>
  <c r="M287" i="7942"/>
  <c r="L288" i="7942" s="1"/>
  <c r="M305" i="7942"/>
  <c r="L306" i="7942" s="1"/>
  <c r="N305" i="7942"/>
  <c r="M306" i="7942" s="1"/>
  <c r="N295" i="7942"/>
  <c r="M296" i="7942" s="1"/>
  <c r="M116" i="7942"/>
  <c r="L117" i="7942" s="1"/>
  <c r="N291" i="7942"/>
  <c r="M292" i="7942" s="1"/>
  <c r="M281" i="7942"/>
  <c r="L282" i="7942" s="1"/>
  <c r="N271" i="7942"/>
  <c r="M272" i="7942" s="1"/>
  <c r="N319" i="7942"/>
  <c r="M320" i="7942" s="1"/>
  <c r="M122" i="7942"/>
  <c r="O124" i="7942"/>
  <c r="N125" i="7942" s="1"/>
  <c r="O166" i="7942"/>
  <c r="N167" i="7942" s="1"/>
  <c r="O162" i="7942"/>
  <c r="N163" i="7942" s="1"/>
  <c r="M120" i="7942"/>
  <c r="M134" i="7942"/>
  <c r="O317" i="7942"/>
  <c r="N318" i="7942" s="1"/>
  <c r="M285" i="7942"/>
  <c r="P166" i="7942"/>
  <c r="O167" i="7942" s="1"/>
  <c r="N309" i="7942"/>
  <c r="H516" i="18"/>
  <c r="H631" i="18"/>
  <c r="M38" i="18"/>
  <c r="M496" i="18" s="1"/>
  <c r="M65" i="7941" s="1"/>
  <c r="N389" i="18"/>
  <c r="N337" i="18"/>
  <c r="M34" i="18"/>
  <c r="M492" i="18" s="1"/>
  <c r="M61" i="7941" s="1"/>
  <c r="M30" i="18"/>
  <c r="M488" i="18" s="1"/>
  <c r="M57" i="7941" s="1"/>
  <c r="N285" i="18"/>
  <c r="N233" i="18"/>
  <c r="M26" i="18"/>
  <c r="M484" i="18" s="1"/>
  <c r="M53" i="7941" s="1"/>
  <c r="M480" i="18"/>
  <c r="M49" i="7941" s="1"/>
  <c r="M18" i="18"/>
  <c r="N129" i="18"/>
  <c r="M14" i="18"/>
  <c r="N77" i="18"/>
  <c r="N428" i="18"/>
  <c r="M41" i="18"/>
  <c r="M499" i="18" s="1"/>
  <c r="M68" i="7941" s="1"/>
  <c r="M37" i="18"/>
  <c r="M495" i="18" s="1"/>
  <c r="M64" i="7941" s="1"/>
  <c r="N376" i="18"/>
  <c r="N324" i="18"/>
  <c r="M33" i="18"/>
  <c r="M491" i="18" s="1"/>
  <c r="M60" i="7941" s="1"/>
  <c r="M29" i="18"/>
  <c r="M487" i="18" s="1"/>
  <c r="M56" i="7941" s="1"/>
  <c r="N272" i="18"/>
  <c r="N220" i="18"/>
  <c r="M25" i="18"/>
  <c r="M483" i="18" s="1"/>
  <c r="M52" i="7941" s="1"/>
  <c r="N168" i="18"/>
  <c r="M21" i="18"/>
  <c r="N116" i="18"/>
  <c r="M17" i="18"/>
  <c r="N64" i="18"/>
  <c r="M13" i="18"/>
  <c r="M270" i="7942"/>
  <c r="L270" i="7942"/>
  <c r="O293" i="7942"/>
  <c r="N294" i="7942" s="1"/>
  <c r="P164" i="7942"/>
  <c r="O165" i="7942" s="1"/>
  <c r="P160" i="7942"/>
  <c r="O161" i="7942" s="1"/>
  <c r="P315" i="7942"/>
  <c r="O316" i="7942" s="1"/>
  <c r="Q327" i="7942"/>
  <c r="N275" i="7942"/>
  <c r="M276" i="7942" s="1"/>
  <c r="N158" i="7942"/>
  <c r="J71" i="7944"/>
  <c r="K26" i="7944"/>
  <c r="L26" i="7944" s="1"/>
  <c r="N146" i="7942"/>
  <c r="Q301" i="7942"/>
  <c r="N321" i="7942"/>
  <c r="M322" i="7942" s="1"/>
  <c r="N144" i="7942"/>
  <c r="O136" i="7942"/>
  <c r="N137" i="7942" s="1"/>
  <c r="P150" i="7942"/>
  <c r="O151" i="7942" s="1"/>
  <c r="P303" i="7942"/>
  <c r="O304" i="7942" s="1"/>
  <c r="I646" i="18"/>
  <c r="I631" i="18" s="1"/>
  <c r="E118" i="7947"/>
  <c r="I43" i="18"/>
  <c r="I107" i="7942"/>
  <c r="J108" i="7942"/>
  <c r="J107" i="7942" s="1"/>
  <c r="N114" i="7942"/>
  <c r="M313" i="7942"/>
  <c r="L472" i="18"/>
  <c r="L41" i="7941" s="1"/>
  <c r="H23" i="7947"/>
  <c r="L476" i="18"/>
  <c r="L45" i="7941" s="1"/>
  <c r="H55" i="7947"/>
  <c r="L471" i="18"/>
  <c r="L40" i="7941" s="1"/>
  <c r="H15" i="7947"/>
  <c r="L475" i="18"/>
  <c r="L44" i="7941" s="1"/>
  <c r="H47" i="7947"/>
  <c r="M273" i="7942"/>
  <c r="L274" i="7942" s="1"/>
  <c r="M152" i="7942"/>
  <c r="L153" i="7942" s="1"/>
  <c r="O305" i="7942"/>
  <c r="N306" i="7942" s="1"/>
  <c r="M297" i="7942"/>
  <c r="L298" i="7942" s="1"/>
  <c r="O295" i="7942"/>
  <c r="N296" i="7942" s="1"/>
  <c r="N116" i="7942"/>
  <c r="M117" i="7942" s="1"/>
  <c r="N281" i="7942"/>
  <c r="M282" i="7942" s="1"/>
  <c r="O319" i="7942"/>
  <c r="N320" i="7942" s="1"/>
  <c r="E261" i="7947"/>
  <c r="E263" i="7947"/>
  <c r="J678" i="18"/>
  <c r="J514" i="18" s="1"/>
  <c r="J83" i="7941" s="1"/>
  <c r="K19" i="7941" s="1"/>
  <c r="M110" i="7942"/>
  <c r="O138" i="7942"/>
  <c r="N139" i="7942" s="1"/>
  <c r="E247" i="7947"/>
  <c r="E245" i="7947"/>
  <c r="O275" i="7942"/>
  <c r="N276" i="7942" s="1"/>
  <c r="M325" i="7942"/>
  <c r="N126" i="7942"/>
  <c r="N148" i="7942"/>
  <c r="O148" i="7942" s="1"/>
  <c r="N149" i="7942" s="1"/>
  <c r="L457" i="18"/>
  <c r="L685" i="18" s="1"/>
  <c r="L521" i="18" s="1"/>
  <c r="L90" i="7941" s="1"/>
  <c r="L218" i="7941" s="1"/>
  <c r="K445" i="18"/>
  <c r="K673" i="18" s="1"/>
  <c r="K509" i="18" s="1"/>
  <c r="K78" i="7941" s="1"/>
  <c r="J444" i="18"/>
  <c r="J672" i="18" s="1"/>
  <c r="J508" i="18" s="1"/>
  <c r="J77" i="7941" s="1"/>
  <c r="J446" i="18"/>
  <c r="L463" i="18"/>
  <c r="L691" i="18" s="1"/>
  <c r="L527" i="18" s="1"/>
  <c r="L459" i="18"/>
  <c r="J20" i="7941"/>
  <c r="I212" i="7941"/>
  <c r="K467" i="18"/>
  <c r="K454" i="18"/>
  <c r="K647" i="18"/>
  <c r="G126" i="7947"/>
  <c r="N239" i="18"/>
  <c r="K36" i="7941"/>
  <c r="J228" i="7941"/>
  <c r="M278" i="18"/>
  <c r="M382" i="18"/>
  <c r="J451" i="18"/>
  <c r="J694" i="18"/>
  <c r="J530" i="18" s="1"/>
  <c r="J99" i="7941" s="1"/>
  <c r="J686" i="18"/>
  <c r="J522" i="18" s="1"/>
  <c r="J91" i="7941" s="1"/>
  <c r="K27" i="7941" s="1"/>
  <c r="I206" i="7941"/>
  <c r="J14" i="7941"/>
  <c r="K14" i="7941" s="1"/>
  <c r="N369" i="18"/>
  <c r="J683" i="18"/>
  <c r="J519" i="18" s="1"/>
  <c r="J88" i="7941" s="1"/>
  <c r="L368" i="18"/>
  <c r="L656" i="18" s="1"/>
  <c r="L264" i="18"/>
  <c r="L648" i="18" s="1"/>
  <c r="F109" i="7947"/>
  <c r="J22" i="7941"/>
  <c r="I214" i="7941"/>
  <c r="J692" i="18"/>
  <c r="J528" i="18" s="1"/>
  <c r="J97" i="7941" s="1"/>
  <c r="J225" i="7941" s="1"/>
  <c r="J690" i="18"/>
  <c r="J526" i="18" s="1"/>
  <c r="J95" i="7941" s="1"/>
  <c r="K31" i="7941" s="1"/>
  <c r="M304" i="18"/>
  <c r="L32" i="7941"/>
  <c r="F125" i="7947"/>
  <c r="J688" i="18"/>
  <c r="J524" i="18" s="1"/>
  <c r="J93" i="7941" s="1"/>
  <c r="K29" i="7941" s="1"/>
  <c r="J684" i="18"/>
  <c r="J520" i="18" s="1"/>
  <c r="J89" i="7941" s="1"/>
  <c r="K25" i="7941" s="1"/>
  <c r="L420" i="18"/>
  <c r="L660" i="18" s="1"/>
  <c r="L316" i="18"/>
  <c r="L652" i="18" s="1"/>
  <c r="N304" i="18"/>
  <c r="M408" i="18"/>
  <c r="N408" i="18" s="1"/>
  <c r="K23" i="7941"/>
  <c r="J215" i="7941"/>
  <c r="M356" i="18"/>
  <c r="N356" i="18" s="1"/>
  <c r="M252" i="18"/>
  <c r="N343" i="18"/>
  <c r="M330" i="18"/>
  <c r="N330" i="18" s="1"/>
  <c r="K448" i="18"/>
  <c r="I7" i="7941"/>
  <c r="H199" i="7941"/>
  <c r="K17" i="7941"/>
  <c r="J13" i="7941"/>
  <c r="I205" i="7941"/>
  <c r="J15" i="7941"/>
  <c r="I207" i="7941"/>
  <c r="K218" i="7941"/>
  <c r="J674" i="18"/>
  <c r="J510" i="18" s="1"/>
  <c r="J79" i="7941" s="1"/>
  <c r="I666" i="18"/>
  <c r="L687" i="18"/>
  <c r="L523" i="18" s="1"/>
  <c r="L92" i="7941" s="1"/>
  <c r="L220" i="7941" s="1"/>
  <c r="K693" i="18"/>
  <c r="K529" i="18" s="1"/>
  <c r="K98" i="7941" s="1"/>
  <c r="K226" i="7941" s="1"/>
  <c r="K669" i="18"/>
  <c r="K505" i="18" s="1"/>
  <c r="K74" i="7941" s="1"/>
  <c r="L10" i="7941" s="1"/>
  <c r="K671" i="18"/>
  <c r="K507" i="18" s="1"/>
  <c r="K76" i="7941" s="1"/>
  <c r="F18" i="7947"/>
  <c r="F16" i="7947"/>
  <c r="F34" i="7947"/>
  <c r="F32" i="7947"/>
  <c r="F58" i="7947"/>
  <c r="F56" i="7947"/>
  <c r="F98" i="7947"/>
  <c r="F96" i="7947"/>
  <c r="F64" i="7947"/>
  <c r="F66" i="7947"/>
  <c r="F72" i="7947"/>
  <c r="F74" i="7947"/>
  <c r="F40" i="7947"/>
  <c r="F42" i="7947"/>
  <c r="F104" i="7947"/>
  <c r="F106" i="7947"/>
  <c r="F8" i="7947"/>
  <c r="F10" i="7947"/>
  <c r="F82" i="7947"/>
  <c r="F80" i="7947"/>
  <c r="F50" i="7947"/>
  <c r="F48" i="7947"/>
  <c r="F24" i="7947"/>
  <c r="F26" i="7947"/>
  <c r="F49" i="7947"/>
  <c r="F73" i="7947"/>
  <c r="F41" i="7947"/>
  <c r="F9" i="7947"/>
  <c r="F65" i="7947"/>
  <c r="E246" i="7947"/>
  <c r="E262" i="7947"/>
  <c r="F105" i="7947"/>
  <c r="F97" i="7947"/>
  <c r="F33" i="7947"/>
  <c r="F17" i="7947"/>
  <c r="F57" i="7947"/>
  <c r="F81" i="7947"/>
  <c r="P295" i="7942" l="1"/>
  <c r="O296" i="7942" s="1"/>
  <c r="O291" i="7942"/>
  <c r="Q307" i="7942"/>
  <c r="M141" i="7942"/>
  <c r="O140" i="7942"/>
  <c r="M280" i="7942"/>
  <c r="O279" i="7942"/>
  <c r="M459" i="18"/>
  <c r="M687" i="18" s="1"/>
  <c r="L14" i="7941"/>
  <c r="J667" i="18"/>
  <c r="J503" i="18" s="1"/>
  <c r="J72" i="7941" s="1"/>
  <c r="K351" i="7944"/>
  <c r="L27" i="7944" s="1"/>
  <c r="K267" i="7944"/>
  <c r="G243" i="7947" s="1"/>
  <c r="K281" i="7944"/>
  <c r="G251" i="7947" s="1"/>
  <c r="K239" i="7944"/>
  <c r="G227" i="7947" s="1"/>
  <c r="L22" i="7944"/>
  <c r="K12" i="7944"/>
  <c r="L34" i="7944"/>
  <c r="L29" i="7944"/>
  <c r="K323" i="7944"/>
  <c r="K491" i="7944"/>
  <c r="K13" i="7944"/>
  <c r="K17" i="7944"/>
  <c r="E167" i="7947"/>
  <c r="E165" i="7947"/>
  <c r="E237" i="7947"/>
  <c r="E239" i="7947"/>
  <c r="K19" i="7944"/>
  <c r="L19" i="7944" s="1"/>
  <c r="G139" i="7947"/>
  <c r="E183" i="7947"/>
  <c r="E181" i="7947"/>
  <c r="E205" i="7947"/>
  <c r="E207" i="7947"/>
  <c r="E253" i="7947"/>
  <c r="E255" i="7947"/>
  <c r="L21" i="7944"/>
  <c r="K11" i="7944"/>
  <c r="K20" i="7944"/>
  <c r="K463" i="7944"/>
  <c r="L35" i="7944" s="1"/>
  <c r="L422" i="7944"/>
  <c r="K435" i="7944"/>
  <c r="L33" i="7944" s="1"/>
  <c r="K295" i="7944"/>
  <c r="G259" i="7947" s="1"/>
  <c r="K477" i="7944"/>
  <c r="L36" i="7944" s="1"/>
  <c r="L296" i="7944"/>
  <c r="K309" i="7944"/>
  <c r="L24" i="7944" s="1"/>
  <c r="L426" i="7944"/>
  <c r="L329" i="7944"/>
  <c r="L315" i="7944"/>
  <c r="L385" i="7944"/>
  <c r="L343" i="7944"/>
  <c r="L301" i="7944"/>
  <c r="L259" i="7944"/>
  <c r="L287" i="7944"/>
  <c r="L258" i="7944"/>
  <c r="K253" i="7944"/>
  <c r="G235" i="7947" s="1"/>
  <c r="K141" i="7944"/>
  <c r="G171" i="7947" s="1"/>
  <c r="K127" i="7944"/>
  <c r="G163" i="7947" s="1"/>
  <c r="K155" i="7944"/>
  <c r="G179" i="7947" s="1"/>
  <c r="K113" i="7944"/>
  <c r="G155" i="7947" s="1"/>
  <c r="K99" i="7944"/>
  <c r="G147" i="7947" s="1"/>
  <c r="L25" i="7944"/>
  <c r="E223" i="7947"/>
  <c r="E221" i="7947"/>
  <c r="L23" i="7944"/>
  <c r="E189" i="7947"/>
  <c r="E191" i="7947"/>
  <c r="E197" i="7947"/>
  <c r="E199" i="7947"/>
  <c r="E149" i="7947"/>
  <c r="E151" i="7947"/>
  <c r="E175" i="7947"/>
  <c r="E173" i="7947"/>
  <c r="E157" i="7947"/>
  <c r="E159" i="7947"/>
  <c r="E213" i="7947"/>
  <c r="E215" i="7947"/>
  <c r="F147" i="7947"/>
  <c r="K9" i="7944"/>
  <c r="K393" i="7944"/>
  <c r="L30" i="7944" s="1"/>
  <c r="L74" i="7944"/>
  <c r="L76" i="7944"/>
  <c r="L78" i="7944"/>
  <c r="L89" i="7944"/>
  <c r="L91" i="7944"/>
  <c r="L86" i="7944"/>
  <c r="L103" i="7944"/>
  <c r="L105" i="7944"/>
  <c r="L100" i="7944"/>
  <c r="L118" i="7944"/>
  <c r="L120" i="7944"/>
  <c r="L116" i="7944"/>
  <c r="L132" i="7944"/>
  <c r="L134" i="7944"/>
  <c r="L130" i="7944"/>
  <c r="L145" i="7944"/>
  <c r="L147" i="7944"/>
  <c r="L142" i="7944"/>
  <c r="L75" i="7944"/>
  <c r="L77" i="7944"/>
  <c r="L90" i="7944"/>
  <c r="L92" i="7944"/>
  <c r="L88" i="7944"/>
  <c r="L104" i="7944"/>
  <c r="L106" i="7944"/>
  <c r="L102" i="7944"/>
  <c r="L117" i="7944"/>
  <c r="L119" i="7944"/>
  <c r="L114" i="7944"/>
  <c r="L131" i="7944"/>
  <c r="L133" i="7944"/>
  <c r="L128" i="7944"/>
  <c r="L146" i="7944"/>
  <c r="L148" i="7944"/>
  <c r="L144" i="7944"/>
  <c r="L160" i="7944"/>
  <c r="L162" i="7944"/>
  <c r="L158" i="7944"/>
  <c r="L161" i="7944"/>
  <c r="L173" i="7944"/>
  <c r="L175" i="7944"/>
  <c r="L170" i="7944"/>
  <c r="L187" i="7944"/>
  <c r="L189" i="7944"/>
  <c r="L184" i="7944"/>
  <c r="L202" i="7944"/>
  <c r="L204" i="7944"/>
  <c r="L200" i="7944"/>
  <c r="L230" i="7944"/>
  <c r="L232" i="7944"/>
  <c r="L228" i="7944"/>
  <c r="L243" i="7944"/>
  <c r="L242" i="7944"/>
  <c r="L245" i="7944"/>
  <c r="L212" i="7944"/>
  <c r="L285" i="7944"/>
  <c r="L288" i="7944"/>
  <c r="L273" i="7944"/>
  <c r="L257" i="7944"/>
  <c r="L260" i="7944"/>
  <c r="M3" i="7944"/>
  <c r="L159" i="7944"/>
  <c r="L156" i="7944"/>
  <c r="L174" i="7944"/>
  <c r="L176" i="7944"/>
  <c r="L172" i="7944"/>
  <c r="L188" i="7944"/>
  <c r="L190" i="7944"/>
  <c r="L186" i="7944"/>
  <c r="L201" i="7944"/>
  <c r="L203" i="7944"/>
  <c r="L198" i="7944"/>
  <c r="L211" i="7944" s="1"/>
  <c r="H211" i="7947" s="1"/>
  <c r="L229" i="7944"/>
  <c r="L231" i="7944"/>
  <c r="L226" i="7944"/>
  <c r="L240" i="7944"/>
  <c r="L244" i="7944"/>
  <c r="L246" i="7944"/>
  <c r="L274" i="7944"/>
  <c r="L302" i="7944"/>
  <c r="M302" i="7944" s="1"/>
  <c r="L344" i="7944"/>
  <c r="L357" i="7944"/>
  <c r="L358" i="7944"/>
  <c r="L386" i="7944"/>
  <c r="L399" i="7944"/>
  <c r="L400" i="7944"/>
  <c r="M400" i="7944" s="1"/>
  <c r="L413" i="7944"/>
  <c r="M413" i="7944" s="1"/>
  <c r="L414" i="7944"/>
  <c r="M414" i="7944" s="1"/>
  <c r="L427" i="7944"/>
  <c r="L428" i="7944"/>
  <c r="M428" i="7944" s="1"/>
  <c r="L456" i="7944"/>
  <c r="L484" i="7944"/>
  <c r="L316" i="7944"/>
  <c r="L330" i="7944"/>
  <c r="L372" i="7944"/>
  <c r="L442" i="7944"/>
  <c r="M442" i="7944" s="1"/>
  <c r="L470" i="7944"/>
  <c r="L441" i="7944"/>
  <c r="L425" i="7944"/>
  <c r="L483" i="7944"/>
  <c r="L467" i="7944"/>
  <c r="L482" i="7944"/>
  <c r="L384" i="7944"/>
  <c r="L342" i="7944"/>
  <c r="L370" i="7944"/>
  <c r="L356" i="7944"/>
  <c r="L328" i="7944"/>
  <c r="L299" i="7944"/>
  <c r="L355" i="7944"/>
  <c r="L412" i="7944"/>
  <c r="L314" i="7944"/>
  <c r="L300" i="7944"/>
  <c r="L327" i="7944"/>
  <c r="M327" i="7944" s="1"/>
  <c r="L466" i="7944"/>
  <c r="L369" i="7944"/>
  <c r="L397" i="7944"/>
  <c r="L478" i="7944"/>
  <c r="L480" i="7944"/>
  <c r="L411" i="7944"/>
  <c r="L481" i="7944"/>
  <c r="L271" i="7944"/>
  <c r="L272" i="7944"/>
  <c r="L439" i="7944"/>
  <c r="L453" i="7944"/>
  <c r="L454" i="7944"/>
  <c r="L440" i="7944"/>
  <c r="L398" i="7944"/>
  <c r="L380" i="7944"/>
  <c r="L468" i="7944"/>
  <c r="L410" i="7944"/>
  <c r="M410" i="7944" s="1"/>
  <c r="L438" i="7944"/>
  <c r="L354" i="7944"/>
  <c r="L282" i="7944"/>
  <c r="L396" i="7944"/>
  <c r="L310" i="7944"/>
  <c r="L383" i="7944"/>
  <c r="M383" i="7944" s="1"/>
  <c r="L436" i="7944"/>
  <c r="L408" i="7944"/>
  <c r="L421" i="7944" s="1"/>
  <c r="M32" i="7944" s="1"/>
  <c r="L424" i="7944"/>
  <c r="L341" i="7944"/>
  <c r="L268" i="7944"/>
  <c r="L394" i="7944"/>
  <c r="L407" i="7944" s="1"/>
  <c r="M31" i="7944" s="1"/>
  <c r="L340" i="7944"/>
  <c r="M340" i="7944" s="1"/>
  <c r="L326" i="7944"/>
  <c r="M326" i="7944" s="1"/>
  <c r="L382" i="7944"/>
  <c r="L464" i="7944"/>
  <c r="L477" i="7944" s="1"/>
  <c r="L366" i="7944"/>
  <c r="L379" i="7944" s="1"/>
  <c r="L254" i="7944"/>
  <c r="L452" i="7944"/>
  <c r="L338" i="7944"/>
  <c r="L312" i="7944"/>
  <c r="M312" i="7944" s="1"/>
  <c r="L352" i="7944"/>
  <c r="L365" i="7944" s="1"/>
  <c r="M28" i="7944" s="1"/>
  <c r="L298" i="7944"/>
  <c r="L72" i="7944"/>
  <c r="L450" i="7944"/>
  <c r="L463" i="7944" s="1"/>
  <c r="L324" i="7944"/>
  <c r="L337" i="7944" s="1"/>
  <c r="M26" i="7944" s="1"/>
  <c r="K211" i="7944"/>
  <c r="G211" i="7947" s="1"/>
  <c r="L286" i="7944"/>
  <c r="K197" i="7944"/>
  <c r="G203" i="7947" s="1"/>
  <c r="K183" i="7944"/>
  <c r="G195" i="7947" s="1"/>
  <c r="K169" i="7944"/>
  <c r="G187" i="7947" s="1"/>
  <c r="L37" i="7944"/>
  <c r="E231" i="7947"/>
  <c r="E229" i="7947"/>
  <c r="C141" i="7947"/>
  <c r="D138" i="7947" s="1"/>
  <c r="D141" i="7947" s="1"/>
  <c r="I8" i="7944"/>
  <c r="H7" i="7944"/>
  <c r="K30" i="7941"/>
  <c r="L633" i="18"/>
  <c r="H14" i="7947"/>
  <c r="H62" i="7947"/>
  <c r="L639" i="18"/>
  <c r="H86" i="7947"/>
  <c r="L642" i="18"/>
  <c r="J204" i="7941"/>
  <c r="K12" i="7941"/>
  <c r="L12" i="7941" s="1"/>
  <c r="J9" i="7941"/>
  <c r="I201" i="7941"/>
  <c r="J675" i="18"/>
  <c r="J511" i="18" s="1"/>
  <c r="J80" i="7941" s="1"/>
  <c r="J208" i="7941" s="1"/>
  <c r="H46" i="7947"/>
  <c r="L637" i="18"/>
  <c r="N321" i="18"/>
  <c r="N347" i="18"/>
  <c r="N137" i="18"/>
  <c r="J677" i="18"/>
  <c r="J513" i="18" s="1"/>
  <c r="J82" i="7941" s="1"/>
  <c r="J210" i="7941" s="1"/>
  <c r="I208" i="7941"/>
  <c r="N427" i="18"/>
  <c r="N297" i="18"/>
  <c r="N323" i="18"/>
  <c r="N291" i="18"/>
  <c r="O291" i="18" s="1"/>
  <c r="J668" i="18"/>
  <c r="J504" i="18" s="1"/>
  <c r="J73" i="7941" s="1"/>
  <c r="F88" i="7947"/>
  <c r="F90" i="7947"/>
  <c r="J200" i="7941"/>
  <c r="K8" i="7941"/>
  <c r="O124" i="18"/>
  <c r="N187" i="18"/>
  <c r="N70" i="18"/>
  <c r="O3" i="18"/>
  <c r="N135" i="18"/>
  <c r="N109" i="18"/>
  <c r="N122" i="18"/>
  <c r="N59" i="18"/>
  <c r="N202" i="18"/>
  <c r="N161" i="18"/>
  <c r="N174" i="18"/>
  <c r="N200" i="18"/>
  <c r="N148" i="18"/>
  <c r="N83" i="18"/>
  <c r="N57" i="18"/>
  <c r="N96" i="18"/>
  <c r="N189" i="18"/>
  <c r="N98" i="18"/>
  <c r="N85" i="18"/>
  <c r="N44" i="18"/>
  <c r="N72" i="18"/>
  <c r="N86" i="18"/>
  <c r="N46" i="18"/>
  <c r="N164" i="18"/>
  <c r="N99" i="18"/>
  <c r="N112" i="18"/>
  <c r="N60" i="18"/>
  <c r="N138" i="18"/>
  <c r="N113" i="18"/>
  <c r="N152" i="18"/>
  <c r="N100" i="18"/>
  <c r="N165" i="18"/>
  <c r="N191" i="18"/>
  <c r="N61" i="18"/>
  <c r="N399" i="18"/>
  <c r="O399" i="18" s="1"/>
  <c r="N269" i="18"/>
  <c r="N217" i="18"/>
  <c r="N295" i="18"/>
  <c r="O295" i="18" s="1"/>
  <c r="N111" i="18"/>
  <c r="N73" i="18"/>
  <c r="N163" i="18"/>
  <c r="O163" i="18" s="1"/>
  <c r="N203" i="18"/>
  <c r="N47" i="18"/>
  <c r="N125" i="18"/>
  <c r="N151" i="18"/>
  <c r="N190" i="18"/>
  <c r="N126" i="18"/>
  <c r="N204" i="18"/>
  <c r="N139" i="18"/>
  <c r="N87" i="18"/>
  <c r="N48" i="18"/>
  <c r="N74" i="18"/>
  <c r="N412" i="18"/>
  <c r="O412" i="18" s="1"/>
  <c r="N385" i="18"/>
  <c r="N424" i="18"/>
  <c r="O424" i="18" s="1"/>
  <c r="N307" i="18"/>
  <c r="O307" i="18" s="1"/>
  <c r="N281" i="18"/>
  <c r="O281" i="18" s="1"/>
  <c r="N359" i="18"/>
  <c r="N255" i="18"/>
  <c r="O255" i="18" s="1"/>
  <c r="N333" i="18"/>
  <c r="N243" i="18"/>
  <c r="N268" i="18"/>
  <c r="N308" i="18"/>
  <c r="N386" i="18"/>
  <c r="N397" i="18"/>
  <c r="N372" i="18"/>
  <c r="N320" i="18"/>
  <c r="O320" i="18" s="1"/>
  <c r="N242" i="18"/>
  <c r="O242" i="18" s="1"/>
  <c r="N282" i="18"/>
  <c r="O282" i="18" s="1"/>
  <c r="N346" i="18"/>
  <c r="N426" i="18"/>
  <c r="N400" i="18"/>
  <c r="O400" i="18" s="1"/>
  <c r="N244" i="18"/>
  <c r="N88" i="18"/>
  <c r="N140" i="18"/>
  <c r="N114" i="18"/>
  <c r="N49" i="18"/>
  <c r="N423" i="18"/>
  <c r="N345" i="18"/>
  <c r="N256" i="18"/>
  <c r="O256" i="18" s="1"/>
  <c r="N322" i="18"/>
  <c r="O322" i="18" s="1"/>
  <c r="N218" i="18"/>
  <c r="N361" i="18"/>
  <c r="O361" i="18" s="1"/>
  <c r="N127" i="18"/>
  <c r="N358" i="18"/>
  <c r="N293" i="18"/>
  <c r="O293" i="18" s="1"/>
  <c r="N398" i="18"/>
  <c r="N215" i="18"/>
  <c r="N334" i="18"/>
  <c r="N192" i="18"/>
  <c r="N166" i="18"/>
  <c r="N410" i="18"/>
  <c r="N254" i="18"/>
  <c r="O254" i="18" s="1"/>
  <c r="N387" i="18"/>
  <c r="O387" i="18" s="1"/>
  <c r="N374" i="18"/>
  <c r="N205" i="18"/>
  <c r="N153" i="18"/>
  <c r="N101" i="18"/>
  <c r="N62" i="18"/>
  <c r="N75" i="18"/>
  <c r="N306" i="18"/>
  <c r="N231" i="18"/>
  <c r="N270" i="18"/>
  <c r="N296" i="18"/>
  <c r="N284" i="18"/>
  <c r="O284" i="18" s="1"/>
  <c r="N115" i="18"/>
  <c r="N128" i="18"/>
  <c r="N76" i="18"/>
  <c r="N384" i="18"/>
  <c r="O384" i="18" s="1"/>
  <c r="N280" i="18"/>
  <c r="O280" i="18" s="1"/>
  <c r="N258" i="18"/>
  <c r="N206" i="18"/>
  <c r="N219" i="18"/>
  <c r="N154" i="18"/>
  <c r="N335" i="18"/>
  <c r="N309" i="18"/>
  <c r="N413" i="18"/>
  <c r="N414" i="18"/>
  <c r="O414" i="18" s="1"/>
  <c r="N193" i="18"/>
  <c r="N63" i="18"/>
  <c r="N371" i="18"/>
  <c r="N241" i="18"/>
  <c r="O241" i="18" s="1"/>
  <c r="N401" i="18"/>
  <c r="N375" i="18"/>
  <c r="N167" i="18"/>
  <c r="N271" i="18"/>
  <c r="N102" i="18"/>
  <c r="N141" i="18"/>
  <c r="N89" i="18"/>
  <c r="N50" i="18"/>
  <c r="N332" i="18"/>
  <c r="N228" i="18"/>
  <c r="N213" i="18"/>
  <c r="O213" i="18" s="1"/>
  <c r="J670" i="18"/>
  <c r="J506" i="18" s="1"/>
  <c r="J75" i="7941" s="1"/>
  <c r="J203" i="7941" s="1"/>
  <c r="N349" i="18"/>
  <c r="N245" i="18"/>
  <c r="N317" i="18"/>
  <c r="O317" i="18" s="1"/>
  <c r="N421" i="18"/>
  <c r="L96" i="7941"/>
  <c r="L224" i="7941" s="1"/>
  <c r="M463" i="18"/>
  <c r="M691" i="18" s="1"/>
  <c r="J206" i="7941"/>
  <c r="K461" i="18"/>
  <c r="K206" i="7941"/>
  <c r="K464" i="18"/>
  <c r="K458" i="18"/>
  <c r="K686" i="18" s="1"/>
  <c r="K522" i="18" s="1"/>
  <c r="K91" i="7941" s="1"/>
  <c r="L27" i="7941" s="1"/>
  <c r="K466" i="18"/>
  <c r="J219" i="7941"/>
  <c r="M127" i="7942"/>
  <c r="O126" i="7942"/>
  <c r="N127" i="7942" s="1"/>
  <c r="L326" i="7942"/>
  <c r="N325" i="7942"/>
  <c r="M326" i="7942" s="1"/>
  <c r="F242" i="7947"/>
  <c r="L111" i="7942"/>
  <c r="N110" i="7942"/>
  <c r="M111" i="7942" s="1"/>
  <c r="K450" i="18"/>
  <c r="F258" i="7947"/>
  <c r="L314" i="7942"/>
  <c r="M115" i="7942"/>
  <c r="O114" i="7942"/>
  <c r="O325" i="7942"/>
  <c r="N326" i="7942" s="1"/>
  <c r="M145" i="7942"/>
  <c r="O144" i="7942"/>
  <c r="N145" i="7942" s="1"/>
  <c r="Q302" i="7942"/>
  <c r="Q343" i="7941" s="1"/>
  <c r="P302" i="7942"/>
  <c r="M147" i="7942"/>
  <c r="M159" i="7942"/>
  <c r="Q328" i="7942"/>
  <c r="Q356" i="7941" s="1"/>
  <c r="P328" i="7942"/>
  <c r="Q164" i="7942"/>
  <c r="M479" i="18"/>
  <c r="M48" i="7941" s="1"/>
  <c r="O324" i="18"/>
  <c r="M472" i="18"/>
  <c r="M41" i="7941" s="1"/>
  <c r="M476" i="18"/>
  <c r="M45" i="7941" s="1"/>
  <c r="O233" i="18"/>
  <c r="H85" i="7941"/>
  <c r="I452" i="18"/>
  <c r="H501" i="18"/>
  <c r="L135" i="7942"/>
  <c r="L121" i="7942"/>
  <c r="P319" i="7942"/>
  <c r="O271" i="7942"/>
  <c r="O116" i="7942"/>
  <c r="N117" i="7942" s="1"/>
  <c r="Q295" i="7942"/>
  <c r="N287" i="7942"/>
  <c r="J211" i="7941"/>
  <c r="P126" i="7942"/>
  <c r="O127" i="7942" s="1"/>
  <c r="K108" i="7942"/>
  <c r="J646" i="18"/>
  <c r="J631" i="18" s="1"/>
  <c r="F118" i="7947"/>
  <c r="J43" i="18"/>
  <c r="O158" i="7942"/>
  <c r="N134" i="7942"/>
  <c r="N313" i="7942"/>
  <c r="M314" i="7942" s="1"/>
  <c r="O128" i="7942"/>
  <c r="N120" i="7942"/>
  <c r="M121" i="7942" s="1"/>
  <c r="O110" i="7942"/>
  <c r="N111" i="7942" s="1"/>
  <c r="M119" i="7942"/>
  <c r="N312" i="7942"/>
  <c r="P311" i="7942"/>
  <c r="O312" i="7942" s="1"/>
  <c r="M284" i="7942"/>
  <c r="P283" i="7942"/>
  <c r="O284" i="7942" s="1"/>
  <c r="M133" i="7942"/>
  <c r="P132" i="7942"/>
  <c r="O133" i="7942" s="1"/>
  <c r="Q315" i="7942"/>
  <c r="Q323" i="7942"/>
  <c r="M300" i="7942"/>
  <c r="P299" i="7942"/>
  <c r="O300" i="7942" s="1"/>
  <c r="Q160" i="7942"/>
  <c r="N157" i="7942"/>
  <c r="P156" i="7942"/>
  <c r="O157" i="7942" s="1"/>
  <c r="N270" i="7942"/>
  <c r="L39" i="7941"/>
  <c r="L38" i="7941" s="1"/>
  <c r="L469" i="18"/>
  <c r="M481" i="18"/>
  <c r="M50" i="7941" s="1"/>
  <c r="O350" i="18"/>
  <c r="O402" i="18"/>
  <c r="M199" i="7941"/>
  <c r="M201" i="7941"/>
  <c r="M203" i="7941"/>
  <c r="M205" i="7941"/>
  <c r="M207" i="7941"/>
  <c r="M209" i="7941"/>
  <c r="M211" i="7941"/>
  <c r="M213" i="7941"/>
  <c r="M215" i="7941"/>
  <c r="M217" i="7941"/>
  <c r="M219" i="7941"/>
  <c r="M221" i="7941"/>
  <c r="M223" i="7941"/>
  <c r="M225" i="7941"/>
  <c r="M227" i="7941"/>
  <c r="M200" i="7941"/>
  <c r="M202" i="7941"/>
  <c r="M204" i="7941"/>
  <c r="M206" i="7941"/>
  <c r="M208" i="7941"/>
  <c r="M210" i="7941"/>
  <c r="M212" i="7941"/>
  <c r="M214" i="7941"/>
  <c r="M216" i="7941"/>
  <c r="M218" i="7941"/>
  <c r="M220" i="7941"/>
  <c r="M222" i="7941"/>
  <c r="M224" i="7941"/>
  <c r="M226" i="7941"/>
  <c r="M228" i="7941"/>
  <c r="M23" i="7941"/>
  <c r="N33" i="7944"/>
  <c r="M435" i="7944"/>
  <c r="M393" i="7944"/>
  <c r="N444" i="18"/>
  <c r="N672" i="18" s="1"/>
  <c r="M29" i="7941"/>
  <c r="M309" i="7944"/>
  <c r="M28" i="7941"/>
  <c r="N20" i="7944"/>
  <c r="M342" i="18"/>
  <c r="M654" i="18" s="1"/>
  <c r="M16" i="7941"/>
  <c r="M82" i="18"/>
  <c r="M634" i="18" s="1"/>
  <c r="M134" i="18"/>
  <c r="M638" i="18" s="1"/>
  <c r="N454" i="18"/>
  <c r="N682" i="18" s="1"/>
  <c r="N10" i="7944"/>
  <c r="N19" i="7944"/>
  <c r="N446" i="18"/>
  <c r="N674" i="18" s="1"/>
  <c r="M199" i="18"/>
  <c r="M643" i="18" s="1"/>
  <c r="N22" i="7944"/>
  <c r="M32" i="7941"/>
  <c r="M31" i="7941"/>
  <c r="M251" i="18"/>
  <c r="M647" i="18" s="1"/>
  <c r="N465" i="18"/>
  <c r="N693" i="18" s="1"/>
  <c r="M9" i="7941"/>
  <c r="N9" i="7944"/>
  <c r="M337" i="7944"/>
  <c r="M33" i="7941"/>
  <c r="M281" i="7944"/>
  <c r="M381" i="18"/>
  <c r="M657" i="18" s="1"/>
  <c r="M25" i="7941"/>
  <c r="M108" i="18"/>
  <c r="M636" i="18" s="1"/>
  <c r="M26" i="7941"/>
  <c r="N23" i="7944"/>
  <c r="M211" i="7944"/>
  <c r="N24" i="7944"/>
  <c r="M56" i="18"/>
  <c r="M24" i="7941"/>
  <c r="N16" i="7944"/>
  <c r="M169" i="7944"/>
  <c r="M407" i="18"/>
  <c r="M659" i="18" s="1"/>
  <c r="M85" i="7944"/>
  <c r="N449" i="18"/>
  <c r="N677" i="18" s="1"/>
  <c r="M18" i="7941"/>
  <c r="M290" i="18"/>
  <c r="M650" i="18" s="1"/>
  <c r="N467" i="18"/>
  <c r="N695" i="18" s="1"/>
  <c r="M379" i="7944"/>
  <c r="M21" i="7941"/>
  <c r="M186" i="18"/>
  <c r="M642" i="18" s="1"/>
  <c r="N25" i="7944"/>
  <c r="M95" i="18"/>
  <c r="M635" i="18" s="1"/>
  <c r="M160" i="18"/>
  <c r="M640" i="18" s="1"/>
  <c r="N453" i="18"/>
  <c r="N681" i="18" s="1"/>
  <c r="M355" i="18"/>
  <c r="M655" i="18" s="1"/>
  <c r="M239" i="7944"/>
  <c r="M351" i="7944"/>
  <c r="N439" i="18"/>
  <c r="N667" i="18" s="1"/>
  <c r="N460" i="18"/>
  <c r="N688" i="18" s="1"/>
  <c r="M329" i="18"/>
  <c r="M653" i="18" s="1"/>
  <c r="M523" i="18" s="1"/>
  <c r="M92" i="7941" s="1"/>
  <c r="N448" i="18"/>
  <c r="N676" i="18" s="1"/>
  <c r="N29" i="7944"/>
  <c r="M264" i="18"/>
  <c r="M648" i="18" s="1"/>
  <c r="M35" i="7941"/>
  <c r="N13" i="7944"/>
  <c r="M407" i="7944"/>
  <c r="N441" i="18"/>
  <c r="N669" i="18" s="1"/>
  <c r="N445" i="18"/>
  <c r="N673" i="18" s="1"/>
  <c r="M155" i="7944"/>
  <c r="N462" i="18"/>
  <c r="N690" i="18" s="1"/>
  <c r="N12" i="7944"/>
  <c r="M69" i="18"/>
  <c r="M633" i="18" s="1"/>
  <c r="M421" i="7944"/>
  <c r="M368" i="18"/>
  <c r="M656" i="18" s="1"/>
  <c r="N451" i="18"/>
  <c r="N679" i="18" s="1"/>
  <c r="N461" i="18"/>
  <c r="N689" i="18" s="1"/>
  <c r="N34" i="7944"/>
  <c r="N440" i="18"/>
  <c r="N668" i="18" s="1"/>
  <c r="M127" i="7944"/>
  <c r="M11" i="7941"/>
  <c r="N15" i="7944"/>
  <c r="M463" i="7944"/>
  <c r="N31" i="7944"/>
  <c r="M449" i="7944"/>
  <c r="M36" i="7941"/>
  <c r="M267" i="7944"/>
  <c r="M303" i="18"/>
  <c r="M651" i="18" s="1"/>
  <c r="M22" i="7941"/>
  <c r="N450" i="18"/>
  <c r="N678" i="18" s="1"/>
  <c r="N447" i="18"/>
  <c r="N675" i="18" s="1"/>
  <c r="M433" i="18"/>
  <c r="M661" i="18" s="1"/>
  <c r="M183" i="7944"/>
  <c r="M141" i="7944"/>
  <c r="N17" i="7944"/>
  <c r="N8" i="7944"/>
  <c r="M253" i="7944"/>
  <c r="N26" i="7944"/>
  <c r="M99" i="7944"/>
  <c r="M365" i="7944"/>
  <c r="M14" i="7941"/>
  <c r="N457" i="18"/>
  <c r="N685" i="18" s="1"/>
  <c r="N455" i="18"/>
  <c r="N683" i="18" s="1"/>
  <c r="N14" i="7944"/>
  <c r="N30" i="7944"/>
  <c r="M295" i="7944"/>
  <c r="M13" i="7941"/>
  <c r="M173" i="18"/>
  <c r="M641" i="18" s="1"/>
  <c r="M7" i="7941"/>
  <c r="N464" i="18"/>
  <c r="N692" i="18" s="1"/>
  <c r="M197" i="7944"/>
  <c r="M17" i="7941"/>
  <c r="M212" i="18"/>
  <c r="M644" i="18" s="1"/>
  <c r="N443" i="18"/>
  <c r="N671" i="18" s="1"/>
  <c r="M477" i="7944"/>
  <c r="M323" i="7944"/>
  <c r="N458" i="18"/>
  <c r="N686" i="18" s="1"/>
  <c r="M30" i="7941"/>
  <c r="M277" i="18"/>
  <c r="M649" i="18" s="1"/>
  <c r="N442" i="18"/>
  <c r="N670" i="18" s="1"/>
  <c r="M121" i="18"/>
  <c r="M637" i="18" s="1"/>
  <c r="M19" i="7941"/>
  <c r="M12" i="7941"/>
  <c r="M27" i="7941"/>
  <c r="M316" i="18"/>
  <c r="M652" i="18" s="1"/>
  <c r="M34" i="7941"/>
  <c r="M238" i="18"/>
  <c r="M646" i="18" s="1"/>
  <c r="M420" i="18"/>
  <c r="M660" i="18" s="1"/>
  <c r="N32" i="7944"/>
  <c r="N456" i="18"/>
  <c r="N684" i="18" s="1"/>
  <c r="M147" i="18"/>
  <c r="M639" i="18" s="1"/>
  <c r="N438" i="18"/>
  <c r="M225" i="7944"/>
  <c r="N463" i="18"/>
  <c r="N691" i="18" s="1"/>
  <c r="N11" i="7944"/>
  <c r="M225" i="18"/>
  <c r="M645" i="18" s="1"/>
  <c r="M394" i="18"/>
  <c r="M658" i="18" s="1"/>
  <c r="M15" i="7941"/>
  <c r="M113" i="7944"/>
  <c r="N452" i="18"/>
  <c r="N680" i="18" s="1"/>
  <c r="M491" i="7944"/>
  <c r="N459" i="18"/>
  <c r="N687" i="18" s="1"/>
  <c r="M10" i="7941"/>
  <c r="N35" i="7944"/>
  <c r="N27" i="7944"/>
  <c r="N36" i="7944"/>
  <c r="N21" i="7944"/>
  <c r="N37" i="7944"/>
  <c r="M8" i="7941"/>
  <c r="N466" i="18"/>
  <c r="N694" i="18" s="1"/>
  <c r="N18" i="7944"/>
  <c r="N28" i="7944"/>
  <c r="M20" i="7941"/>
  <c r="M478" i="18"/>
  <c r="M47" i="7941" s="1"/>
  <c r="N26" i="18"/>
  <c r="N484" i="18" s="1"/>
  <c r="N53" i="7941" s="1"/>
  <c r="O234" i="18"/>
  <c r="N24" i="18"/>
  <c r="O208" i="18"/>
  <c r="N34" i="18"/>
  <c r="N492" i="18" s="1"/>
  <c r="N61" i="7941" s="1"/>
  <c r="O338" i="18"/>
  <c r="O286" i="18"/>
  <c r="N30" i="18"/>
  <c r="N488" i="18" s="1"/>
  <c r="N57" i="7941" s="1"/>
  <c r="N12" i="18"/>
  <c r="N173" i="1"/>
  <c r="O52" i="18"/>
  <c r="N27" i="18"/>
  <c r="N485" i="18" s="1"/>
  <c r="N54" i="7941" s="1"/>
  <c r="O247" i="18"/>
  <c r="O403" i="18"/>
  <c r="N39" i="18"/>
  <c r="N497" i="18" s="1"/>
  <c r="N66" i="7941" s="1"/>
  <c r="N35" i="18"/>
  <c r="N493" i="18" s="1"/>
  <c r="N62" i="7941" s="1"/>
  <c r="O351" i="18"/>
  <c r="N31" i="18"/>
  <c r="N489" i="18" s="1"/>
  <c r="N58" i="7941" s="1"/>
  <c r="O299" i="18"/>
  <c r="N40" i="18"/>
  <c r="N498" i="18" s="1"/>
  <c r="N67" i="7941" s="1"/>
  <c r="O416" i="18"/>
  <c r="N38" i="18"/>
  <c r="N496" i="18" s="1"/>
  <c r="N65" i="7941" s="1"/>
  <c r="O390" i="18"/>
  <c r="O91" i="18"/>
  <c r="N15" i="18"/>
  <c r="N23" i="18"/>
  <c r="O195" i="18"/>
  <c r="N14" i="18"/>
  <c r="O78" i="18"/>
  <c r="N19" i="18"/>
  <c r="O143" i="18"/>
  <c r="E122" i="7947"/>
  <c r="E120" i="7947"/>
  <c r="Q166" i="7942"/>
  <c r="P305" i="7942"/>
  <c r="O306" i="7942" s="1"/>
  <c r="O321" i="7942"/>
  <c r="N273" i="7942"/>
  <c r="O273" i="7942" s="1"/>
  <c r="P130" i="7942"/>
  <c r="O131" i="7942" s="1"/>
  <c r="O118" i="7942"/>
  <c r="N119" i="7942" s="1"/>
  <c r="P269" i="7942"/>
  <c r="M527" i="18"/>
  <c r="M96" i="7941" s="1"/>
  <c r="K33" i="7941"/>
  <c r="M149" i="7942"/>
  <c r="P148" i="7942"/>
  <c r="O149" i="7942" s="1"/>
  <c r="P136" i="7942"/>
  <c r="P275" i="7942"/>
  <c r="O276" i="7942" s="1"/>
  <c r="P138" i="7942"/>
  <c r="O139" i="7942" s="1"/>
  <c r="M268" i="7942"/>
  <c r="L329" i="7942" s="1"/>
  <c r="M471" i="18"/>
  <c r="M40" i="7941" s="1"/>
  <c r="M475" i="18"/>
  <c r="M44" i="7941" s="1"/>
  <c r="M310" i="7942"/>
  <c r="O309" i="7942"/>
  <c r="Q150" i="7942"/>
  <c r="L286" i="7942"/>
  <c r="N285" i="7942"/>
  <c r="L123" i="7942"/>
  <c r="Q303" i="7942"/>
  <c r="O281" i="7942"/>
  <c r="N282" i="7942" s="1"/>
  <c r="Q305" i="7942"/>
  <c r="N152" i="7942"/>
  <c r="M153" i="7942" s="1"/>
  <c r="K238" i="18"/>
  <c r="L226" i="18"/>
  <c r="L155" i="7942"/>
  <c r="N154" i="7942"/>
  <c r="P162" i="7942"/>
  <c r="N143" i="7942"/>
  <c r="P142" i="7942"/>
  <c r="O143" i="7942" s="1"/>
  <c r="P317" i="7942"/>
  <c r="O318" i="7942" s="1"/>
  <c r="Q126" i="7942"/>
  <c r="N122" i="7942"/>
  <c r="M123" i="7942" s="1"/>
  <c r="O146" i="7942"/>
  <c r="M290" i="7942"/>
  <c r="O289" i="7942"/>
  <c r="N290" i="7942" s="1"/>
  <c r="P308" i="7942"/>
  <c r="Q308" i="7942"/>
  <c r="Q346" i="7941" s="1"/>
  <c r="P293" i="7942"/>
  <c r="O294" i="7942" s="1"/>
  <c r="M278" i="7942"/>
  <c r="P277" i="7942"/>
  <c r="O278" i="7942" s="1"/>
  <c r="M473" i="18"/>
  <c r="M42" i="7941" s="1"/>
  <c r="M477" i="18"/>
  <c r="M46" i="7941" s="1"/>
  <c r="M470" i="18"/>
  <c r="M11" i="18"/>
  <c r="M474" i="18"/>
  <c r="M43" i="7941" s="1"/>
  <c r="M482" i="18"/>
  <c r="M51" i="7941" s="1"/>
  <c r="O130" i="18"/>
  <c r="N18" i="18"/>
  <c r="O364" i="18"/>
  <c r="N36" i="18"/>
  <c r="N494" i="18" s="1"/>
  <c r="N63" i="7941" s="1"/>
  <c r="O312" i="18"/>
  <c r="N32" i="18"/>
  <c r="N490" i="18" s="1"/>
  <c r="N59" i="7941" s="1"/>
  <c r="O221" i="18"/>
  <c r="N25" i="18"/>
  <c r="N483" i="18" s="1"/>
  <c r="N52" i="7941" s="1"/>
  <c r="O169" i="18"/>
  <c r="N21" i="18"/>
  <c r="O325" i="18"/>
  <c r="N33" i="18"/>
  <c r="N491" i="18" s="1"/>
  <c r="N60" i="7941" s="1"/>
  <c r="O273" i="18"/>
  <c r="N29" i="18"/>
  <c r="N487" i="18" s="1"/>
  <c r="N56" i="7941" s="1"/>
  <c r="O260" i="18"/>
  <c r="N28" i="18"/>
  <c r="N486" i="18" s="1"/>
  <c r="N55" i="7941" s="1"/>
  <c r="N41" i="18"/>
  <c r="N499" i="18" s="1"/>
  <c r="N68" i="7941" s="1"/>
  <c r="O429" i="18"/>
  <c r="N37" i="18"/>
  <c r="N495" i="18" s="1"/>
  <c r="N64" i="7941" s="1"/>
  <c r="O377" i="18"/>
  <c r="O144" i="1"/>
  <c r="O167" i="1"/>
  <c r="O148" i="1"/>
  <c r="O168" i="1"/>
  <c r="O160" i="1"/>
  <c r="O151" i="1"/>
  <c r="O145" i="1"/>
  <c r="O147" i="1"/>
  <c r="O171" i="1"/>
  <c r="O165" i="1"/>
  <c r="O169" i="1"/>
  <c r="O155" i="1"/>
  <c r="O153" i="1"/>
  <c r="O22" i="18" s="1"/>
  <c r="O156" i="1"/>
  <c r="O166" i="1"/>
  <c r="O164" i="1"/>
  <c r="O159" i="1"/>
  <c r="O172" i="1"/>
  <c r="O162" i="1"/>
  <c r="O150" i="1"/>
  <c r="O158" i="1"/>
  <c r="O157" i="1"/>
  <c r="O154" i="1"/>
  <c r="O161" i="1"/>
  <c r="P178" i="1"/>
  <c r="O170" i="1"/>
  <c r="O163" i="1"/>
  <c r="O143" i="1"/>
  <c r="O146" i="1"/>
  <c r="O7" i="18"/>
  <c r="O149" i="1"/>
  <c r="O152" i="1"/>
  <c r="N480" i="18"/>
  <c r="N49" i="7941" s="1"/>
  <c r="O156" i="18"/>
  <c r="N20" i="18"/>
  <c r="N17" i="18"/>
  <c r="O117" i="18"/>
  <c r="O65" i="18"/>
  <c r="N13" i="18"/>
  <c r="O104" i="18"/>
  <c r="N16" i="18"/>
  <c r="M113" i="7942"/>
  <c r="O112" i="7942"/>
  <c r="Q142" i="7942"/>
  <c r="J681" i="18"/>
  <c r="J517" i="18" s="1"/>
  <c r="J86" i="7941" s="1"/>
  <c r="J214" i="7941" s="1"/>
  <c r="N297" i="7942"/>
  <c r="O297" i="7942" s="1"/>
  <c r="N298" i="7942" s="1"/>
  <c r="O152" i="7942"/>
  <c r="N153" i="7942" s="1"/>
  <c r="O336" i="18"/>
  <c r="P321" i="7942"/>
  <c r="O322" i="7942" s="1"/>
  <c r="P124" i="7942"/>
  <c r="O125" i="7942" s="1"/>
  <c r="Q130" i="7942"/>
  <c r="O343" i="18"/>
  <c r="L34" i="7941"/>
  <c r="K446" i="18"/>
  <c r="K674" i="18" s="1"/>
  <c r="K510" i="18" s="1"/>
  <c r="K79" i="7941" s="1"/>
  <c r="K444" i="18"/>
  <c r="K672" i="18" s="1"/>
  <c r="K508" i="18" s="1"/>
  <c r="K77" i="7941" s="1"/>
  <c r="L445" i="18"/>
  <c r="M457" i="18"/>
  <c r="M685" i="18" s="1"/>
  <c r="M521" i="18" s="1"/>
  <c r="M90" i="7941" s="1"/>
  <c r="O330" i="18"/>
  <c r="O408" i="18"/>
  <c r="K456" i="18"/>
  <c r="K460" i="18"/>
  <c r="F128" i="7947"/>
  <c r="F130" i="7947"/>
  <c r="N252" i="18"/>
  <c r="O252" i="18" s="1"/>
  <c r="K462" i="18"/>
  <c r="J223" i="7941"/>
  <c r="K455" i="18"/>
  <c r="J227" i="7941"/>
  <c r="K35" i="7941"/>
  <c r="J679" i="18"/>
  <c r="J515" i="18" s="1"/>
  <c r="J84" i="7941" s="1"/>
  <c r="J212" i="7941" s="1"/>
  <c r="N382" i="18"/>
  <c r="J217" i="7941"/>
  <c r="J221" i="7941"/>
  <c r="K682" i="18"/>
  <c r="K518" i="18" s="1"/>
  <c r="K87" i="7941" s="1"/>
  <c r="L23" i="7941" s="1"/>
  <c r="K695" i="18"/>
  <c r="K531" i="18" s="1"/>
  <c r="K100" i="7941" s="1"/>
  <c r="L36" i="7941" s="1"/>
  <c r="K692" i="18"/>
  <c r="K528" i="18" s="1"/>
  <c r="K97" i="7941" s="1"/>
  <c r="K225" i="7941" s="1"/>
  <c r="F112" i="7947"/>
  <c r="F114" i="7947"/>
  <c r="O356" i="18"/>
  <c r="J216" i="7941"/>
  <c r="K24" i="7941"/>
  <c r="K694" i="18"/>
  <c r="K530" i="18" s="1"/>
  <c r="K99" i="7941" s="1"/>
  <c r="N278" i="18"/>
  <c r="O278" i="18" s="1"/>
  <c r="L33" i="7941"/>
  <c r="L443" i="18"/>
  <c r="L441" i="18"/>
  <c r="L465" i="18"/>
  <c r="K204" i="7941"/>
  <c r="K202" i="7941"/>
  <c r="K676" i="18"/>
  <c r="K512" i="18" s="1"/>
  <c r="K81" i="7941" s="1"/>
  <c r="L17" i="7941" s="1"/>
  <c r="I502" i="18"/>
  <c r="L673" i="18"/>
  <c r="L509" i="18" s="1"/>
  <c r="L78" i="7941" s="1"/>
  <c r="L206" i="7941" s="1"/>
  <c r="K15" i="7941"/>
  <c r="J207" i="7941"/>
  <c r="K13" i="7941"/>
  <c r="J205" i="7941"/>
  <c r="G13" i="7947"/>
  <c r="G29" i="7947"/>
  <c r="G53" i="7947"/>
  <c r="G93" i="7947"/>
  <c r="G69" i="7947"/>
  <c r="G61" i="7947"/>
  <c r="G101" i="7947"/>
  <c r="G37" i="7947"/>
  <c r="G5" i="7947"/>
  <c r="G45" i="7947"/>
  <c r="G77" i="7947"/>
  <c r="G21" i="7947"/>
  <c r="E174" i="7947"/>
  <c r="E238" i="7947"/>
  <c r="F129" i="7947"/>
  <c r="E230" i="7947"/>
  <c r="F25" i="7947"/>
  <c r="E222" i="7947"/>
  <c r="E150" i="7947"/>
  <c r="E198" i="7947"/>
  <c r="F89" i="7947"/>
  <c r="E158" i="7947"/>
  <c r="E254" i="7947"/>
  <c r="E206" i="7947"/>
  <c r="E182" i="7947"/>
  <c r="E214" i="7947"/>
  <c r="E190" i="7947"/>
  <c r="E121" i="7947"/>
  <c r="E166" i="7947"/>
  <c r="F113" i="7947"/>
  <c r="K22" i="7941" l="1"/>
  <c r="Q275" i="7942"/>
  <c r="Q148" i="7942"/>
  <c r="Q299" i="7942"/>
  <c r="Q132" i="7942"/>
  <c r="Q283" i="7942"/>
  <c r="Q311" i="7942"/>
  <c r="P325" i="7942"/>
  <c r="O326" i="7942" s="1"/>
  <c r="N292" i="7942"/>
  <c r="P291" i="7942"/>
  <c r="N280" i="7942"/>
  <c r="P279" i="7942"/>
  <c r="N141" i="7942"/>
  <c r="P140" i="7942"/>
  <c r="K447" i="18"/>
  <c r="M35" i="7944"/>
  <c r="M29" i="7944"/>
  <c r="K439" i="18"/>
  <c r="K442" i="18"/>
  <c r="K11" i="7941"/>
  <c r="K440" i="18"/>
  <c r="K16" i="7941"/>
  <c r="L12" i="7944"/>
  <c r="L10" i="7944"/>
  <c r="F226" i="7947"/>
  <c r="L281" i="7944"/>
  <c r="L449" i="7944"/>
  <c r="M34" i="7944" s="1"/>
  <c r="L323" i="7944"/>
  <c r="M25" i="7944" s="1"/>
  <c r="L295" i="7944"/>
  <c r="H259" i="7947" s="1"/>
  <c r="L491" i="7944"/>
  <c r="M37" i="7944" s="1"/>
  <c r="L239" i="7944"/>
  <c r="H227" i="7947" s="1"/>
  <c r="L169" i="7944"/>
  <c r="H187" i="7947" s="1"/>
  <c r="M92" i="7944"/>
  <c r="N3" i="7944"/>
  <c r="M288" i="7944"/>
  <c r="M330" i="7944"/>
  <c r="M470" i="7944"/>
  <c r="M317" i="7944"/>
  <c r="N317" i="7944" s="1"/>
  <c r="M373" i="7944"/>
  <c r="M387" i="7944"/>
  <c r="M401" i="7944"/>
  <c r="M415" i="7944"/>
  <c r="M457" i="7944"/>
  <c r="M471" i="7944"/>
  <c r="N471" i="7944" s="1"/>
  <c r="M485" i="7944"/>
  <c r="M77" i="7944"/>
  <c r="M274" i="7944"/>
  <c r="M344" i="7944"/>
  <c r="N344" i="7944" s="1"/>
  <c r="M358" i="7944"/>
  <c r="M386" i="7944"/>
  <c r="N386" i="7944" s="1"/>
  <c r="M456" i="7944"/>
  <c r="M275" i="7944"/>
  <c r="M289" i="7944"/>
  <c r="M303" i="7944"/>
  <c r="M316" i="7944"/>
  <c r="M331" i="7944"/>
  <c r="M343" i="7944"/>
  <c r="M345" i="7944"/>
  <c r="M359" i="7944"/>
  <c r="M372" i="7944"/>
  <c r="N372" i="7944" s="1"/>
  <c r="M429" i="7944"/>
  <c r="M443" i="7944"/>
  <c r="N443" i="7944" s="1"/>
  <c r="M484" i="7944"/>
  <c r="M75" i="7944"/>
  <c r="M79" i="7944"/>
  <c r="M88" i="7944"/>
  <c r="M103" i="7944"/>
  <c r="M116" i="7944"/>
  <c r="M170" i="7944"/>
  <c r="M186" i="7944"/>
  <c r="M212" i="7944"/>
  <c r="M228" i="7944"/>
  <c r="M245" i="7944"/>
  <c r="M86" i="7944"/>
  <c r="M114" i="7944"/>
  <c r="M184" i="7944"/>
  <c r="M226" i="7944"/>
  <c r="M247" i="7944"/>
  <c r="M399" i="7944"/>
  <c r="M315" i="7944"/>
  <c r="M329" i="7944"/>
  <c r="M246" i="7944"/>
  <c r="M106" i="7944"/>
  <c r="M102" i="7944"/>
  <c r="M89" i="7944"/>
  <c r="M76" i="7944"/>
  <c r="M242" i="7944"/>
  <c r="M370" i="7944"/>
  <c r="M356" i="7944"/>
  <c r="M100" i="7944"/>
  <c r="M128" i="7944"/>
  <c r="M198" i="7944"/>
  <c r="M240" i="7944"/>
  <c r="M90" i="7944"/>
  <c r="M426" i="7944"/>
  <c r="M427" i="7944"/>
  <c r="M261" i="7944"/>
  <c r="M244" i="7944"/>
  <c r="M104" i="7944"/>
  <c r="M93" i="7944"/>
  <c r="M78" i="7944"/>
  <c r="M483" i="7944"/>
  <c r="M260" i="7944"/>
  <c r="M273" i="7944"/>
  <c r="M285" i="7944"/>
  <c r="M286" i="7944"/>
  <c r="M342" i="7944"/>
  <c r="M299" i="7944"/>
  <c r="M156" i="7944"/>
  <c r="M130" i="7944"/>
  <c r="M121" i="7944"/>
  <c r="M120" i="7944"/>
  <c r="M117" i="7944"/>
  <c r="M201" i="7944"/>
  <c r="M230" i="7944"/>
  <c r="M133" i="7944"/>
  <c r="M160" i="7944"/>
  <c r="M174" i="7944"/>
  <c r="M145" i="7944"/>
  <c r="M147" i="7944"/>
  <c r="M191" i="7944"/>
  <c r="M190" i="7944"/>
  <c r="M159" i="7944"/>
  <c r="M204" i="7944"/>
  <c r="M177" i="7944"/>
  <c r="M202" i="7944"/>
  <c r="M203" i="7944"/>
  <c r="M135" i="7944"/>
  <c r="M105" i="7944"/>
  <c r="M158" i="7944"/>
  <c r="M259" i="7944"/>
  <c r="M287" i="7944"/>
  <c r="M258" i="7944"/>
  <c r="M314" i="7944"/>
  <c r="M144" i="7944"/>
  <c r="M142" i="7944"/>
  <c r="M355" i="7944"/>
  <c r="M257" i="7944"/>
  <c r="M119" i="7944"/>
  <c r="M118" i="7944"/>
  <c r="M107" i="7944"/>
  <c r="M91" i="7944"/>
  <c r="M146" i="7944"/>
  <c r="M134" i="7944"/>
  <c r="M243" i="7944"/>
  <c r="M149" i="7944"/>
  <c r="M189" i="7944"/>
  <c r="M176" i="7944"/>
  <c r="M132" i="7944"/>
  <c r="M131" i="7944"/>
  <c r="M229" i="7944"/>
  <c r="M74" i="7944"/>
  <c r="M188" i="7944"/>
  <c r="M205" i="7944"/>
  <c r="M233" i="7944"/>
  <c r="M163" i="7944"/>
  <c r="M187" i="7944"/>
  <c r="M148" i="7944"/>
  <c r="M175" i="7944"/>
  <c r="M232" i="7944"/>
  <c r="M231" i="7944"/>
  <c r="M161" i="7944"/>
  <c r="M172" i="7944"/>
  <c r="M162" i="7944"/>
  <c r="M173" i="7944"/>
  <c r="M200" i="7944"/>
  <c r="M300" i="7944"/>
  <c r="M455" i="7944"/>
  <c r="M440" i="7944"/>
  <c r="M412" i="7944"/>
  <c r="M466" i="7944"/>
  <c r="M482" i="7944"/>
  <c r="M469" i="7944"/>
  <c r="M385" i="7944"/>
  <c r="M454" i="7944"/>
  <c r="M357" i="7944"/>
  <c r="M328" i="7944"/>
  <c r="M384" i="7944"/>
  <c r="M467" i="7944"/>
  <c r="M371" i="7944"/>
  <c r="M453" i="7944"/>
  <c r="M441" i="7944"/>
  <c r="M425" i="7944"/>
  <c r="M301" i="7944"/>
  <c r="M272" i="7944"/>
  <c r="M411" i="7944"/>
  <c r="M397" i="7944"/>
  <c r="M282" i="7944"/>
  <c r="M270" i="7944"/>
  <c r="M271" i="7944"/>
  <c r="M313" i="7944"/>
  <c r="M382" i="7944"/>
  <c r="M436" i="7944"/>
  <c r="M369" i="7944"/>
  <c r="M296" i="7944"/>
  <c r="N296" i="7944" s="1"/>
  <c r="M468" i="7944"/>
  <c r="M268" i="7944"/>
  <c r="M438" i="7944"/>
  <c r="N438" i="7944" s="1"/>
  <c r="M481" i="7944"/>
  <c r="M380" i="7944"/>
  <c r="N380" i="7944" s="1"/>
  <c r="M480" i="7944"/>
  <c r="M478" i="7944"/>
  <c r="M398" i="7944"/>
  <c r="M408" i="7944"/>
  <c r="M439" i="7944"/>
  <c r="M368" i="7944"/>
  <c r="M424" i="7944"/>
  <c r="M464" i="7944"/>
  <c r="M422" i="7944"/>
  <c r="M310" i="7944"/>
  <c r="M396" i="7944"/>
  <c r="M354" i="7944"/>
  <c r="M256" i="7944"/>
  <c r="M284" i="7944"/>
  <c r="N284" i="7944" s="1"/>
  <c r="M394" i="7944"/>
  <c r="N394" i="7944" s="1"/>
  <c r="M452" i="7944"/>
  <c r="M72" i="7944"/>
  <c r="M352" i="7944"/>
  <c r="M366" i="7944"/>
  <c r="M298" i="7944"/>
  <c r="M324" i="7944"/>
  <c r="N324" i="7944" s="1"/>
  <c r="M450" i="7944"/>
  <c r="L225" i="7944"/>
  <c r="L197" i="7944"/>
  <c r="H203" i="7947" s="1"/>
  <c r="L127" i="7944"/>
  <c r="H163" i="7947" s="1"/>
  <c r="L113" i="7944"/>
  <c r="H155" i="7947" s="1"/>
  <c r="L9" i="7944"/>
  <c r="L15" i="7944"/>
  <c r="F170" i="7947"/>
  <c r="F194" i="7947"/>
  <c r="F186" i="7947"/>
  <c r="M23" i="7944"/>
  <c r="M341" i="7944"/>
  <c r="L11" i="7944"/>
  <c r="F202" i="7947"/>
  <c r="F162" i="7947"/>
  <c r="L17" i="7944"/>
  <c r="M17" i="7944" s="1"/>
  <c r="L13" i="7944"/>
  <c r="L85" i="7944"/>
  <c r="M338" i="7944"/>
  <c r="L351" i="7944"/>
  <c r="M27" i="7944" s="1"/>
  <c r="M254" i="7944"/>
  <c r="L267" i="7944"/>
  <c r="H243" i="7947" s="1"/>
  <c r="L393" i="7944"/>
  <c r="M30" i="7944" s="1"/>
  <c r="L253" i="7944"/>
  <c r="H235" i="7947" s="1"/>
  <c r="L183" i="7944"/>
  <c r="H195" i="7947" s="1"/>
  <c r="L141" i="7944"/>
  <c r="H171" i="7947" s="1"/>
  <c r="L155" i="7944"/>
  <c r="H179" i="7947" s="1"/>
  <c r="L99" i="7944"/>
  <c r="H147" i="7947" s="1"/>
  <c r="L14" i="7944"/>
  <c r="M14" i="7944" s="1"/>
  <c r="F210" i="7947"/>
  <c r="F154" i="7947"/>
  <c r="F146" i="7947"/>
  <c r="M12" i="7944"/>
  <c r="F218" i="7947"/>
  <c r="L309" i="7944"/>
  <c r="M24" i="7944" s="1"/>
  <c r="M36" i="7944"/>
  <c r="L435" i="7944"/>
  <c r="M33" i="7944" s="1"/>
  <c r="L20" i="7944"/>
  <c r="M20" i="7944" s="1"/>
  <c r="F250" i="7947"/>
  <c r="F178" i="7947"/>
  <c r="K71" i="7944"/>
  <c r="M19" i="7944"/>
  <c r="F234" i="7947"/>
  <c r="L16" i="7944"/>
  <c r="J8" i="7944"/>
  <c r="I7" i="7944"/>
  <c r="E138" i="7947"/>
  <c r="O174" i="18"/>
  <c r="O70" i="18"/>
  <c r="P3" i="18"/>
  <c r="P343" i="18" s="1"/>
  <c r="O83" i="18"/>
  <c r="O57" i="18"/>
  <c r="O122" i="18"/>
  <c r="O96" i="18"/>
  <c r="O111" i="18"/>
  <c r="O98" i="18"/>
  <c r="O161" i="18"/>
  <c r="O200" i="18"/>
  <c r="O148" i="18"/>
  <c r="O135" i="18"/>
  <c r="O187" i="18"/>
  <c r="O109" i="18"/>
  <c r="O85" i="18"/>
  <c r="O59" i="18"/>
  <c r="O202" i="18"/>
  <c r="O189" i="18"/>
  <c r="O44" i="18"/>
  <c r="O46" i="18"/>
  <c r="O190" i="18"/>
  <c r="O126" i="18"/>
  <c r="O204" i="18"/>
  <c r="O139" i="18"/>
  <c r="O151" i="18"/>
  <c r="O48" i="18"/>
  <c r="O100" i="18"/>
  <c r="O191" i="18"/>
  <c r="O385" i="18"/>
  <c r="O72" i="18"/>
  <c r="O86" i="18"/>
  <c r="O73" i="18"/>
  <c r="O99" i="18"/>
  <c r="O203" i="18"/>
  <c r="O47" i="18"/>
  <c r="O112" i="18"/>
  <c r="O60" i="18"/>
  <c r="O164" i="18"/>
  <c r="P164" i="18" s="1"/>
  <c r="O87" i="18"/>
  <c r="O113" i="18"/>
  <c r="O152" i="18"/>
  <c r="O165" i="18"/>
  <c r="O138" i="18"/>
  <c r="P138" i="18" s="1"/>
  <c r="O61" i="18"/>
  <c r="O74" i="18"/>
  <c r="O359" i="18"/>
  <c r="O217" i="18"/>
  <c r="P217" i="18" s="1"/>
  <c r="O229" i="18"/>
  <c r="O333" i="18"/>
  <c r="O243" i="18"/>
  <c r="P243" i="18" s="1"/>
  <c r="O373" i="18"/>
  <c r="O321" i="18"/>
  <c r="O347" i="18"/>
  <c r="O125" i="18"/>
  <c r="P125" i="18" s="1"/>
  <c r="O137" i="18"/>
  <c r="O308" i="18"/>
  <c r="O346" i="18"/>
  <c r="O372" i="18"/>
  <c r="O268" i="18"/>
  <c r="O386" i="18"/>
  <c r="O397" i="18"/>
  <c r="O230" i="18"/>
  <c r="O215" i="18"/>
  <c r="O398" i="18"/>
  <c r="O244" i="18"/>
  <c r="O192" i="18"/>
  <c r="O166" i="18"/>
  <c r="O49" i="18"/>
  <c r="O374" i="18"/>
  <c r="O205" i="18"/>
  <c r="O153" i="18"/>
  <c r="O101" i="18"/>
  <c r="O62" i="18"/>
  <c r="O423" i="18"/>
  <c r="O294" i="18"/>
  <c r="P294" i="18" s="1"/>
  <c r="O411" i="18"/>
  <c r="O319" i="18"/>
  <c r="O88" i="18"/>
  <c r="O140" i="18"/>
  <c r="O114" i="18"/>
  <c r="O425" i="18"/>
  <c r="P425" i="18" s="1"/>
  <c r="O360" i="18"/>
  <c r="O216" i="18"/>
  <c r="O127" i="18"/>
  <c r="O75" i="18"/>
  <c r="O410" i="18"/>
  <c r="P410" i="18" s="1"/>
  <c r="O309" i="18"/>
  <c r="P309" i="18" s="1"/>
  <c r="O283" i="18"/>
  <c r="O267" i="18"/>
  <c r="P267" i="18" s="1"/>
  <c r="O193" i="18"/>
  <c r="O63" i="18"/>
  <c r="O257" i="18"/>
  <c r="P257" i="18" s="1"/>
  <c r="O335" i="18"/>
  <c r="P335" i="18" s="1"/>
  <c r="O348" i="18"/>
  <c r="O358" i="18"/>
  <c r="P358" i="18" s="1"/>
  <c r="O258" i="18"/>
  <c r="O167" i="18"/>
  <c r="O219" i="18"/>
  <c r="O89" i="18"/>
  <c r="O50" i="18"/>
  <c r="O345" i="18"/>
  <c r="P345" i="18" s="1"/>
  <c r="O270" i="18"/>
  <c r="O115" i="18"/>
  <c r="O128" i="18"/>
  <c r="O76" i="18"/>
  <c r="O413" i="18"/>
  <c r="O231" i="18"/>
  <c r="O296" i="18"/>
  <c r="O426" i="18"/>
  <c r="O401" i="18"/>
  <c r="O375" i="18"/>
  <c r="O206" i="18"/>
  <c r="O154" i="18"/>
  <c r="O102" i="18"/>
  <c r="O141" i="18"/>
  <c r="O334" i="18"/>
  <c r="P334" i="18" s="1"/>
  <c r="O271" i="18"/>
  <c r="O388" i="18"/>
  <c r="O228" i="18"/>
  <c r="P228" i="18" s="1"/>
  <c r="O259" i="18"/>
  <c r="P259" i="18" s="1"/>
  <c r="O155" i="18"/>
  <c r="O103" i="18"/>
  <c r="O298" i="18"/>
  <c r="P298" i="18" s="1"/>
  <c r="O142" i="18"/>
  <c r="O323" i="18"/>
  <c r="P323" i="18" s="1"/>
  <c r="O362" i="18"/>
  <c r="O297" i="18"/>
  <c r="O427" i="18"/>
  <c r="O285" i="18"/>
  <c r="O77" i="18"/>
  <c r="O428" i="18"/>
  <c r="O64" i="18"/>
  <c r="O371" i="18"/>
  <c r="O310" i="18"/>
  <c r="O349" i="18"/>
  <c r="O265" i="18"/>
  <c r="P265" i="18" s="1"/>
  <c r="O332" i="18"/>
  <c r="O363" i="18"/>
  <c r="P363" i="18" s="1"/>
  <c r="O207" i="18"/>
  <c r="O51" i="18"/>
  <c r="O194" i="18"/>
  <c r="O90" i="18"/>
  <c r="O245" i="18"/>
  <c r="O389" i="18"/>
  <c r="P389" i="18" s="1"/>
  <c r="O337" i="18"/>
  <c r="O129" i="18"/>
  <c r="O220" i="18"/>
  <c r="O168" i="18"/>
  <c r="O116" i="18"/>
  <c r="O395" i="18"/>
  <c r="P395" i="18" s="1"/>
  <c r="O421" i="18"/>
  <c r="P421" i="18" s="1"/>
  <c r="O150" i="18"/>
  <c r="O269" i="18"/>
  <c r="O218" i="18"/>
  <c r="G85" i="7947"/>
  <c r="K449" i="18"/>
  <c r="O306" i="18"/>
  <c r="P306" i="18" s="1"/>
  <c r="K18" i="7941"/>
  <c r="K9" i="7941"/>
  <c r="J201" i="7941"/>
  <c r="O415" i="18"/>
  <c r="O246" i="18"/>
  <c r="O272" i="18"/>
  <c r="O239" i="18"/>
  <c r="P278" i="18"/>
  <c r="P252" i="18"/>
  <c r="P330" i="18"/>
  <c r="P402" i="18"/>
  <c r="K670" i="18"/>
  <c r="K506" i="18" s="1"/>
  <c r="K75" i="7941" s="1"/>
  <c r="K203" i="7941" s="1"/>
  <c r="L11" i="7941"/>
  <c r="P401" i="18"/>
  <c r="P374" i="18"/>
  <c r="P254" i="18"/>
  <c r="P398" i="18"/>
  <c r="P397" i="18"/>
  <c r="P281" i="18"/>
  <c r="P412" i="18"/>
  <c r="P399" i="18"/>
  <c r="P124" i="18"/>
  <c r="O311" i="18"/>
  <c r="O232" i="18"/>
  <c r="O376" i="18"/>
  <c r="P376" i="18" s="1"/>
  <c r="O304" i="18"/>
  <c r="P304" i="18" s="1"/>
  <c r="O369" i="18"/>
  <c r="P369" i="18" s="1"/>
  <c r="K689" i="18"/>
  <c r="K525" i="18" s="1"/>
  <c r="K94" i="7941" s="1"/>
  <c r="K453" i="18"/>
  <c r="K681" i="18" s="1"/>
  <c r="K517" i="18" s="1"/>
  <c r="K86" i="7941" s="1"/>
  <c r="N274" i="7942"/>
  <c r="P273" i="7942"/>
  <c r="O274" i="7942" s="1"/>
  <c r="K215" i="7941"/>
  <c r="Q131" i="7942"/>
  <c r="Q274" i="7941" s="1"/>
  <c r="P131" i="7942"/>
  <c r="N113" i="7942"/>
  <c r="P112" i="7942"/>
  <c r="O113" i="7942" s="1"/>
  <c r="O21" i="18"/>
  <c r="P170" i="18"/>
  <c r="O173" i="1"/>
  <c r="O12" i="18"/>
  <c r="P53" i="18"/>
  <c r="O39" i="18"/>
  <c r="O497" i="18" s="1"/>
  <c r="O66" i="7941" s="1"/>
  <c r="P403" i="18"/>
  <c r="P404" i="18"/>
  <c r="P287" i="18"/>
  <c r="O30" i="18"/>
  <c r="O488" i="18" s="1"/>
  <c r="O57" i="7941" s="1"/>
  <c r="O26" i="18"/>
  <c r="O484" i="18" s="1"/>
  <c r="O53" i="7941" s="1"/>
  <c r="P235" i="18"/>
  <c r="O19" i="18"/>
  <c r="P144" i="18"/>
  <c r="O41" i="18"/>
  <c r="O499" i="18" s="1"/>
  <c r="O68" i="7941" s="1"/>
  <c r="P430" i="18"/>
  <c r="P429" i="18"/>
  <c r="P325" i="18"/>
  <c r="P326" i="18"/>
  <c r="O33" i="18"/>
  <c r="O491" i="18" s="1"/>
  <c r="O60" i="7941" s="1"/>
  <c r="P222" i="18"/>
  <c r="O25" i="18"/>
  <c r="O483" i="18" s="1"/>
  <c r="O52" i="7941" s="1"/>
  <c r="P209" i="18"/>
  <c r="O24" i="18"/>
  <c r="P339" i="18"/>
  <c r="P338" i="18"/>
  <c r="O34" i="18"/>
  <c r="O492" i="18" s="1"/>
  <c r="O61" i="7941" s="1"/>
  <c r="O16" i="18"/>
  <c r="P105" i="18"/>
  <c r="P157" i="18"/>
  <c r="O20" i="18"/>
  <c r="P377" i="18"/>
  <c r="P378" i="18"/>
  <c r="O37" i="18"/>
  <c r="O495" i="18" s="1"/>
  <c r="O64" i="7941" s="1"/>
  <c r="P364" i="18"/>
  <c r="P365" i="18"/>
  <c r="O36" i="18"/>
  <c r="O494" i="18" s="1"/>
  <c r="O63" i="7941" s="1"/>
  <c r="N479" i="18"/>
  <c r="N48" i="7941" s="1"/>
  <c r="N476" i="18"/>
  <c r="N45" i="7941" s="1"/>
  <c r="G118" i="7947"/>
  <c r="K43" i="18"/>
  <c r="K646" i="18"/>
  <c r="K631" i="18" s="1"/>
  <c r="P297" i="7942"/>
  <c r="O298" i="7942" s="1"/>
  <c r="O122" i="7942"/>
  <c r="N123" i="7942" s="1"/>
  <c r="M286" i="7942"/>
  <c r="O285" i="7942"/>
  <c r="Q151" i="7942"/>
  <c r="Q284" i="7941" s="1"/>
  <c r="P151" i="7942"/>
  <c r="O137" i="7942"/>
  <c r="Q136" i="7942"/>
  <c r="P276" i="7942"/>
  <c r="Q276" i="7942"/>
  <c r="Q330" i="7941" s="1"/>
  <c r="Q149" i="7942"/>
  <c r="Q283" i="7941" s="1"/>
  <c r="P149" i="7942"/>
  <c r="O270" i="7942"/>
  <c r="N322" i="7942"/>
  <c r="Q321" i="7942"/>
  <c r="Q167" i="7942"/>
  <c r="Q292" i="7941" s="1"/>
  <c r="P167" i="7942"/>
  <c r="N477" i="18"/>
  <c r="N46" i="7941" s="1"/>
  <c r="N472" i="18"/>
  <c r="N41" i="7941" s="1"/>
  <c r="N473" i="18"/>
  <c r="N42" i="7941" s="1"/>
  <c r="N470" i="18"/>
  <c r="N11" i="18"/>
  <c r="N482" i="18"/>
  <c r="N51" i="7941" s="1"/>
  <c r="N666" i="18"/>
  <c r="N665" i="18" s="1"/>
  <c r="N437" i="18"/>
  <c r="N7" i="7944"/>
  <c r="M71" i="7944"/>
  <c r="M198" i="7941"/>
  <c r="Q293" i="7942"/>
  <c r="Q156" i="7942"/>
  <c r="P161" i="7942"/>
  <c r="Q161" i="7942"/>
  <c r="Q289" i="7941" s="1"/>
  <c r="Q324" i="7942"/>
  <c r="Q354" i="7941" s="1"/>
  <c r="P324" i="7942"/>
  <c r="N129" i="7942"/>
  <c r="P128" i="7942"/>
  <c r="N159" i="7942"/>
  <c r="P158" i="7942"/>
  <c r="O159" i="7942" s="1"/>
  <c r="K107" i="7942"/>
  <c r="P336" i="18"/>
  <c r="M288" i="7942"/>
  <c r="O287" i="7942"/>
  <c r="P116" i="7942"/>
  <c r="N272" i="7942"/>
  <c r="P271" i="7942"/>
  <c r="O272" i="7942" s="1"/>
  <c r="I680" i="18"/>
  <c r="I437" i="18"/>
  <c r="P324" i="18"/>
  <c r="Q165" i="7942"/>
  <c r="Q291" i="7941" s="1"/>
  <c r="P165" i="7942"/>
  <c r="P144" i="7942"/>
  <c r="L108" i="7942"/>
  <c r="O313" i="7942"/>
  <c r="P152" i="7942"/>
  <c r="O153" i="7942" s="1"/>
  <c r="F263" i="7947"/>
  <c r="F261" i="7947"/>
  <c r="Q110" i="7942"/>
  <c r="P110" i="7942"/>
  <c r="O111" i="7942" s="1"/>
  <c r="F245" i="7947"/>
  <c r="F247" i="7947"/>
  <c r="Q325" i="7942"/>
  <c r="K228" i="7941"/>
  <c r="M445" i="18"/>
  <c r="M673" i="18" s="1"/>
  <c r="M509" i="18" s="1"/>
  <c r="M78" i="7941" s="1"/>
  <c r="L466" i="18"/>
  <c r="L458" i="18"/>
  <c r="L467" i="18"/>
  <c r="L454" i="18"/>
  <c r="L453" i="18"/>
  <c r="M298" i="7942"/>
  <c r="Q297" i="7942"/>
  <c r="P143" i="7942"/>
  <c r="Q143" i="7942"/>
  <c r="Q280" i="7941" s="1"/>
  <c r="N474" i="18"/>
  <c r="N43" i="7941" s="1"/>
  <c r="N471" i="18"/>
  <c r="N40" i="7941" s="1"/>
  <c r="N475" i="18"/>
  <c r="N44" i="7941" s="1"/>
  <c r="N478" i="18"/>
  <c r="N47" i="7941" s="1"/>
  <c r="O18" i="18"/>
  <c r="P131" i="18"/>
  <c r="O15" i="18"/>
  <c r="P92" i="18"/>
  <c r="P312" i="18"/>
  <c r="O32" i="18"/>
  <c r="O490" i="18" s="1"/>
  <c r="O59" i="7941" s="1"/>
  <c r="P313" i="18"/>
  <c r="P152" i="1"/>
  <c r="P146" i="1"/>
  <c r="P150" i="1"/>
  <c r="P153" i="1"/>
  <c r="P22" i="18" s="1"/>
  <c r="P158" i="1"/>
  <c r="P151" i="1"/>
  <c r="P165" i="1"/>
  <c r="P164" i="1"/>
  <c r="P144" i="1"/>
  <c r="P167" i="1"/>
  <c r="P169" i="1"/>
  <c r="P171" i="1"/>
  <c r="P145" i="1"/>
  <c r="P157" i="1"/>
  <c r="P156" i="1"/>
  <c r="P162" i="1"/>
  <c r="P143" i="1"/>
  <c r="P160" i="1"/>
  <c r="P161" i="1"/>
  <c r="P159" i="1"/>
  <c r="P7" i="18"/>
  <c r="P172" i="1"/>
  <c r="P147" i="1"/>
  <c r="P168" i="1"/>
  <c r="P149" i="1"/>
  <c r="P148" i="1"/>
  <c r="P155" i="1"/>
  <c r="P166" i="1"/>
  <c r="P170" i="1"/>
  <c r="Q178" i="1"/>
  <c r="P154" i="1"/>
  <c r="P163" i="1"/>
  <c r="O23" i="18"/>
  <c r="P196" i="18"/>
  <c r="O27" i="18"/>
  <c r="O485" i="18" s="1"/>
  <c r="O54" i="7941" s="1"/>
  <c r="P248" i="18"/>
  <c r="P299" i="18"/>
  <c r="O31" i="18"/>
  <c r="O489" i="18" s="1"/>
  <c r="O58" i="7941" s="1"/>
  <c r="P300" i="18"/>
  <c r="O28" i="18"/>
  <c r="O486" i="18" s="1"/>
  <c r="O55" i="7941" s="1"/>
  <c r="P261" i="18"/>
  <c r="P352" i="18"/>
  <c r="P351" i="18"/>
  <c r="O35" i="18"/>
  <c r="O493" i="18" s="1"/>
  <c r="O62" i="7941" s="1"/>
  <c r="O480" i="18"/>
  <c r="O49" i="7941" s="1"/>
  <c r="P390" i="18"/>
  <c r="P391" i="18"/>
  <c r="O38" i="18"/>
  <c r="O496" i="18" s="1"/>
  <c r="O65" i="7941" s="1"/>
  <c r="P417" i="18"/>
  <c r="O40" i="18"/>
  <c r="O498" i="18" s="1"/>
  <c r="O67" i="7941" s="1"/>
  <c r="P416" i="18"/>
  <c r="P79" i="18"/>
  <c r="O14" i="18"/>
  <c r="P274" i="18"/>
  <c r="O29" i="18"/>
  <c r="O487" i="18" s="1"/>
  <c r="O56" i="7941" s="1"/>
  <c r="P118" i="18"/>
  <c r="O17" i="18"/>
  <c r="P66" i="18"/>
  <c r="O13" i="18"/>
  <c r="M469" i="18"/>
  <c r="M39" i="7941"/>
  <c r="M38" i="7941" s="1"/>
  <c r="Q277" i="7942"/>
  <c r="P289" i="7942"/>
  <c r="O290" i="7942" s="1"/>
  <c r="Q124" i="7942"/>
  <c r="N147" i="7942"/>
  <c r="P146" i="7942"/>
  <c r="P127" i="7942"/>
  <c r="Q127" i="7942"/>
  <c r="Q272" i="7941" s="1"/>
  <c r="O163" i="7942"/>
  <c r="Q162" i="7942"/>
  <c r="M155" i="7942"/>
  <c r="O154" i="7942"/>
  <c r="P154" i="7942" s="1"/>
  <c r="O155" i="7942" s="1"/>
  <c r="L238" i="18"/>
  <c r="M226" i="18"/>
  <c r="Q306" i="7942"/>
  <c r="Q345" i="7941" s="1"/>
  <c r="P306" i="7942"/>
  <c r="Q304" i="7942"/>
  <c r="Q344" i="7941" s="1"/>
  <c r="P304" i="7942"/>
  <c r="P122" i="7942"/>
  <c r="O123" i="7942" s="1"/>
  <c r="N310" i="7942"/>
  <c r="P309" i="7942"/>
  <c r="O310" i="7942" s="1"/>
  <c r="Q138" i="7942"/>
  <c r="M274" i="7942"/>
  <c r="N268" i="7942"/>
  <c r="M329" i="7942" s="1"/>
  <c r="P281" i="7942"/>
  <c r="F117" i="7947"/>
  <c r="N481" i="18"/>
  <c r="N50" i="7941" s="1"/>
  <c r="O461" i="18"/>
  <c r="O689" i="18" s="1"/>
  <c r="N281" i="7944"/>
  <c r="N202" i="7941"/>
  <c r="N9" i="7941"/>
  <c r="N201" i="7941"/>
  <c r="O8" i="7944"/>
  <c r="O37" i="7944"/>
  <c r="O442" i="18"/>
  <c r="O670" i="18" s="1"/>
  <c r="N34" i="7941"/>
  <c r="N238" i="18"/>
  <c r="N646" i="18" s="1"/>
  <c r="N516" i="18" s="1"/>
  <c r="N85" i="7941" s="1"/>
  <c r="N449" i="7944"/>
  <c r="O463" i="18"/>
  <c r="O691" i="18" s="1"/>
  <c r="O22" i="7944"/>
  <c r="O448" i="18"/>
  <c r="O676" i="18" s="1"/>
  <c r="N113" i="7944"/>
  <c r="N16" i="7941"/>
  <c r="N30" i="7941"/>
  <c r="N11" i="7941"/>
  <c r="N309" i="7944"/>
  <c r="O18" i="7944"/>
  <c r="O27" i="7944"/>
  <c r="O16" i="7944"/>
  <c r="O459" i="18"/>
  <c r="O687" i="18" s="1"/>
  <c r="O447" i="18"/>
  <c r="O675" i="18" s="1"/>
  <c r="N316" i="18"/>
  <c r="N652" i="18" s="1"/>
  <c r="N522" i="18" s="1"/>
  <c r="N91" i="7941" s="1"/>
  <c r="N365" i="7944"/>
  <c r="N10" i="7941"/>
  <c r="N337" i="7944"/>
  <c r="N421" i="7944"/>
  <c r="O455" i="18"/>
  <c r="O683" i="18" s="1"/>
  <c r="N17" i="7941"/>
  <c r="N342" i="18"/>
  <c r="N654" i="18" s="1"/>
  <c r="N524" i="18" s="1"/>
  <c r="N93" i="7941" s="1"/>
  <c r="O440" i="18"/>
  <c r="O668" i="18" s="1"/>
  <c r="N28" i="7941"/>
  <c r="N253" i="7944"/>
  <c r="O449" i="18"/>
  <c r="O677" i="18" s="1"/>
  <c r="O36" i="7944"/>
  <c r="O464" i="18"/>
  <c r="O692" i="18" s="1"/>
  <c r="O9" i="7944"/>
  <c r="N435" i="7944"/>
  <c r="O11" i="7944"/>
  <c r="N121" i="18"/>
  <c r="N637" i="18" s="1"/>
  <c r="N507" i="18" s="1"/>
  <c r="N76" i="7941" s="1"/>
  <c r="O14" i="7944"/>
  <c r="O34" i="7944"/>
  <c r="O32" i="7944"/>
  <c r="N27" i="7941"/>
  <c r="O452" i="18"/>
  <c r="O680" i="18" s="1"/>
  <c r="N7" i="7941"/>
  <c r="O453" i="18"/>
  <c r="O681" i="18" s="1"/>
  <c r="N25" i="7941"/>
  <c r="N36" i="7941"/>
  <c r="N212" i="7941"/>
  <c r="O438" i="18"/>
  <c r="O10" i="7944"/>
  <c r="N303" i="18"/>
  <c r="N651" i="18" s="1"/>
  <c r="N521" i="18" s="1"/>
  <c r="N90" i="7941" s="1"/>
  <c r="O457" i="18"/>
  <c r="O685" i="18" s="1"/>
  <c r="N209" i="7941"/>
  <c r="N108" i="18"/>
  <c r="N636" i="18" s="1"/>
  <c r="N506" i="18" s="1"/>
  <c r="N75" i="7941" s="1"/>
  <c r="N290" i="18"/>
  <c r="N650" i="18" s="1"/>
  <c r="N520" i="18" s="1"/>
  <c r="N89" i="7941" s="1"/>
  <c r="N267" i="7944"/>
  <c r="O441" i="18"/>
  <c r="O669" i="18" s="1"/>
  <c r="N206" i="7941"/>
  <c r="N127" i="7944"/>
  <c r="N12" i="7941"/>
  <c r="N228" i="7941"/>
  <c r="N141" i="7944"/>
  <c r="N18" i="7941"/>
  <c r="O33" i="7944"/>
  <c r="N277" i="18"/>
  <c r="N649" i="18" s="1"/>
  <c r="N519" i="18" s="1"/>
  <c r="N88" i="7941" s="1"/>
  <c r="O26" i="7944"/>
  <c r="N394" i="18"/>
  <c r="N658" i="18" s="1"/>
  <c r="N528" i="18" s="1"/>
  <c r="N97" i="7941" s="1"/>
  <c r="N223" i="7941"/>
  <c r="N210" i="7941"/>
  <c r="N14" i="7941"/>
  <c r="O443" i="18"/>
  <c r="O671" i="18" s="1"/>
  <c r="O445" i="18"/>
  <c r="O673" i="18" s="1"/>
  <c r="O439" i="18"/>
  <c r="O667" i="18" s="1"/>
  <c r="N220" i="7941"/>
  <c r="N420" i="18"/>
  <c r="N660" i="18" s="1"/>
  <c r="N530" i="18" s="1"/>
  <c r="N99" i="7941" s="1"/>
  <c r="N329" i="18"/>
  <c r="N653" i="18" s="1"/>
  <c r="N523" i="18" s="1"/>
  <c r="N92" i="7941" s="1"/>
  <c r="N217" i="7941"/>
  <c r="N407" i="7944"/>
  <c r="N212" i="18"/>
  <c r="N644" i="18" s="1"/>
  <c r="N514" i="18" s="1"/>
  <c r="N83" i="7941" s="1"/>
  <c r="O29" i="7944"/>
  <c r="N218" i="7941"/>
  <c r="N216" i="7941"/>
  <c r="O23" i="7944"/>
  <c r="N199" i="18"/>
  <c r="N643" i="18" s="1"/>
  <c r="N513" i="18" s="1"/>
  <c r="N82" i="7941" s="1"/>
  <c r="N211" i="7941"/>
  <c r="N208" i="7941"/>
  <c r="N23" i="7941"/>
  <c r="O450" i="18"/>
  <c r="O678" i="18" s="1"/>
  <c r="O451" i="18"/>
  <c r="O679" i="18" s="1"/>
  <c r="N323" i="7944"/>
  <c r="N225" i="18"/>
  <c r="N645" i="18" s="1"/>
  <c r="N515" i="18" s="1"/>
  <c r="N84" i="7941" s="1"/>
  <c r="N433" i="18"/>
  <c r="N661" i="18" s="1"/>
  <c r="N531" i="18" s="1"/>
  <c r="N100" i="7941" s="1"/>
  <c r="O466" i="18"/>
  <c r="O694" i="18" s="1"/>
  <c r="O15" i="7944"/>
  <c r="N95" i="18"/>
  <c r="N635" i="18" s="1"/>
  <c r="N505" i="18" s="1"/>
  <c r="N74" i="7941" s="1"/>
  <c r="O12" i="7944"/>
  <c r="N295" i="7944"/>
  <c r="N225" i="7944"/>
  <c r="O456" i="18"/>
  <c r="O684" i="18" s="1"/>
  <c r="N381" i="18"/>
  <c r="N657" i="18" s="1"/>
  <c r="N527" i="18" s="1"/>
  <c r="N96" i="7941" s="1"/>
  <c r="O454" i="18"/>
  <c r="O682" i="18" s="1"/>
  <c r="N203" i="7941"/>
  <c r="N355" i="18"/>
  <c r="N655" i="18" s="1"/>
  <c r="N525" i="18" s="1"/>
  <c r="N94" i="7941" s="1"/>
  <c r="N13" i="7941"/>
  <c r="O21" i="7944"/>
  <c r="N477" i="7944"/>
  <c r="O446" i="18"/>
  <c r="O674" i="18" s="1"/>
  <c r="N24" i="7941"/>
  <c r="O19" i="7944"/>
  <c r="N32" i="7941"/>
  <c r="N19" i="7941"/>
  <c r="N200" i="7941"/>
  <c r="O30" i="7944"/>
  <c r="O462" i="18"/>
  <c r="O690" i="18" s="1"/>
  <c r="N173" i="18"/>
  <c r="N641" i="18" s="1"/>
  <c r="N511" i="18" s="1"/>
  <c r="N80" i="7941" s="1"/>
  <c r="O13" i="7944"/>
  <c r="N15" i="7941"/>
  <c r="N214" i="7941"/>
  <c r="O467" i="18"/>
  <c r="O695" i="18" s="1"/>
  <c r="N56" i="18"/>
  <c r="O28" i="7944"/>
  <c r="O458" i="18"/>
  <c r="O686" i="18" s="1"/>
  <c r="N31" i="7941"/>
  <c r="N407" i="18"/>
  <c r="N659" i="18" s="1"/>
  <c r="N529" i="18" s="1"/>
  <c r="N98" i="7941" s="1"/>
  <c r="N186" i="18"/>
  <c r="N642" i="18" s="1"/>
  <c r="N512" i="18" s="1"/>
  <c r="N81" i="7941" s="1"/>
  <c r="N8" i="7941"/>
  <c r="N197" i="7944"/>
  <c r="N251" i="18"/>
  <c r="N647" i="18" s="1"/>
  <c r="N517" i="18" s="1"/>
  <c r="N86" i="7941" s="1"/>
  <c r="O17" i="7944"/>
  <c r="N225" i="7941"/>
  <c r="N134" i="18"/>
  <c r="N638" i="18" s="1"/>
  <c r="N508" i="18" s="1"/>
  <c r="N77" i="7941" s="1"/>
  <c r="N205" i="7941"/>
  <c r="N147" i="18"/>
  <c r="N639" i="18" s="1"/>
  <c r="N509" i="18" s="1"/>
  <c r="N78" i="7941" s="1"/>
  <c r="N160" i="18"/>
  <c r="N640" i="18" s="1"/>
  <c r="N510" i="18" s="1"/>
  <c r="N79" i="7941" s="1"/>
  <c r="N379" i="7944"/>
  <c r="N224" i="7941"/>
  <c r="N20" i="7941"/>
  <c r="N213" i="7941"/>
  <c r="N207" i="7941"/>
  <c r="N227" i="7941"/>
  <c r="N226" i="7941"/>
  <c r="O24" i="7944"/>
  <c r="N183" i="7944"/>
  <c r="N211" i="7944"/>
  <c r="O460" i="18"/>
  <c r="O688" i="18" s="1"/>
  <c r="N21" i="7941"/>
  <c r="O465" i="18"/>
  <c r="O693" i="18" s="1"/>
  <c r="O20" i="7944"/>
  <c r="N219" i="7941"/>
  <c r="O444" i="18"/>
  <c r="O672" i="18" s="1"/>
  <c r="N368" i="18"/>
  <c r="N656" i="18" s="1"/>
  <c r="N526" i="18" s="1"/>
  <c r="N95" i="7941" s="1"/>
  <c r="N463" i="7944"/>
  <c r="N169" i="7944"/>
  <c r="N264" i="18"/>
  <c r="N648" i="18" s="1"/>
  <c r="N518" i="18" s="1"/>
  <c r="N87" i="7941" s="1"/>
  <c r="N393" i="7944"/>
  <c r="N69" i="18"/>
  <c r="N633" i="18" s="1"/>
  <c r="N503" i="18" s="1"/>
  <c r="N72" i="7941" s="1"/>
  <c r="N199" i="7941"/>
  <c r="N351" i="7944"/>
  <c r="O25" i="7944"/>
  <c r="N26" i="7941"/>
  <c r="N155" i="7944"/>
  <c r="N99" i="7944"/>
  <c r="N35" i="7941"/>
  <c r="N29" i="7941"/>
  <c r="N33" i="7941"/>
  <c r="O35" i="7944"/>
  <c r="N239" i="7944"/>
  <c r="N221" i="7941"/>
  <c r="N22" i="7941"/>
  <c r="N491" i="7944"/>
  <c r="N222" i="7941"/>
  <c r="N204" i="7941"/>
  <c r="N82" i="18"/>
  <c r="N634" i="18" s="1"/>
  <c r="N504" i="18" s="1"/>
  <c r="N73" i="7941" s="1"/>
  <c r="N215" i="7941"/>
  <c r="O31" i="7944"/>
  <c r="N85" i="7944"/>
  <c r="M6" i="7941"/>
  <c r="M632" i="18"/>
  <c r="M631" i="18" s="1"/>
  <c r="M43" i="18"/>
  <c r="Q269" i="7942"/>
  <c r="P300" i="7942"/>
  <c r="Q300" i="7942"/>
  <c r="Q342" i="7941" s="1"/>
  <c r="Q316" i="7942"/>
  <c r="Q350" i="7941" s="1"/>
  <c r="P316" i="7942"/>
  <c r="P133" i="7942"/>
  <c r="Q133" i="7942"/>
  <c r="Q275" i="7941" s="1"/>
  <c r="P284" i="7942"/>
  <c r="Q284" i="7942"/>
  <c r="Q334" i="7941" s="1"/>
  <c r="Q312" i="7942"/>
  <c r="Q348" i="7941" s="1"/>
  <c r="P312" i="7942"/>
  <c r="P118" i="7942"/>
  <c r="O119" i="7942" s="1"/>
  <c r="M135" i="7942"/>
  <c r="O134" i="7942"/>
  <c r="Q317" i="7942"/>
  <c r="Q152" i="7942"/>
  <c r="Q296" i="7942"/>
  <c r="Q340" i="7941" s="1"/>
  <c r="P296" i="7942"/>
  <c r="O320" i="7942"/>
  <c r="Q319" i="7942"/>
  <c r="O120" i="7942"/>
  <c r="H213" i="7941"/>
  <c r="H198" i="7941" s="1"/>
  <c r="I21" i="7941"/>
  <c r="H70" i="7941"/>
  <c r="Q158" i="7942"/>
  <c r="N115" i="7942"/>
  <c r="P114" i="7942"/>
  <c r="O115" i="7942" s="1"/>
  <c r="Q273" i="7942"/>
  <c r="K678" i="18"/>
  <c r="K514" i="18" s="1"/>
  <c r="K83" i="7941" s="1"/>
  <c r="P350" i="18"/>
  <c r="K20" i="7941"/>
  <c r="L464" i="18"/>
  <c r="K451" i="18"/>
  <c r="L35" i="7941"/>
  <c r="K227" i="7941"/>
  <c r="K683" i="18"/>
  <c r="K519" i="18" s="1"/>
  <c r="K88" i="7941" s="1"/>
  <c r="K216" i="7941" s="1"/>
  <c r="K214" i="7941"/>
  <c r="L22" i="7941"/>
  <c r="K690" i="18"/>
  <c r="K526" i="18" s="1"/>
  <c r="K95" i="7941" s="1"/>
  <c r="K688" i="18"/>
  <c r="K524" i="18" s="1"/>
  <c r="K93" i="7941" s="1"/>
  <c r="K219" i="7941"/>
  <c r="L694" i="18"/>
  <c r="L530" i="18" s="1"/>
  <c r="L99" i="7941" s="1"/>
  <c r="L686" i="18"/>
  <c r="L522" i="18" s="1"/>
  <c r="L91" i="7941" s="1"/>
  <c r="L219" i="7941" s="1"/>
  <c r="L24" i="7941"/>
  <c r="G109" i="7947"/>
  <c r="L695" i="18"/>
  <c r="L531" i="18" s="1"/>
  <c r="L100" i="7941" s="1"/>
  <c r="L228" i="7941" s="1"/>
  <c r="O382" i="18"/>
  <c r="P382" i="18" s="1"/>
  <c r="G125" i="7947"/>
  <c r="K684" i="18"/>
  <c r="K520" i="18" s="1"/>
  <c r="K89" i="7941" s="1"/>
  <c r="L13" i="7941"/>
  <c r="K205" i="7941"/>
  <c r="L15" i="7941"/>
  <c r="K207" i="7941"/>
  <c r="L444" i="18"/>
  <c r="L446" i="18"/>
  <c r="L448" i="18"/>
  <c r="K209" i="7941"/>
  <c r="L669" i="18"/>
  <c r="L505" i="18" s="1"/>
  <c r="L74" i="7941" s="1"/>
  <c r="L202" i="7941" s="1"/>
  <c r="I71" i="7941"/>
  <c r="J438" i="18"/>
  <c r="L693" i="18"/>
  <c r="L529" i="18" s="1"/>
  <c r="L98" i="7941" s="1"/>
  <c r="L226" i="7941" s="1"/>
  <c r="L671" i="18"/>
  <c r="L507" i="18" s="1"/>
  <c r="L76" i="7941" s="1"/>
  <c r="L204" i="7941" s="1"/>
  <c r="G18" i="7947"/>
  <c r="G16" i="7947"/>
  <c r="G34" i="7947"/>
  <c r="G32" i="7947"/>
  <c r="G58" i="7947"/>
  <c r="G56" i="7947"/>
  <c r="G72" i="7947"/>
  <c r="G74" i="7947"/>
  <c r="G66" i="7947"/>
  <c r="G64" i="7947"/>
  <c r="G96" i="7947"/>
  <c r="G98" i="7947"/>
  <c r="G106" i="7947"/>
  <c r="G104" i="7947"/>
  <c r="G40" i="7947"/>
  <c r="G42" i="7947"/>
  <c r="G50" i="7947"/>
  <c r="G48" i="7947"/>
  <c r="G82" i="7947"/>
  <c r="G80" i="7947"/>
  <c r="G8" i="7947"/>
  <c r="G10" i="7947"/>
  <c r="G26" i="7947"/>
  <c r="G24" i="7947"/>
  <c r="G41" i="7947"/>
  <c r="D142" i="7947"/>
  <c r="G97" i="7947"/>
  <c r="G33" i="7947"/>
  <c r="G49" i="7947"/>
  <c r="F246" i="7947"/>
  <c r="G17" i="7947"/>
  <c r="F262" i="7947"/>
  <c r="G73" i="7947"/>
  <c r="G9" i="7947"/>
  <c r="G57" i="7947"/>
  <c r="G65" i="7947"/>
  <c r="G105" i="7947"/>
  <c r="G81" i="7947"/>
  <c r="Q309" i="7942" l="1"/>
  <c r="Q271" i="7942"/>
  <c r="O268" i="7942"/>
  <c r="N329" i="7942" s="1"/>
  <c r="L442" i="18"/>
  <c r="O141" i="7942"/>
  <c r="Q140" i="7942"/>
  <c r="O280" i="7942"/>
  <c r="Q279" i="7942"/>
  <c r="O292" i="7942"/>
  <c r="Q291" i="7942"/>
  <c r="P307" i="18"/>
  <c r="P247" i="18"/>
  <c r="P356" i="18"/>
  <c r="P233" i="18"/>
  <c r="K675" i="18"/>
  <c r="K511" i="18" s="1"/>
  <c r="K80" i="7941" s="1"/>
  <c r="K208" i="7941" s="1"/>
  <c r="L16" i="7941"/>
  <c r="K668" i="18"/>
  <c r="K504" i="18" s="1"/>
  <c r="K73" i="7941" s="1"/>
  <c r="K201" i="7941" s="1"/>
  <c r="K667" i="18"/>
  <c r="K503" i="18" s="1"/>
  <c r="K72" i="7941" s="1"/>
  <c r="N316" i="7944"/>
  <c r="N456" i="7944"/>
  <c r="N358" i="7944"/>
  <c r="N274" i="7944"/>
  <c r="N401" i="7944"/>
  <c r="N373" i="7944"/>
  <c r="N470" i="7944"/>
  <c r="M16" i="7944"/>
  <c r="M21" i="7944"/>
  <c r="F181" i="7947"/>
  <c r="F183" i="7947"/>
  <c r="F157" i="7947"/>
  <c r="F159" i="7947"/>
  <c r="H139" i="7947"/>
  <c r="L71" i="7944"/>
  <c r="F207" i="7947"/>
  <c r="F205" i="7947"/>
  <c r="F191" i="7947"/>
  <c r="F189" i="7947"/>
  <c r="F173" i="7947"/>
  <c r="F175" i="7947"/>
  <c r="M9" i="7944"/>
  <c r="H219" i="7947"/>
  <c r="M18" i="7944"/>
  <c r="H251" i="7947"/>
  <c r="M22" i="7944"/>
  <c r="F229" i="7947"/>
  <c r="F231" i="7947"/>
  <c r="F239" i="7947"/>
  <c r="F237" i="7947"/>
  <c r="F253" i="7947"/>
  <c r="F255" i="7947"/>
  <c r="F221" i="7947"/>
  <c r="F223" i="7947"/>
  <c r="F149" i="7947"/>
  <c r="F151" i="7947"/>
  <c r="F215" i="7947"/>
  <c r="F213" i="7947"/>
  <c r="M13" i="7944"/>
  <c r="F165" i="7947"/>
  <c r="F167" i="7947"/>
  <c r="M11" i="7944"/>
  <c r="M10" i="7944"/>
  <c r="F199" i="7947"/>
  <c r="F197" i="7947"/>
  <c r="M15" i="7944"/>
  <c r="O3" i="7944"/>
  <c r="O386" i="7944" s="1"/>
  <c r="N289" i="7944"/>
  <c r="N290" i="7944"/>
  <c r="N318" i="7944"/>
  <c r="N331" i="7944"/>
  <c r="O331" i="7944" s="1"/>
  <c r="N332" i="7944"/>
  <c r="N343" i="7944"/>
  <c r="N345" i="7944"/>
  <c r="N346" i="7944"/>
  <c r="O346" i="7944" s="1"/>
  <c r="N359" i="7944"/>
  <c r="N388" i="7944"/>
  <c r="O388" i="7944" s="1"/>
  <c r="N416" i="7944"/>
  <c r="N429" i="7944"/>
  <c r="N444" i="7944"/>
  <c r="N458" i="7944"/>
  <c r="O458" i="7944" s="1"/>
  <c r="N486" i="7944"/>
  <c r="N302" i="7944"/>
  <c r="N276" i="7944"/>
  <c r="N304" i="7944"/>
  <c r="N360" i="7944"/>
  <c r="O360" i="7944" s="1"/>
  <c r="N374" i="7944"/>
  <c r="O374" i="7944" s="1"/>
  <c r="N387" i="7944"/>
  <c r="O387" i="7944" s="1"/>
  <c r="N402" i="7944"/>
  <c r="O402" i="7944" s="1"/>
  <c r="N415" i="7944"/>
  <c r="N430" i="7944"/>
  <c r="N457" i="7944"/>
  <c r="O457" i="7944" s="1"/>
  <c r="N472" i="7944"/>
  <c r="O472" i="7944" s="1"/>
  <c r="N485" i="7944"/>
  <c r="O485" i="7944" s="1"/>
  <c r="N75" i="7944"/>
  <c r="N79" i="7944"/>
  <c r="N93" i="7944"/>
  <c r="N103" i="7944"/>
  <c r="N114" i="7944"/>
  <c r="N164" i="7944"/>
  <c r="N178" i="7944"/>
  <c r="N192" i="7944"/>
  <c r="N206" i="7944"/>
  <c r="N226" i="7944"/>
  <c r="N240" i="7944"/>
  <c r="N247" i="7944"/>
  <c r="N86" i="7944"/>
  <c r="N105" i="7944"/>
  <c r="N170" i="7944"/>
  <c r="N198" i="7944"/>
  <c r="N234" i="7944"/>
  <c r="N89" i="7944"/>
  <c r="N428" i="7944"/>
  <c r="N248" i="7944"/>
  <c r="N244" i="7944"/>
  <c r="N122" i="7944"/>
  <c r="N108" i="7944"/>
  <c r="N104" i="7944"/>
  <c r="N94" i="7944"/>
  <c r="N90" i="7944"/>
  <c r="N80" i="7944"/>
  <c r="N76" i="7944"/>
  <c r="N484" i="7944"/>
  <c r="N303" i="7944"/>
  <c r="N330" i="7944"/>
  <c r="N77" i="7944"/>
  <c r="N100" i="7944"/>
  <c r="N128" i="7944"/>
  <c r="N184" i="7944"/>
  <c r="N212" i="7944"/>
  <c r="N245" i="7944"/>
  <c r="N399" i="7944"/>
  <c r="N288" i="7944"/>
  <c r="N262" i="7944"/>
  <c r="N246" i="7944"/>
  <c r="N150" i="7944"/>
  <c r="N136" i="7944"/>
  <c r="N116" i="7944"/>
  <c r="N106" i="7944"/>
  <c r="N102" i="7944"/>
  <c r="N92" i="7944"/>
  <c r="N88" i="7944"/>
  <c r="N78" i="7944"/>
  <c r="N275" i="7944"/>
  <c r="N242" i="7944"/>
  <c r="N329" i="7944"/>
  <c r="N259" i="7944"/>
  <c r="N258" i="7944"/>
  <c r="N261" i="7944"/>
  <c r="N228" i="7944"/>
  <c r="N356" i="7944"/>
  <c r="N273" i="7944"/>
  <c r="N286" i="7944"/>
  <c r="O286" i="7944" s="1"/>
  <c r="N285" i="7944"/>
  <c r="N142" i="7944"/>
  <c r="N355" i="7944"/>
  <c r="N130" i="7944"/>
  <c r="N119" i="7944"/>
  <c r="N118" i="7944"/>
  <c r="N120" i="7944"/>
  <c r="N107" i="7944"/>
  <c r="N146" i="7944"/>
  <c r="N230" i="7944"/>
  <c r="N134" i="7944"/>
  <c r="N149" i="7944"/>
  <c r="N189" i="7944"/>
  <c r="N147" i="7944"/>
  <c r="N176" i="7944"/>
  <c r="N131" i="7944"/>
  <c r="N190" i="7944"/>
  <c r="N74" i="7944"/>
  <c r="N188" i="7944"/>
  <c r="N205" i="7944"/>
  <c r="N177" i="7944"/>
  <c r="N187" i="7944"/>
  <c r="N175" i="7944"/>
  <c r="O175" i="7944" s="1"/>
  <c r="N232" i="7944"/>
  <c r="N231" i="7944"/>
  <c r="N135" i="7944"/>
  <c r="N260" i="7944"/>
  <c r="N314" i="7944"/>
  <c r="N156" i="7944"/>
  <c r="N144" i="7944"/>
  <c r="N121" i="7944"/>
  <c r="N117" i="7944"/>
  <c r="N91" i="7944"/>
  <c r="N133" i="7944"/>
  <c r="N160" i="7944"/>
  <c r="N145" i="7944"/>
  <c r="N132" i="7944"/>
  <c r="N191" i="7944"/>
  <c r="N229" i="7944"/>
  <c r="N204" i="7944"/>
  <c r="N233" i="7944"/>
  <c r="N163" i="7944"/>
  <c r="N202" i="7944"/>
  <c r="N148" i="7944"/>
  <c r="N203" i="7944"/>
  <c r="N162" i="7944"/>
  <c r="N243" i="7944"/>
  <c r="N201" i="7944"/>
  <c r="N158" i="7944"/>
  <c r="N186" i="7944"/>
  <c r="N161" i="7944"/>
  <c r="N172" i="7944"/>
  <c r="N257" i="7944"/>
  <c r="O257" i="7944" s="1"/>
  <c r="N299" i="7944"/>
  <c r="N327" i="7944"/>
  <c r="O327" i="7944" s="1"/>
  <c r="N427" i="7944"/>
  <c r="N442" i="7944"/>
  <c r="N159" i="7944"/>
  <c r="N342" i="7944"/>
  <c r="N370" i="7944"/>
  <c r="O370" i="7944" s="1"/>
  <c r="N315" i="7944"/>
  <c r="N414" i="7944"/>
  <c r="N200" i="7944"/>
  <c r="N287" i="7944"/>
  <c r="N426" i="7944"/>
  <c r="N173" i="7944"/>
  <c r="N174" i="7944"/>
  <c r="N300" i="7944"/>
  <c r="N467" i="7944"/>
  <c r="N384" i="7944"/>
  <c r="N483" i="7944"/>
  <c r="N482" i="7944"/>
  <c r="N413" i="7944"/>
  <c r="N400" i="7944"/>
  <c r="N371" i="7944"/>
  <c r="N328" i="7944"/>
  <c r="N282" i="7944"/>
  <c r="N468" i="7944"/>
  <c r="N466" i="7944"/>
  <c r="N412" i="7944"/>
  <c r="O412" i="7944" s="1"/>
  <c r="N440" i="7944"/>
  <c r="N454" i="7944"/>
  <c r="N272" i="7944"/>
  <c r="O272" i="7944" s="1"/>
  <c r="N357" i="7944"/>
  <c r="N425" i="7944"/>
  <c r="N411" i="7944"/>
  <c r="N397" i="7944"/>
  <c r="O397" i="7944" s="1"/>
  <c r="N301" i="7944"/>
  <c r="N385" i="7944"/>
  <c r="O385" i="7944" s="1"/>
  <c r="N469" i="7944"/>
  <c r="N270" i="7944"/>
  <c r="O270" i="7944" s="1"/>
  <c r="N271" i="7944"/>
  <c r="N441" i="7944"/>
  <c r="N455" i="7944"/>
  <c r="N453" i="7944"/>
  <c r="N436" i="7944"/>
  <c r="N424" i="7944"/>
  <c r="N326" i="7944"/>
  <c r="O326" i="7944" s="1"/>
  <c r="N481" i="7944"/>
  <c r="O481" i="7944" s="1"/>
  <c r="N313" i="7944"/>
  <c r="O313" i="7944" s="1"/>
  <c r="N369" i="7944"/>
  <c r="O369" i="7944" s="1"/>
  <c r="N368" i="7944"/>
  <c r="N341" i="7944"/>
  <c r="N398" i="7944"/>
  <c r="N410" i="7944"/>
  <c r="N408" i="7944"/>
  <c r="N464" i="7944"/>
  <c r="N382" i="7944"/>
  <c r="N383" i="7944"/>
  <c r="O383" i="7944" s="1"/>
  <c r="N478" i="7944"/>
  <c r="N268" i="7944"/>
  <c r="N439" i="7944"/>
  <c r="N340" i="7944"/>
  <c r="N480" i="7944"/>
  <c r="N256" i="7944"/>
  <c r="N354" i="7944"/>
  <c r="N396" i="7944"/>
  <c r="N422" i="7944"/>
  <c r="N312" i="7944"/>
  <c r="N310" i="7944"/>
  <c r="O310" i="7944" s="1"/>
  <c r="N352" i="7944"/>
  <c r="N72" i="7944"/>
  <c r="N254" i="7944"/>
  <c r="N338" i="7944"/>
  <c r="N452" i="7944"/>
  <c r="N298" i="7944"/>
  <c r="O298" i="7944" s="1"/>
  <c r="N366" i="7944"/>
  <c r="N450" i="7944"/>
  <c r="O450" i="7944" s="1"/>
  <c r="K8" i="7944"/>
  <c r="J7" i="7944"/>
  <c r="E143" i="7947"/>
  <c r="E141" i="7947"/>
  <c r="N71" i="7944"/>
  <c r="Q350" i="18"/>
  <c r="Q369" i="18"/>
  <c r="K677" i="18"/>
  <c r="K513" i="18" s="1"/>
  <c r="K82" i="7941" s="1"/>
  <c r="L18" i="7941" s="1"/>
  <c r="Q265" i="18"/>
  <c r="P200" i="18"/>
  <c r="Q3" i="18"/>
  <c r="Q430" i="18" s="1"/>
  <c r="P57" i="18"/>
  <c r="P148" i="18"/>
  <c r="P187" i="18"/>
  <c r="P109" i="18"/>
  <c r="P98" i="18"/>
  <c r="P161" i="18"/>
  <c r="P174" i="18"/>
  <c r="P135" i="18"/>
  <c r="P83" i="18"/>
  <c r="P70" i="18"/>
  <c r="P122" i="18"/>
  <c r="P96" i="18"/>
  <c r="P85" i="18"/>
  <c r="P189" i="18"/>
  <c r="P73" i="18"/>
  <c r="P86" i="18"/>
  <c r="P163" i="18"/>
  <c r="P203" i="18"/>
  <c r="P47" i="18"/>
  <c r="P204" i="18"/>
  <c r="P113" i="18"/>
  <c r="P61" i="18"/>
  <c r="P74" i="18"/>
  <c r="P126" i="18"/>
  <c r="P139" i="18"/>
  <c r="Q139" i="18" s="1"/>
  <c r="P165" i="18"/>
  <c r="Q165" i="18" s="1"/>
  <c r="P385" i="18"/>
  <c r="Q385" i="18" s="1"/>
  <c r="P295" i="18"/>
  <c r="P59" i="18"/>
  <c r="P202" i="18"/>
  <c r="P44" i="18"/>
  <c r="P72" i="18"/>
  <c r="P46" i="18"/>
  <c r="P99" i="18"/>
  <c r="P112" i="18"/>
  <c r="P60" i="18"/>
  <c r="P190" i="18"/>
  <c r="P87" i="18"/>
  <c r="P48" i="18"/>
  <c r="P100" i="18"/>
  <c r="P191" i="18"/>
  <c r="P152" i="18"/>
  <c r="Q152" i="18" s="1"/>
  <c r="P269" i="18"/>
  <c r="Q269" i="18" s="1"/>
  <c r="P333" i="18"/>
  <c r="Q333" i="18" s="1"/>
  <c r="P321" i="18"/>
  <c r="P373" i="18"/>
  <c r="Q373" i="18" s="1"/>
  <c r="P151" i="18"/>
  <c r="Q151" i="18" s="1"/>
  <c r="P347" i="18"/>
  <c r="P255" i="18"/>
  <c r="Q255" i="18" s="1"/>
  <c r="P229" i="18"/>
  <c r="Q229" i="18" s="1"/>
  <c r="P150" i="18"/>
  <c r="P137" i="18"/>
  <c r="P268" i="18"/>
  <c r="P308" i="18"/>
  <c r="P386" i="18"/>
  <c r="Q386" i="18" s="1"/>
  <c r="P372" i="18"/>
  <c r="P215" i="18"/>
  <c r="P282" i="18"/>
  <c r="P230" i="18"/>
  <c r="P114" i="18"/>
  <c r="P205" i="18"/>
  <c r="P153" i="18"/>
  <c r="P62" i="18"/>
  <c r="P75" i="18"/>
  <c r="P242" i="18"/>
  <c r="Q242" i="18" s="1"/>
  <c r="P244" i="18"/>
  <c r="P192" i="18"/>
  <c r="P166" i="18"/>
  <c r="P88" i="18"/>
  <c r="P140" i="18"/>
  <c r="P49" i="18"/>
  <c r="P320" i="18"/>
  <c r="Q320" i="18" s="1"/>
  <c r="P101" i="18"/>
  <c r="P127" i="18"/>
  <c r="P193" i="18"/>
  <c r="P115" i="18"/>
  <c r="P63" i="18"/>
  <c r="P128" i="18"/>
  <c r="P218" i="18"/>
  <c r="Q218" i="18" s="1"/>
  <c r="P413" i="18"/>
  <c r="Q413" i="18" s="1"/>
  <c r="P216" i="18"/>
  <c r="Q216" i="18" s="1"/>
  <c r="P360" i="18"/>
  <c r="Q360" i="18" s="1"/>
  <c r="P423" i="18"/>
  <c r="Q423" i="18" s="1"/>
  <c r="P296" i="18"/>
  <c r="P411" i="18"/>
  <c r="Q411" i="18" s="1"/>
  <c r="P375" i="18"/>
  <c r="P102" i="18"/>
  <c r="P141" i="18"/>
  <c r="P50" i="18"/>
  <c r="P293" i="18"/>
  <c r="P283" i="18"/>
  <c r="P76" i="18"/>
  <c r="P361" i="18"/>
  <c r="Q361" i="18" s="1"/>
  <c r="P270" i="18"/>
  <c r="P322" i="18"/>
  <c r="Q322" i="18" s="1"/>
  <c r="P387" i="18"/>
  <c r="Q387" i="18" s="1"/>
  <c r="P400" i="18"/>
  <c r="P319" i="18"/>
  <c r="Q319" i="18" s="1"/>
  <c r="P258" i="18"/>
  <c r="P206" i="18"/>
  <c r="P167" i="18"/>
  <c r="P219" i="18"/>
  <c r="P154" i="18"/>
  <c r="P89" i="18"/>
  <c r="P256" i="18"/>
  <c r="Q256" i="18" s="1"/>
  <c r="P271" i="18"/>
  <c r="Q271" i="18" s="1"/>
  <c r="P310" i="18"/>
  <c r="P414" i="18"/>
  <c r="Q414" i="18" s="1"/>
  <c r="P207" i="18"/>
  <c r="P194" i="18"/>
  <c r="P142" i="18"/>
  <c r="P90" i="18"/>
  <c r="P245" i="18"/>
  <c r="P348" i="18"/>
  <c r="Q348" i="18" s="1"/>
  <c r="P231" i="18"/>
  <c r="Q231" i="18" s="1"/>
  <c r="P337" i="18"/>
  <c r="P285" i="18"/>
  <c r="P77" i="18"/>
  <c r="P168" i="18"/>
  <c r="P64" i="18"/>
  <c r="P241" i="18"/>
  <c r="Q241" i="18" s="1"/>
  <c r="P280" i="18"/>
  <c r="Q280" i="18" s="1"/>
  <c r="P284" i="18"/>
  <c r="P213" i="18"/>
  <c r="Q213" i="18" s="1"/>
  <c r="P155" i="18"/>
  <c r="P103" i="18"/>
  <c r="P51" i="18"/>
  <c r="P349" i="18"/>
  <c r="Q349" i="18" s="1"/>
  <c r="P388" i="18"/>
  <c r="Q388" i="18" s="1"/>
  <c r="P427" i="18"/>
  <c r="P384" i="18"/>
  <c r="Q384" i="18" s="1"/>
  <c r="P426" i="18"/>
  <c r="Q426" i="18" s="1"/>
  <c r="P129" i="18"/>
  <c r="P220" i="18"/>
  <c r="P116" i="18"/>
  <c r="P371" i="18"/>
  <c r="Q371" i="18" s="1"/>
  <c r="P291" i="18"/>
  <c r="Q291" i="18" s="1"/>
  <c r="P317" i="18"/>
  <c r="Q317" i="18" s="1"/>
  <c r="P111" i="18"/>
  <c r="P428" i="18"/>
  <c r="Q428" i="18" s="1"/>
  <c r="P297" i="18"/>
  <c r="Q297" i="18" s="1"/>
  <c r="P286" i="18"/>
  <c r="Q286" i="18" s="1"/>
  <c r="P78" i="18"/>
  <c r="P332" i="18"/>
  <c r="P362" i="18"/>
  <c r="Q362" i="18" s="1"/>
  <c r="P272" i="18"/>
  <c r="Q272" i="18" s="1"/>
  <c r="P232" i="18"/>
  <c r="P130" i="18"/>
  <c r="P65" i="18"/>
  <c r="P104" i="18"/>
  <c r="P246" i="18"/>
  <c r="P311" i="18"/>
  <c r="Q311" i="18" s="1"/>
  <c r="P415" i="18"/>
  <c r="P208" i="18"/>
  <c r="P52" i="18"/>
  <c r="P91" i="18"/>
  <c r="P195" i="18"/>
  <c r="P143" i="18"/>
  <c r="P221" i="18"/>
  <c r="P169" i="18"/>
  <c r="P260" i="18"/>
  <c r="P156" i="18"/>
  <c r="P117" i="18"/>
  <c r="P239" i="18"/>
  <c r="Q239" i="18" s="1"/>
  <c r="P359" i="18"/>
  <c r="Q359" i="18" s="1"/>
  <c r="P346" i="18"/>
  <c r="P234" i="18"/>
  <c r="Q234" i="18" s="1"/>
  <c r="P273" i="18"/>
  <c r="Q273" i="18" s="1"/>
  <c r="P408" i="18"/>
  <c r="P424" i="18"/>
  <c r="Q300" i="18"/>
  <c r="Q313" i="18"/>
  <c r="Q324" i="18"/>
  <c r="Q336" i="18"/>
  <c r="Q235" i="18"/>
  <c r="Q304" i="18"/>
  <c r="Q398" i="18"/>
  <c r="Q401" i="18"/>
  <c r="L670" i="18"/>
  <c r="L506" i="18" s="1"/>
  <c r="L75" i="7941" s="1"/>
  <c r="L203" i="7941" s="1"/>
  <c r="G90" i="7947"/>
  <c r="G88" i="7947"/>
  <c r="Q220" i="18"/>
  <c r="Q245" i="18"/>
  <c r="Q285" i="18"/>
  <c r="Q228" i="18"/>
  <c r="Q267" i="18"/>
  <c r="Q309" i="18"/>
  <c r="Q294" i="18"/>
  <c r="Q268" i="18"/>
  <c r="Q347" i="18"/>
  <c r="Q217" i="18"/>
  <c r="Q138" i="18"/>
  <c r="Q356" i="18"/>
  <c r="L455" i="18"/>
  <c r="L461" i="18"/>
  <c r="L30" i="7941"/>
  <c r="K222" i="7941"/>
  <c r="M441" i="18"/>
  <c r="M669" i="18" s="1"/>
  <c r="M505" i="18" s="1"/>
  <c r="M74" i="7941" s="1"/>
  <c r="L456" i="18"/>
  <c r="L684" i="18" s="1"/>
  <c r="L520" i="18" s="1"/>
  <c r="L89" i="7941" s="1"/>
  <c r="Q382" i="18"/>
  <c r="M467" i="18"/>
  <c r="M695" i="18" s="1"/>
  <c r="M531" i="18" s="1"/>
  <c r="M100" i="7941" s="1"/>
  <c r="M458" i="18"/>
  <c r="M686" i="18" s="1"/>
  <c r="M522" i="18" s="1"/>
  <c r="M91" i="7941" s="1"/>
  <c r="M466" i="18"/>
  <c r="M694" i="18" s="1"/>
  <c r="M530" i="18" s="1"/>
  <c r="M99" i="7941" s="1"/>
  <c r="L450" i="18"/>
  <c r="Q320" i="7942"/>
  <c r="Q352" i="7941" s="1"/>
  <c r="P320" i="7942"/>
  <c r="Q153" i="7942"/>
  <c r="Q285" i="7941" s="1"/>
  <c r="P153" i="7942"/>
  <c r="N135" i="7942"/>
  <c r="P134" i="7942"/>
  <c r="Q118" i="7942"/>
  <c r="Q270" i="7942"/>
  <c r="Q327" i="7941" s="1"/>
  <c r="P270" i="7942"/>
  <c r="N198" i="7941"/>
  <c r="O666" i="18"/>
  <c r="O665" i="18" s="1"/>
  <c r="O437" i="18"/>
  <c r="F122" i="7947"/>
  <c r="F120" i="7947"/>
  <c r="Q139" i="7942"/>
  <c r="Q278" i="7941" s="1"/>
  <c r="P139" i="7942"/>
  <c r="L646" i="18"/>
  <c r="L631" i="18" s="1"/>
  <c r="H118" i="7947"/>
  <c r="L43" i="18"/>
  <c r="N155" i="7942"/>
  <c r="Q154" i="7942"/>
  <c r="Q163" i="7942"/>
  <c r="Q290" i="7941" s="1"/>
  <c r="P163" i="7942"/>
  <c r="O147" i="7942"/>
  <c r="Q146" i="7942"/>
  <c r="Q125" i="7942"/>
  <c r="Q271" i="7941" s="1"/>
  <c r="P125" i="7942"/>
  <c r="Q289" i="7942"/>
  <c r="O481" i="18"/>
  <c r="O50" i="7941" s="1"/>
  <c r="Q197" i="18"/>
  <c r="P23" i="18"/>
  <c r="P39" i="18"/>
  <c r="P497" i="18" s="1"/>
  <c r="P66" i="7941" s="1"/>
  <c r="Q403" i="18"/>
  <c r="Q405" i="18"/>
  <c r="P24" i="18"/>
  <c r="Q210" i="18"/>
  <c r="Q132" i="18"/>
  <c r="P18" i="18"/>
  <c r="Q106" i="18"/>
  <c r="P16" i="18"/>
  <c r="Q288" i="18"/>
  <c r="P30" i="18"/>
  <c r="P488" i="18" s="1"/>
  <c r="P57" i="7941" s="1"/>
  <c r="P173" i="1"/>
  <c r="Q54" i="18"/>
  <c r="P12" i="18"/>
  <c r="P25" i="18"/>
  <c r="P483" i="18" s="1"/>
  <c r="P52" i="7941" s="1"/>
  <c r="Q223" i="18"/>
  <c r="Q80" i="18"/>
  <c r="P14" i="18"/>
  <c r="Q392" i="18"/>
  <c r="P38" i="18"/>
  <c r="P496" i="18" s="1"/>
  <c r="P65" i="7941" s="1"/>
  <c r="Q390" i="18"/>
  <c r="Q67" i="18"/>
  <c r="P13" i="18"/>
  <c r="P34" i="18"/>
  <c r="P492" i="18" s="1"/>
  <c r="P61" i="7941" s="1"/>
  <c r="Q338" i="18"/>
  <c r="Q340" i="18"/>
  <c r="Q249" i="18"/>
  <c r="P27" i="18"/>
  <c r="P485" i="18" s="1"/>
  <c r="P54" i="7941" s="1"/>
  <c r="P19" i="18"/>
  <c r="Q145" i="18"/>
  <c r="P21" i="18"/>
  <c r="Q171" i="18"/>
  <c r="O473" i="18"/>
  <c r="O42" i="7941" s="1"/>
  <c r="O476" i="18"/>
  <c r="O45" i="7941" s="1"/>
  <c r="L682" i="18"/>
  <c r="L518" i="18" s="1"/>
  <c r="L87" i="7941" s="1"/>
  <c r="L215" i="7941" s="1"/>
  <c r="G258" i="7947"/>
  <c r="L107" i="7942"/>
  <c r="M108" i="7942"/>
  <c r="N288" i="7942"/>
  <c r="P287" i="7942"/>
  <c r="Q294" i="7942"/>
  <c r="Q339" i="7941" s="1"/>
  <c r="P294" i="7942"/>
  <c r="L264" i="7941"/>
  <c r="L268" i="7941"/>
  <c r="L272" i="7941"/>
  <c r="L267" i="7941"/>
  <c r="L340" i="7941"/>
  <c r="L341" i="7941"/>
  <c r="L344" i="7941"/>
  <c r="L347" i="7941"/>
  <c r="L350" i="7941"/>
  <c r="L352" i="7941"/>
  <c r="L355" i="7941"/>
  <c r="L271" i="7941"/>
  <c r="M241" i="7941"/>
  <c r="M301" i="7941"/>
  <c r="M243" i="7941"/>
  <c r="M260" i="7941"/>
  <c r="M251" i="7941"/>
  <c r="M248" i="7941"/>
  <c r="M298" i="7941"/>
  <c r="M259" i="7941"/>
  <c r="M300" i="7941"/>
  <c r="M256" i="7941"/>
  <c r="M322" i="7941"/>
  <c r="L327" i="7941"/>
  <c r="L329" i="7941"/>
  <c r="L331" i="7941"/>
  <c r="L269" i="7941"/>
  <c r="L335" i="7941"/>
  <c r="L338" i="7941"/>
  <c r="L337" i="7941"/>
  <c r="L328" i="7941"/>
  <c r="L330" i="7941"/>
  <c r="L332" i="7941"/>
  <c r="L276" i="7941"/>
  <c r="L277" i="7941"/>
  <c r="L278" i="7941"/>
  <c r="L279" i="7941"/>
  <c r="L280" i="7941"/>
  <c r="L281" i="7941"/>
  <c r="L282" i="7941"/>
  <c r="L283" i="7941"/>
  <c r="L284" i="7941"/>
  <c r="L285" i="7941"/>
  <c r="L286" i="7941"/>
  <c r="L287" i="7941"/>
  <c r="L288" i="7941"/>
  <c r="L289" i="7941"/>
  <c r="L290" i="7941"/>
  <c r="L291" i="7941"/>
  <c r="L292" i="7941"/>
  <c r="L333" i="7941"/>
  <c r="L336" i="7941"/>
  <c r="L339" i="7941"/>
  <c r="M299" i="7941"/>
  <c r="M323" i="7941"/>
  <c r="M321" i="7941"/>
  <c r="M320" i="7941"/>
  <c r="M247" i="7941"/>
  <c r="M317" i="7941"/>
  <c r="M234" i="7941"/>
  <c r="M253" i="7941"/>
  <c r="M233" i="7941"/>
  <c r="M316" i="7941"/>
  <c r="M313" i="7941"/>
  <c r="M295" i="7941"/>
  <c r="M242" i="7941"/>
  <c r="M239" i="7941"/>
  <c r="M309" i="7941"/>
  <c r="M312" i="7941"/>
  <c r="M324" i="7941"/>
  <c r="M308" i="7941"/>
  <c r="M306" i="7941"/>
  <c r="M307" i="7941"/>
  <c r="M304" i="7941"/>
  <c r="M297" i="7941"/>
  <c r="M245" i="7941"/>
  <c r="M305" i="7941"/>
  <c r="M303" i="7941"/>
  <c r="M257" i="7941"/>
  <c r="M296" i="7941"/>
  <c r="M236" i="7941"/>
  <c r="M319" i="7941"/>
  <c r="M232" i="7941"/>
  <c r="L266" i="7941"/>
  <c r="L334" i="7941"/>
  <c r="L275" i="7941"/>
  <c r="L265" i="7941"/>
  <c r="L270" i="7941"/>
  <c r="L342" i="7941"/>
  <c r="L343" i="7941"/>
  <c r="L345" i="7941"/>
  <c r="L346" i="7941"/>
  <c r="L348" i="7941"/>
  <c r="L349" i="7941"/>
  <c r="L351" i="7941"/>
  <c r="L353" i="7941"/>
  <c r="L354" i="7941"/>
  <c r="L356" i="7941"/>
  <c r="L274" i="7941"/>
  <c r="L273" i="7941"/>
  <c r="M235" i="7941"/>
  <c r="M315" i="7941"/>
  <c r="M252" i="7941"/>
  <c r="M240" i="7941"/>
  <c r="M311" i="7941"/>
  <c r="M244" i="7941"/>
  <c r="M238" i="7941"/>
  <c r="M250" i="7941"/>
  <c r="M318" i="7941"/>
  <c r="M231" i="7941"/>
  <c r="M314" i="7941"/>
  <c r="M249" i="7941"/>
  <c r="M237" i="7941"/>
  <c r="M255" i="7941"/>
  <c r="M310" i="7941"/>
  <c r="M258" i="7941"/>
  <c r="M302" i="7941"/>
  <c r="M254" i="7941"/>
  <c r="M246" i="7941"/>
  <c r="N469" i="18"/>
  <c r="N39" i="7941"/>
  <c r="N38" i="7941" s="1"/>
  <c r="O478" i="18"/>
  <c r="O47" i="7941" s="1"/>
  <c r="O474" i="18"/>
  <c r="O43" i="7941" s="1"/>
  <c r="O11" i="18"/>
  <c r="O470" i="18"/>
  <c r="Q112" i="7942"/>
  <c r="K211" i="7941"/>
  <c r="L19" i="7941"/>
  <c r="Q274" i="7942"/>
  <c r="Q329" i="7941" s="1"/>
  <c r="P274" i="7942"/>
  <c r="P159" i="7942"/>
  <c r="Q159" i="7942"/>
  <c r="Q288" i="7941" s="1"/>
  <c r="I6" i="7941"/>
  <c r="N121" i="7942"/>
  <c r="P120" i="7942"/>
  <c r="P318" i="7942"/>
  <c r="Q318" i="7942"/>
  <c r="Q351" i="7941" s="1"/>
  <c r="N632" i="18"/>
  <c r="N43" i="18"/>
  <c r="N6" i="7941"/>
  <c r="O7" i="7944"/>
  <c r="O282" i="7942"/>
  <c r="Q281" i="7942"/>
  <c r="Q310" i="7942"/>
  <c r="Q347" i="7941" s="1"/>
  <c r="P310" i="7942"/>
  <c r="N226" i="18"/>
  <c r="O226" i="18" s="1"/>
  <c r="P226" i="18" s="1"/>
  <c r="Q226" i="18" s="1"/>
  <c r="Q278" i="7942"/>
  <c r="Q331" i="7941" s="1"/>
  <c r="P278" i="7942"/>
  <c r="O471" i="18"/>
  <c r="O40" i="7941" s="1"/>
  <c r="O475" i="18"/>
  <c r="O44" i="7941" s="1"/>
  <c r="O472" i="18"/>
  <c r="O41" i="7941" s="1"/>
  <c r="Q312" i="18"/>
  <c r="Q314" i="18"/>
  <c r="P32" i="18"/>
  <c r="P490" i="18" s="1"/>
  <c r="P59" i="7941" s="1"/>
  <c r="Q166" i="1"/>
  <c r="Q35" i="18" s="1"/>
  <c r="Q156" i="1"/>
  <c r="Q25" i="18" s="1"/>
  <c r="Q151" i="1"/>
  <c r="Q20" i="18" s="1"/>
  <c r="Q163" i="1"/>
  <c r="Q32" i="18" s="1"/>
  <c r="Q143" i="1"/>
  <c r="Q155" i="1"/>
  <c r="Q24" i="18" s="1"/>
  <c r="Q172" i="1"/>
  <c r="Q41" i="18" s="1"/>
  <c r="Q154" i="1"/>
  <c r="Q23" i="18" s="1"/>
  <c r="Q160" i="1"/>
  <c r="Q29" i="18" s="1"/>
  <c r="Q161" i="1"/>
  <c r="Q30" i="18" s="1"/>
  <c r="Q7" i="18"/>
  <c r="Q158" i="1"/>
  <c r="Q27" i="18" s="1"/>
  <c r="Q164" i="1"/>
  <c r="Q33" i="18" s="1"/>
  <c r="Q491" i="18" s="1"/>
  <c r="Q60" i="7941" s="1"/>
  <c r="Q148" i="1"/>
  <c r="Q17" i="18" s="1"/>
  <c r="Q145" i="1"/>
  <c r="Q14" i="18" s="1"/>
  <c r="Q162" i="1"/>
  <c r="Q31" i="18" s="1"/>
  <c r="Q153" i="1"/>
  <c r="Q22" i="18" s="1"/>
  <c r="Q169" i="1"/>
  <c r="Q38" i="18" s="1"/>
  <c r="Q157" i="1"/>
  <c r="Q26" i="18" s="1"/>
  <c r="Q484" i="18" s="1"/>
  <c r="Q53" i="7941" s="1"/>
  <c r="Q168" i="1"/>
  <c r="Q37" i="18" s="1"/>
  <c r="Q150" i="1"/>
  <c r="Q19" i="18" s="1"/>
  <c r="Q171" i="1"/>
  <c r="Q40" i="18" s="1"/>
  <c r="Q170" i="1"/>
  <c r="Q39" i="18" s="1"/>
  <c r="Q497" i="18" s="1"/>
  <c r="Q66" i="7941" s="1"/>
  <c r="Q147" i="1"/>
  <c r="Q16" i="18" s="1"/>
  <c r="Q167" i="1"/>
  <c r="Q36" i="18" s="1"/>
  <c r="Q494" i="18" s="1"/>
  <c r="Q63" i="7941" s="1"/>
  <c r="Q146" i="1"/>
  <c r="Q15" i="18" s="1"/>
  <c r="Q165" i="1"/>
  <c r="Q34" i="18" s="1"/>
  <c r="Q492" i="18" s="1"/>
  <c r="Q61" i="7941" s="1"/>
  <c r="Q159" i="1"/>
  <c r="Q28" i="18" s="1"/>
  <c r="Q149" i="1"/>
  <c r="Q18" i="18" s="1"/>
  <c r="Q152" i="1"/>
  <c r="Q21" i="18" s="1"/>
  <c r="Q144" i="1"/>
  <c r="Q13" i="18" s="1"/>
  <c r="Q351" i="18"/>
  <c r="Q353" i="18"/>
  <c r="P35" i="18"/>
  <c r="P493" i="18" s="1"/>
  <c r="P62" i="7941" s="1"/>
  <c r="Q119" i="18"/>
  <c r="P17" i="18"/>
  <c r="Q377" i="18"/>
  <c r="P37" i="18"/>
  <c r="P495" i="18" s="1"/>
  <c r="P64" i="7941" s="1"/>
  <c r="Q379" i="18"/>
  <c r="P41" i="18"/>
  <c r="P499" i="18" s="1"/>
  <c r="P68" i="7941" s="1"/>
  <c r="Q431" i="18"/>
  <c r="Q429" i="18"/>
  <c r="P28" i="18"/>
  <c r="P486" i="18" s="1"/>
  <c r="P55" i="7941" s="1"/>
  <c r="Q262" i="18"/>
  <c r="P29" i="18"/>
  <c r="P487" i="18" s="1"/>
  <c r="P56" i="7941" s="1"/>
  <c r="Q275" i="18"/>
  <c r="P31" i="18"/>
  <c r="P489" i="18" s="1"/>
  <c r="P58" i="7941" s="1"/>
  <c r="Q299" i="18"/>
  <c r="Q301" i="18"/>
  <c r="P26" i="18"/>
  <c r="P484" i="18" s="1"/>
  <c r="P53" i="7941" s="1"/>
  <c r="Q236" i="18"/>
  <c r="P40" i="18"/>
  <c r="P498" i="18" s="1"/>
  <c r="P67" i="7941" s="1"/>
  <c r="Q418" i="18"/>
  <c r="Q416" i="18"/>
  <c r="Q364" i="18"/>
  <c r="P36" i="18"/>
  <c r="P494" i="18" s="1"/>
  <c r="P63" i="7941" s="1"/>
  <c r="Q366" i="18"/>
  <c r="Q327" i="18"/>
  <c r="P33" i="18"/>
  <c r="P491" i="18" s="1"/>
  <c r="P60" i="7941" s="1"/>
  <c r="Q325" i="18"/>
  <c r="P20" i="18"/>
  <c r="Q158" i="18"/>
  <c r="P480" i="18"/>
  <c r="P49" i="7941" s="1"/>
  <c r="P15" i="18"/>
  <c r="Q93" i="18"/>
  <c r="Q298" i="7942"/>
  <c r="Q341" i="7941" s="1"/>
  <c r="P298" i="7942"/>
  <c r="L681" i="18"/>
  <c r="L517" i="18" s="1"/>
  <c r="L86" i="7941" s="1"/>
  <c r="L214" i="7941" s="1"/>
  <c r="Q326" i="7942"/>
  <c r="Q355" i="7941" s="1"/>
  <c r="P326" i="7942"/>
  <c r="G242" i="7947"/>
  <c r="Q111" i="7942"/>
  <c r="Q264" i="7941" s="1"/>
  <c r="P111" i="7942"/>
  <c r="N314" i="7942"/>
  <c r="P313" i="7942"/>
  <c r="O145" i="7942"/>
  <c r="Q144" i="7942"/>
  <c r="I516" i="18"/>
  <c r="I665" i="18"/>
  <c r="Q272" i="7942"/>
  <c r="Q328" i="7941" s="1"/>
  <c r="P272" i="7942"/>
  <c r="O117" i="7942"/>
  <c r="Q116" i="7942"/>
  <c r="O129" i="7942"/>
  <c r="Q128" i="7942"/>
  <c r="Q157" i="7942"/>
  <c r="Q287" i="7941" s="1"/>
  <c r="P157" i="7942"/>
  <c r="P322" i="7942"/>
  <c r="Q322" i="7942"/>
  <c r="Q353" i="7941" s="1"/>
  <c r="Q137" i="7942"/>
  <c r="Q277" i="7941" s="1"/>
  <c r="P137" i="7942"/>
  <c r="N286" i="7942"/>
  <c r="P285" i="7942"/>
  <c r="Q122" i="7942"/>
  <c r="O482" i="18"/>
  <c r="O51" i="7941" s="1"/>
  <c r="O477" i="18"/>
  <c r="O46" i="7941" s="1"/>
  <c r="O26" i="7941"/>
  <c r="P35" i="7944"/>
  <c r="P441" i="18"/>
  <c r="P669" i="18" s="1"/>
  <c r="O213" i="7941"/>
  <c r="O223" i="7941"/>
  <c r="O355" i="18"/>
  <c r="O655" i="18" s="1"/>
  <c r="O525" i="18" s="1"/>
  <c r="O94" i="7941" s="1"/>
  <c r="P22" i="7944"/>
  <c r="O303" i="18"/>
  <c r="O651" i="18" s="1"/>
  <c r="O521" i="18" s="1"/>
  <c r="O90" i="7941" s="1"/>
  <c r="O435" i="7944"/>
  <c r="O210" i="7941"/>
  <c r="P27" i="7944"/>
  <c r="O202" i="7941"/>
  <c r="P17" i="7944"/>
  <c r="P18" i="7944"/>
  <c r="O420" i="18"/>
  <c r="O660" i="18" s="1"/>
  <c r="O530" i="18" s="1"/>
  <c r="O99" i="7941" s="1"/>
  <c r="P461" i="18"/>
  <c r="P689" i="18" s="1"/>
  <c r="P21" i="7944"/>
  <c r="O309" i="7944"/>
  <c r="P466" i="18"/>
  <c r="P694" i="18" s="1"/>
  <c r="O225" i="18"/>
  <c r="O645" i="18" s="1"/>
  <c r="O515" i="18" s="1"/>
  <c r="O84" i="7941" s="1"/>
  <c r="P14" i="7944"/>
  <c r="P462" i="18"/>
  <c r="P690" i="18" s="1"/>
  <c r="O368" i="18"/>
  <c r="O656" i="18" s="1"/>
  <c r="O526" i="18" s="1"/>
  <c r="O95" i="7941" s="1"/>
  <c r="P464" i="18"/>
  <c r="P692" i="18" s="1"/>
  <c r="O14" i="7941"/>
  <c r="P440" i="18"/>
  <c r="P668" i="18" s="1"/>
  <c r="O56" i="18"/>
  <c r="P465" i="18"/>
  <c r="P693" i="18" s="1"/>
  <c r="O211" i="7944"/>
  <c r="O238" i="18"/>
  <c r="O646" i="18" s="1"/>
  <c r="O516" i="18" s="1"/>
  <c r="O85" i="7941" s="1"/>
  <c r="P30" i="7944"/>
  <c r="P446" i="18"/>
  <c r="P674" i="18" s="1"/>
  <c r="O295" i="7944"/>
  <c r="O95" i="18"/>
  <c r="O635" i="18" s="1"/>
  <c r="O505" i="18" s="1"/>
  <c r="O74" i="7941" s="1"/>
  <c r="P32" i="7944"/>
  <c r="O27" i="7941"/>
  <c r="O147" i="18"/>
  <c r="O639" i="18" s="1"/>
  <c r="O509" i="18" s="1"/>
  <c r="O78" i="7941" s="1"/>
  <c r="O323" i="7944"/>
  <c r="P23" i="7944"/>
  <c r="P11" i="7944"/>
  <c r="P19" i="7944"/>
  <c r="O69" i="18"/>
  <c r="O633" i="18" s="1"/>
  <c r="O503" i="18" s="1"/>
  <c r="O72" i="7941" s="1"/>
  <c r="P10" i="7944"/>
  <c r="O407" i="7944"/>
  <c r="O19" i="7941"/>
  <c r="P28" i="7944"/>
  <c r="O18" i="7941"/>
  <c r="O11" i="7941"/>
  <c r="P15" i="7944"/>
  <c r="O337" i="7944"/>
  <c r="O10" i="7941"/>
  <c r="O421" i="7944"/>
  <c r="O281" i="7944"/>
  <c r="O134" i="18"/>
  <c r="O638" i="18" s="1"/>
  <c r="O508" i="18" s="1"/>
  <c r="O77" i="7941" s="1"/>
  <c r="O173" i="18"/>
  <c r="O641" i="18" s="1"/>
  <c r="O511" i="18" s="1"/>
  <c r="O80" i="7941" s="1"/>
  <c r="O264" i="18"/>
  <c r="O648" i="18" s="1"/>
  <c r="O518" i="18" s="1"/>
  <c r="O87" i="7941" s="1"/>
  <c r="P20" i="7944"/>
  <c r="O30" i="7941"/>
  <c r="P36" i="7944"/>
  <c r="O393" i="7944"/>
  <c r="O239" i="7944"/>
  <c r="O200" i="7941"/>
  <c r="P453" i="18"/>
  <c r="P681" i="18" s="1"/>
  <c r="P448" i="18"/>
  <c r="P676" i="18" s="1"/>
  <c r="P16" i="7944"/>
  <c r="O22" i="7941"/>
  <c r="P26" i="7944"/>
  <c r="P442" i="18"/>
  <c r="P670" i="18" s="1"/>
  <c r="O228" i="7941"/>
  <c r="P447" i="18"/>
  <c r="P675" i="18" s="1"/>
  <c r="O477" i="7944"/>
  <c r="O253" i="7944"/>
  <c r="O24" i="7941"/>
  <c r="O82" i="18"/>
  <c r="O634" i="18" s="1"/>
  <c r="O504" i="18" s="1"/>
  <c r="O73" i="7941" s="1"/>
  <c r="O221" i="7941"/>
  <c r="O169" i="7944"/>
  <c r="P467" i="18"/>
  <c r="P695" i="18" s="1"/>
  <c r="P458" i="18"/>
  <c r="P686" i="18" s="1"/>
  <c r="O205" i="7941"/>
  <c r="O8" i="7941"/>
  <c r="O407" i="18"/>
  <c r="O659" i="18" s="1"/>
  <c r="O529" i="18" s="1"/>
  <c r="O98" i="7941" s="1"/>
  <c r="P457" i="18"/>
  <c r="P685" i="18" s="1"/>
  <c r="O141" i="7944"/>
  <c r="P454" i="18"/>
  <c r="P682" i="18" s="1"/>
  <c r="P449" i="18"/>
  <c r="P677" i="18" s="1"/>
  <c r="O108" i="18"/>
  <c r="O636" i="18" s="1"/>
  <c r="O506" i="18" s="1"/>
  <c r="O75" i="7941" s="1"/>
  <c r="P34" i="7944"/>
  <c r="O251" i="18"/>
  <c r="O647" i="18" s="1"/>
  <c r="O517" i="18" s="1"/>
  <c r="O86" i="7941" s="1"/>
  <c r="O381" i="18"/>
  <c r="O657" i="18" s="1"/>
  <c r="O527" i="18" s="1"/>
  <c r="O96" i="7941" s="1"/>
  <c r="O224" i="7941"/>
  <c r="O267" i="7944"/>
  <c r="P31" i="7944"/>
  <c r="O206" i="7941"/>
  <c r="O23" i="7941"/>
  <c r="O12" i="7941"/>
  <c r="O214" i="7941"/>
  <c r="P33" i="7944"/>
  <c r="O85" i="7944"/>
  <c r="O7" i="7941"/>
  <c r="O217" i="7941"/>
  <c r="P25" i="7944"/>
  <c r="O201" i="7941"/>
  <c r="O277" i="18"/>
  <c r="O649" i="18" s="1"/>
  <c r="O519" i="18" s="1"/>
  <c r="O88" i="7941" s="1"/>
  <c r="O351" i="7944"/>
  <c r="O160" i="18"/>
  <c r="O640" i="18" s="1"/>
  <c r="O510" i="18" s="1"/>
  <c r="O79" i="7941" s="1"/>
  <c r="O20" i="7941"/>
  <c r="O199" i="7941"/>
  <c r="O35" i="7941"/>
  <c r="O13" i="7941"/>
  <c r="O207" i="7941"/>
  <c r="P444" i="18"/>
  <c r="P672" i="18" s="1"/>
  <c r="O212" i="18"/>
  <c r="O644" i="18" s="1"/>
  <c r="O514" i="18" s="1"/>
  <c r="O83" i="7941" s="1"/>
  <c r="O433" i="18"/>
  <c r="O661" i="18" s="1"/>
  <c r="O531" i="18" s="1"/>
  <c r="O100" i="7941" s="1"/>
  <c r="O29" i="7941"/>
  <c r="O9" i="7941"/>
  <c r="P451" i="18"/>
  <c r="P679" i="18" s="1"/>
  <c r="P12" i="7944"/>
  <c r="O121" i="18"/>
  <c r="O637" i="18" s="1"/>
  <c r="O507" i="18" s="1"/>
  <c r="O76" i="7941" s="1"/>
  <c r="O225" i="7944"/>
  <c r="O199" i="18"/>
  <c r="O643" i="18" s="1"/>
  <c r="O513" i="18" s="1"/>
  <c r="O82" i="7941" s="1"/>
  <c r="O127" i="7944"/>
  <c r="O15" i="7941"/>
  <c r="O155" i="7944"/>
  <c r="O209" i="7941"/>
  <c r="O227" i="7941"/>
  <c r="O219" i="7941"/>
  <c r="O204" i="7941"/>
  <c r="O342" i="18"/>
  <c r="O654" i="18" s="1"/>
  <c r="O524" i="18" s="1"/>
  <c r="O93" i="7941" s="1"/>
  <c r="O379" i="7944"/>
  <c r="O186" i="18"/>
  <c r="O642" i="18" s="1"/>
  <c r="O512" i="18" s="1"/>
  <c r="O81" i="7941" s="1"/>
  <c r="O16" i="7941"/>
  <c r="P438" i="18"/>
  <c r="O31" i="7941"/>
  <c r="O220" i="7941"/>
  <c r="O226" i="7941"/>
  <c r="O36" i="7941"/>
  <c r="O197" i="7944"/>
  <c r="P450" i="18"/>
  <c r="P678" i="18" s="1"/>
  <c r="O28" i="7941"/>
  <c r="O21" i="7941"/>
  <c r="P9" i="7944"/>
  <c r="O203" i="7941"/>
  <c r="P452" i="18"/>
  <c r="P680" i="18" s="1"/>
  <c r="O17" i="7941"/>
  <c r="O183" i="7944"/>
  <c r="P460" i="18"/>
  <c r="P688" i="18" s="1"/>
  <c r="P24" i="7944"/>
  <c r="P443" i="18"/>
  <c r="P671" i="18" s="1"/>
  <c r="P455" i="18"/>
  <c r="P683" i="18" s="1"/>
  <c r="P13" i="7944"/>
  <c r="O32" i="7941"/>
  <c r="O34" i="7941"/>
  <c r="P29" i="7944"/>
  <c r="O394" i="18"/>
  <c r="O658" i="18" s="1"/>
  <c r="O528" i="18" s="1"/>
  <c r="O97" i="7941" s="1"/>
  <c r="O33" i="7941"/>
  <c r="O222" i="7941"/>
  <c r="O290" i="18"/>
  <c r="O650" i="18" s="1"/>
  <c r="O520" i="18" s="1"/>
  <c r="O89" i="7941" s="1"/>
  <c r="P439" i="18"/>
  <c r="P667" i="18" s="1"/>
  <c r="O225" i="7941"/>
  <c r="O218" i="7941"/>
  <c r="P37" i="7944"/>
  <c r="O212" i="7941"/>
  <c r="O463" i="7944"/>
  <c r="O449" i="7944"/>
  <c r="O329" i="18"/>
  <c r="O653" i="18" s="1"/>
  <c r="O523" i="18" s="1"/>
  <c r="O92" i="7941" s="1"/>
  <c r="P459" i="18"/>
  <c r="P687" i="18" s="1"/>
  <c r="O491" i="7944"/>
  <c r="P8" i="7944"/>
  <c r="O211" i="7941"/>
  <c r="O316" i="18"/>
  <c r="O652" i="18" s="1"/>
  <c r="O522" i="18" s="1"/>
  <c r="O91" i="7941" s="1"/>
  <c r="O113" i="7944"/>
  <c r="O365" i="7944"/>
  <c r="O216" i="7941"/>
  <c r="P445" i="18"/>
  <c r="P673" i="18" s="1"/>
  <c r="O215" i="7941"/>
  <c r="O99" i="7944"/>
  <c r="O208" i="7941"/>
  <c r="O25" i="7941"/>
  <c r="P456" i="18"/>
  <c r="P684" i="18" s="1"/>
  <c r="P463" i="18"/>
  <c r="P691" i="18" s="1"/>
  <c r="O479" i="18"/>
  <c r="O48" i="7941" s="1"/>
  <c r="Q114" i="7942"/>
  <c r="K217" i="7941"/>
  <c r="L25" i="7941"/>
  <c r="G114" i="7947"/>
  <c r="G112" i="7947"/>
  <c r="L460" i="18"/>
  <c r="L462" i="18"/>
  <c r="L227" i="7941"/>
  <c r="L692" i="18"/>
  <c r="L528" i="18" s="1"/>
  <c r="L97" i="7941" s="1"/>
  <c r="L225" i="7941" s="1"/>
  <c r="G128" i="7947"/>
  <c r="G130" i="7947"/>
  <c r="K221" i="7941"/>
  <c r="L29" i="7941"/>
  <c r="L31" i="7941"/>
  <c r="K223" i="7941"/>
  <c r="L683" i="18"/>
  <c r="L519" i="18" s="1"/>
  <c r="L88" i="7941" s="1"/>
  <c r="L216" i="7941" s="1"/>
  <c r="K679" i="18"/>
  <c r="K515" i="18" s="1"/>
  <c r="K84" i="7941" s="1"/>
  <c r="K212" i="7941" s="1"/>
  <c r="M443" i="18"/>
  <c r="M671" i="18" s="1"/>
  <c r="M507" i="18" s="1"/>
  <c r="M76" i="7941" s="1"/>
  <c r="M465" i="18"/>
  <c r="M693" i="18" s="1"/>
  <c r="M529" i="18" s="1"/>
  <c r="M98" i="7941" s="1"/>
  <c r="J666" i="18"/>
  <c r="J7" i="7941"/>
  <c r="I199" i="7941"/>
  <c r="L674" i="18"/>
  <c r="L510" i="18" s="1"/>
  <c r="L79" i="7941" s="1"/>
  <c r="L207" i="7941" s="1"/>
  <c r="L676" i="18"/>
  <c r="L512" i="18" s="1"/>
  <c r="L81" i="7941" s="1"/>
  <c r="L209" i="7941" s="1"/>
  <c r="L672" i="18"/>
  <c r="L508" i="18" s="1"/>
  <c r="L77" i="7941" s="1"/>
  <c r="L205" i="7941" s="1"/>
  <c r="H13" i="7947"/>
  <c r="H29" i="7947"/>
  <c r="H53" i="7947"/>
  <c r="H61" i="7947"/>
  <c r="H93" i="7947"/>
  <c r="H69" i="7947"/>
  <c r="H101" i="7947"/>
  <c r="H37" i="7947"/>
  <c r="H77" i="7947"/>
  <c r="H45" i="7947"/>
  <c r="H5" i="7947"/>
  <c r="H21" i="7947"/>
  <c r="F214" i="7947"/>
  <c r="G25" i="7947"/>
  <c r="G129" i="7947"/>
  <c r="F238" i="7947"/>
  <c r="F158" i="7947"/>
  <c r="F121" i="7947"/>
  <c r="G89" i="7947"/>
  <c r="F166" i="7947"/>
  <c r="F182" i="7947"/>
  <c r="F174" i="7947"/>
  <c r="F206" i="7947"/>
  <c r="F230" i="7947"/>
  <c r="F150" i="7947"/>
  <c r="F190" i="7947"/>
  <c r="F254" i="7947"/>
  <c r="F222" i="7947"/>
  <c r="F198" i="7947"/>
  <c r="G113" i="7947"/>
  <c r="L447" i="18" l="1"/>
  <c r="M447" i="18" s="1"/>
  <c r="M675" i="18" s="1"/>
  <c r="M511" i="18" s="1"/>
  <c r="M80" i="7941" s="1"/>
  <c r="Q292" i="7942"/>
  <c r="Q338" i="7941" s="1"/>
  <c r="P292" i="7942"/>
  <c r="P280" i="7942"/>
  <c r="Q280" i="7942"/>
  <c r="Q332" i="7941" s="1"/>
  <c r="Q141" i="7942"/>
  <c r="Q279" i="7941" s="1"/>
  <c r="P141" i="7942"/>
  <c r="L439" i="18"/>
  <c r="L440" i="18"/>
  <c r="L668" i="18" s="1"/>
  <c r="L504" i="18" s="1"/>
  <c r="L73" i="7941" s="1"/>
  <c r="L201" i="7941" s="1"/>
  <c r="L9" i="7941"/>
  <c r="Q259" i="18"/>
  <c r="Q395" i="18"/>
  <c r="Q278" i="18"/>
  <c r="L675" i="18"/>
  <c r="L511" i="18" s="1"/>
  <c r="L80" i="7941" s="1"/>
  <c r="L208" i="7941" s="1"/>
  <c r="L8" i="7941"/>
  <c r="K200" i="7941"/>
  <c r="L667" i="18"/>
  <c r="L503" i="18" s="1"/>
  <c r="L72" i="7941" s="1"/>
  <c r="L200" i="7941" s="1"/>
  <c r="O276" i="7944"/>
  <c r="O486" i="7944"/>
  <c r="O444" i="7944"/>
  <c r="O359" i="7944"/>
  <c r="O318" i="7944"/>
  <c r="O122" i="7944"/>
  <c r="P3" i="7944"/>
  <c r="O290" i="7944"/>
  <c r="O304" i="7944"/>
  <c r="O305" i="7944"/>
  <c r="O319" i="7944"/>
  <c r="O347" i="7944"/>
  <c r="O389" i="7944"/>
  <c r="O430" i="7944"/>
  <c r="O431" i="7944"/>
  <c r="P431" i="7944" s="1"/>
  <c r="O445" i="7944"/>
  <c r="O459" i="7944"/>
  <c r="O487" i="7944"/>
  <c r="O277" i="7944"/>
  <c r="O291" i="7944"/>
  <c r="O332" i="7944"/>
  <c r="O333" i="7944"/>
  <c r="O361" i="7944"/>
  <c r="O375" i="7944"/>
  <c r="O403" i="7944"/>
  <c r="O416" i="7944"/>
  <c r="O417" i="7944"/>
  <c r="P417" i="7944" s="1"/>
  <c r="O473" i="7944"/>
  <c r="O77" i="7944"/>
  <c r="O81" i="7944"/>
  <c r="O90" i="7944"/>
  <c r="O105" i="7944"/>
  <c r="O114" i="7944"/>
  <c r="O137" i="7944"/>
  <c r="O165" i="7944"/>
  <c r="O178" i="7944"/>
  <c r="O184" i="7944"/>
  <c r="O193" i="7944"/>
  <c r="O206" i="7944"/>
  <c r="O212" i="7944"/>
  <c r="O234" i="7944"/>
  <c r="O240" i="7944"/>
  <c r="O247" i="7944"/>
  <c r="O75" i="7944"/>
  <c r="O86" i="7944"/>
  <c r="O109" i="7944"/>
  <c r="O164" i="7944"/>
  <c r="O179" i="7944"/>
  <c r="O198" i="7944"/>
  <c r="O226" i="7944"/>
  <c r="O245" i="7944"/>
  <c r="O92" i="7944"/>
  <c r="O274" i="7944"/>
  <c r="P274" i="7944" s="1"/>
  <c r="O289" i="7944"/>
  <c r="P289" i="7944" s="1"/>
  <c r="O246" i="7944"/>
  <c r="O123" i="7944"/>
  <c r="O106" i="7944"/>
  <c r="O102" i="7944"/>
  <c r="O93" i="7944"/>
  <c r="O80" i="7944"/>
  <c r="O76" i="7944"/>
  <c r="O150" i="7944"/>
  <c r="O275" i="7944"/>
  <c r="P275" i="7944" s="1"/>
  <c r="O242" i="7944"/>
  <c r="O415" i="7944"/>
  <c r="O358" i="7944"/>
  <c r="O345" i="7944"/>
  <c r="P345" i="7944" s="1"/>
  <c r="O343" i="7944"/>
  <c r="O344" i="7944"/>
  <c r="P344" i="7944" s="1"/>
  <c r="O443" i="7944"/>
  <c r="O470" i="7944"/>
  <c r="O79" i="7944"/>
  <c r="O100" i="7944"/>
  <c r="O128" i="7944"/>
  <c r="O170" i="7944"/>
  <c r="O192" i="7944"/>
  <c r="O207" i="7944"/>
  <c r="O235" i="7944"/>
  <c r="O249" i="7944"/>
  <c r="O88" i="7944"/>
  <c r="O116" i="7944"/>
  <c r="O94" i="7944"/>
  <c r="O263" i="7944"/>
  <c r="O248" i="7944"/>
  <c r="O151" i="7944"/>
  <c r="O108" i="7944"/>
  <c r="O104" i="7944"/>
  <c r="O95" i="7944"/>
  <c r="O89" i="7944"/>
  <c r="O78" i="7944"/>
  <c r="O484" i="7944"/>
  <c r="P484" i="7944" s="1"/>
  <c r="O456" i="7944"/>
  <c r="O303" i="7944"/>
  <c r="O429" i="7944"/>
  <c r="O302" i="7944"/>
  <c r="P302" i="7944" s="1"/>
  <c r="O471" i="7944"/>
  <c r="O373" i="7944"/>
  <c r="O136" i="7944"/>
  <c r="O156" i="7944"/>
  <c r="O144" i="7944"/>
  <c r="O118" i="7944"/>
  <c r="O91" i="7944"/>
  <c r="O133" i="7944"/>
  <c r="O131" i="7944"/>
  <c r="O191" i="7944"/>
  <c r="O229" i="7944"/>
  <c r="O233" i="7944"/>
  <c r="O148" i="7944"/>
  <c r="O187" i="7944"/>
  <c r="P187" i="7944" s="1"/>
  <c r="O372" i="7944"/>
  <c r="O329" i="7944"/>
  <c r="O262" i="7944"/>
  <c r="O261" i="7944"/>
  <c r="P261" i="7944" s="1"/>
  <c r="O244" i="7944"/>
  <c r="O228" i="7944"/>
  <c r="O330" i="7944"/>
  <c r="O258" i="7944"/>
  <c r="O260" i="7944"/>
  <c r="O142" i="7944"/>
  <c r="O130" i="7944"/>
  <c r="O119" i="7944"/>
  <c r="O121" i="7944"/>
  <c r="O120" i="7944"/>
  <c r="O117" i="7944"/>
  <c r="O107" i="7944"/>
  <c r="O146" i="7944"/>
  <c r="O230" i="7944"/>
  <c r="O134" i="7944"/>
  <c r="O149" i="7944"/>
  <c r="O145" i="7944"/>
  <c r="O189" i="7944"/>
  <c r="O147" i="7944"/>
  <c r="O176" i="7944"/>
  <c r="O132" i="7944"/>
  <c r="O190" i="7944"/>
  <c r="O74" i="7944"/>
  <c r="O204" i="7944"/>
  <c r="O188" i="7944"/>
  <c r="O205" i="7944"/>
  <c r="O177" i="7944"/>
  <c r="O163" i="7944"/>
  <c r="O203" i="7944"/>
  <c r="O232" i="7944"/>
  <c r="O231" i="7944"/>
  <c r="O135" i="7944"/>
  <c r="O162" i="7944"/>
  <c r="O161" i="7944"/>
  <c r="O103" i="7944"/>
  <c r="O243" i="7944"/>
  <c r="O202" i="7944"/>
  <c r="O186" i="7944"/>
  <c r="P186" i="7944" s="1"/>
  <c r="O158" i="7944"/>
  <c r="P158" i="7944" s="1"/>
  <c r="O287" i="7944"/>
  <c r="P287" i="7944" s="1"/>
  <c r="O356" i="7944"/>
  <c r="O317" i="7944"/>
  <c r="P317" i="7944" s="1"/>
  <c r="O172" i="7944"/>
  <c r="O160" i="7944"/>
  <c r="P160" i="7944" s="1"/>
  <c r="O201" i="7944"/>
  <c r="P201" i="7944" s="1"/>
  <c r="O314" i="7944"/>
  <c r="O259" i="7944"/>
  <c r="O285" i="7944"/>
  <c r="O399" i="7944"/>
  <c r="P399" i="7944" s="1"/>
  <c r="O428" i="7944"/>
  <c r="P428" i="7944" s="1"/>
  <c r="O355" i="7944"/>
  <c r="P355" i="7944" s="1"/>
  <c r="O288" i="7944"/>
  <c r="P288" i="7944" s="1"/>
  <c r="O299" i="7944"/>
  <c r="O273" i="7944"/>
  <c r="P273" i="7944" s="1"/>
  <c r="O384" i="7944"/>
  <c r="O300" i="7944"/>
  <c r="P300" i="7944" s="1"/>
  <c r="O357" i="7944"/>
  <c r="O414" i="7944"/>
  <c r="O413" i="7944"/>
  <c r="P413" i="7944" s="1"/>
  <c r="O482" i="7944"/>
  <c r="P482" i="7944" s="1"/>
  <c r="O441" i="7944"/>
  <c r="O342" i="7944"/>
  <c r="P342" i="7944" s="1"/>
  <c r="O174" i="7944"/>
  <c r="P174" i="7944" s="1"/>
  <c r="O173" i="7944"/>
  <c r="O427" i="7944"/>
  <c r="O442" i="7944"/>
  <c r="O328" i="7944"/>
  <c r="O200" i="7944"/>
  <c r="O301" i="7944"/>
  <c r="O400" i="7944"/>
  <c r="P400" i="7944" s="1"/>
  <c r="O425" i="7944"/>
  <c r="P425" i="7944" s="1"/>
  <c r="O315" i="7944"/>
  <c r="O411" i="7944"/>
  <c r="O483" i="7944"/>
  <c r="O159" i="7944"/>
  <c r="O426" i="7944"/>
  <c r="P426" i="7944" s="1"/>
  <c r="O467" i="7944"/>
  <c r="O454" i="7944"/>
  <c r="O371" i="7944"/>
  <c r="P371" i="7944" s="1"/>
  <c r="O468" i="7944"/>
  <c r="P468" i="7944" s="1"/>
  <c r="O380" i="7944"/>
  <c r="P380" i="7944" s="1"/>
  <c r="O453" i="7944"/>
  <c r="P453" i="7944" s="1"/>
  <c r="O296" i="7944"/>
  <c r="P296" i="7944" s="1"/>
  <c r="O455" i="7944"/>
  <c r="O271" i="7944"/>
  <c r="O282" i="7944"/>
  <c r="P282" i="7944" s="1"/>
  <c r="O469" i="7944"/>
  <c r="O438" i="7944"/>
  <c r="O398" i="7944"/>
  <c r="O410" i="7944"/>
  <c r="O440" i="7944"/>
  <c r="P440" i="7944" s="1"/>
  <c r="O466" i="7944"/>
  <c r="O464" i="7944"/>
  <c r="O284" i="7944"/>
  <c r="O254" i="7944"/>
  <c r="P254" i="7944" s="1"/>
  <c r="O72" i="7944"/>
  <c r="O439" i="7944"/>
  <c r="O256" i="7944"/>
  <c r="P256" i="7944" s="1"/>
  <c r="O341" i="7944"/>
  <c r="O340" i="7944"/>
  <c r="P340" i="7944" s="1"/>
  <c r="O480" i="7944"/>
  <c r="O382" i="7944"/>
  <c r="P382" i="7944" s="1"/>
  <c r="O436" i="7944"/>
  <c r="P436" i="7944" s="1"/>
  <c r="O478" i="7944"/>
  <c r="P478" i="7944" s="1"/>
  <c r="O394" i="7944"/>
  <c r="O268" i="7944"/>
  <c r="P268" i="7944" s="1"/>
  <c r="O408" i="7944"/>
  <c r="O354" i="7944"/>
  <c r="O424" i="7944"/>
  <c r="O366" i="7944"/>
  <c r="O396" i="7944"/>
  <c r="P396" i="7944" s="1"/>
  <c r="O338" i="7944"/>
  <c r="P338" i="7944" s="1"/>
  <c r="O312" i="7944"/>
  <c r="O452" i="7944"/>
  <c r="P452" i="7944" s="1"/>
  <c r="O352" i="7944"/>
  <c r="P352" i="7944" s="1"/>
  <c r="O422" i="7944"/>
  <c r="P422" i="7944" s="1"/>
  <c r="O324" i="7944"/>
  <c r="P324" i="7944" s="1"/>
  <c r="O368" i="7944"/>
  <c r="G194" i="7947"/>
  <c r="G210" i="7947"/>
  <c r="G234" i="7947"/>
  <c r="O401" i="7944"/>
  <c r="G186" i="7947"/>
  <c r="G202" i="7947"/>
  <c r="P397" i="7944"/>
  <c r="P161" i="7944"/>
  <c r="P176" i="7944"/>
  <c r="P457" i="7944"/>
  <c r="P360" i="7944"/>
  <c r="P276" i="7944"/>
  <c r="P486" i="7944"/>
  <c r="P444" i="7944"/>
  <c r="P318" i="7944"/>
  <c r="G162" i="7947"/>
  <c r="G146" i="7947"/>
  <c r="G218" i="7947"/>
  <c r="G250" i="7947"/>
  <c r="G226" i="7947"/>
  <c r="O316" i="7944"/>
  <c r="G170" i="7947"/>
  <c r="G154" i="7947"/>
  <c r="G178" i="7947"/>
  <c r="F138" i="7947"/>
  <c r="L8" i="7944"/>
  <c r="K7" i="7944"/>
  <c r="P7" i="7944"/>
  <c r="L20" i="7941"/>
  <c r="H85" i="7947"/>
  <c r="M442" i="18"/>
  <c r="M670" i="18" s="1"/>
  <c r="M506" i="18" s="1"/>
  <c r="M75" i="7941" s="1"/>
  <c r="Q174" i="18"/>
  <c r="Q200" i="18"/>
  <c r="Q57" i="18"/>
  <c r="Q83" i="18"/>
  <c r="Q148" i="18"/>
  <c r="Q122" i="18"/>
  <c r="Q189" i="18"/>
  <c r="Q202" i="18"/>
  <c r="Q161" i="18"/>
  <c r="Q187" i="18"/>
  <c r="Q135" i="18"/>
  <c r="R3" i="18"/>
  <c r="Q70" i="18"/>
  <c r="Q109" i="18"/>
  <c r="Q96" i="18"/>
  <c r="Q85" i="18"/>
  <c r="Q86" i="18"/>
  <c r="Q73" i="18"/>
  <c r="Q99" i="18"/>
  <c r="Q203" i="18"/>
  <c r="Q47" i="18"/>
  <c r="Q190" i="18"/>
  <c r="Q87" i="18"/>
  <c r="Q113" i="18"/>
  <c r="Q48" i="18"/>
  <c r="Q100" i="18"/>
  <c r="Q191" i="18"/>
  <c r="Q61" i="18"/>
  <c r="Q163" i="18"/>
  <c r="Q399" i="18"/>
  <c r="Q98" i="18"/>
  <c r="Q59" i="18"/>
  <c r="Q44" i="18"/>
  <c r="Q72" i="18"/>
  <c r="Q46" i="18"/>
  <c r="Q60" i="18"/>
  <c r="Q204" i="18"/>
  <c r="Q74" i="18"/>
  <c r="Q164" i="18"/>
  <c r="Q126" i="18"/>
  <c r="Q295" i="18"/>
  <c r="Q307" i="18"/>
  <c r="Q150" i="18"/>
  <c r="Q137" i="18"/>
  <c r="Q125" i="18"/>
  <c r="Q412" i="18"/>
  <c r="Q281" i="18"/>
  <c r="Q424" i="18"/>
  <c r="Q111" i="18"/>
  <c r="Q124" i="18"/>
  <c r="Q112" i="18"/>
  <c r="Q243" i="18"/>
  <c r="Q346" i="18"/>
  <c r="Q215" i="18"/>
  <c r="Q192" i="18"/>
  <c r="Q88" i="18"/>
  <c r="Q140" i="18"/>
  <c r="Q101" i="18"/>
  <c r="Q62" i="18"/>
  <c r="Q75" i="18"/>
  <c r="Q397" i="18"/>
  <c r="Q282" i="18"/>
  <c r="Q114" i="18"/>
  <c r="Q49" i="18"/>
  <c r="Q205" i="18"/>
  <c r="Q293" i="18"/>
  <c r="Q63" i="18"/>
  <c r="Q128" i="18"/>
  <c r="Q76" i="18"/>
  <c r="Q270" i="18"/>
  <c r="Q374" i="18"/>
  <c r="Q400" i="18"/>
  <c r="Q425" i="18"/>
  <c r="Q206" i="18"/>
  <c r="Q167" i="18"/>
  <c r="Q154" i="18"/>
  <c r="Q102" i="18"/>
  <c r="Q141" i="18"/>
  <c r="Q50" i="18"/>
  <c r="Q283" i="18"/>
  <c r="Q410" i="18"/>
  <c r="Q193" i="18"/>
  <c r="Q115" i="18"/>
  <c r="Q153" i="18"/>
  <c r="Q254" i="18"/>
  <c r="Q306" i="18"/>
  <c r="Q89" i="18"/>
  <c r="Q284" i="18"/>
  <c r="Q334" i="18"/>
  <c r="Q155" i="18"/>
  <c r="Q103" i="18"/>
  <c r="Q51" i="18"/>
  <c r="Q129" i="18"/>
  <c r="Q77" i="18"/>
  <c r="Q168" i="18"/>
  <c r="Q116" i="18"/>
  <c r="Q345" i="18"/>
  <c r="Q207" i="18"/>
  <c r="Q194" i="18"/>
  <c r="Q142" i="18"/>
  <c r="Q90" i="18"/>
  <c r="Q310" i="18"/>
  <c r="Q257" i="18"/>
  <c r="Q335" i="18"/>
  <c r="Q358" i="18"/>
  <c r="Q64" i="18"/>
  <c r="Q246" i="18"/>
  <c r="Q415" i="18"/>
  <c r="Q298" i="18"/>
  <c r="Q52" i="18"/>
  <c r="Q91" i="18"/>
  <c r="Q78" i="18"/>
  <c r="Q143" i="18"/>
  <c r="Q260" i="18"/>
  <c r="Q156" i="18"/>
  <c r="Q337" i="18"/>
  <c r="Q166" i="18"/>
  <c r="Q376" i="18"/>
  <c r="Q363" i="18"/>
  <c r="Q208" i="18"/>
  <c r="Q195" i="18"/>
  <c r="Q332" i="18"/>
  <c r="Q323" i="18"/>
  <c r="Q421" i="18"/>
  <c r="Q232" i="18"/>
  <c r="Q130" i="18"/>
  <c r="Q169" i="18"/>
  <c r="Q65" i="18"/>
  <c r="Q221" i="18"/>
  <c r="Q117" i="18"/>
  <c r="Q104" i="18"/>
  <c r="Q330" i="18"/>
  <c r="Q127" i="18"/>
  <c r="Q372" i="18"/>
  <c r="Q258" i="18"/>
  <c r="Q170" i="18"/>
  <c r="Q287" i="18"/>
  <c r="Q326" i="18"/>
  <c r="Q209" i="18"/>
  <c r="Q339" i="18"/>
  <c r="Q105" i="18"/>
  <c r="Q157" i="18"/>
  <c r="Q378" i="18"/>
  <c r="Q365" i="18"/>
  <c r="Q402" i="18"/>
  <c r="Q261" i="18"/>
  <c r="Q352" i="18"/>
  <c r="Q417" i="18"/>
  <c r="Q79" i="18"/>
  <c r="Q118" i="18"/>
  <c r="Q375" i="18"/>
  <c r="Q219" i="18"/>
  <c r="Q244" i="18"/>
  <c r="Q308" i="18"/>
  <c r="Q408" i="18"/>
  <c r="Q53" i="18"/>
  <c r="Q144" i="18"/>
  <c r="Q222" i="18"/>
  <c r="Q247" i="18"/>
  <c r="Q131" i="18"/>
  <c r="Q92" i="18"/>
  <c r="Q196" i="18"/>
  <c r="Q391" i="18"/>
  <c r="Q274" i="18"/>
  <c r="Q66" i="18"/>
  <c r="Q233" i="18"/>
  <c r="Q343" i="18"/>
  <c r="Q252" i="18"/>
  <c r="Q321" i="18"/>
  <c r="Q230" i="18"/>
  <c r="Q296" i="18"/>
  <c r="Q427" i="18"/>
  <c r="Q389" i="18"/>
  <c r="L449" i="18"/>
  <c r="K210" i="7941"/>
  <c r="Q404" i="18"/>
  <c r="Q248" i="18"/>
  <c r="L689" i="18"/>
  <c r="L525" i="18" s="1"/>
  <c r="L94" i="7941" s="1"/>
  <c r="L222" i="7941" s="1"/>
  <c r="M461" i="18"/>
  <c r="M689" i="18" s="1"/>
  <c r="M525" i="18" s="1"/>
  <c r="M94" i="7941" s="1"/>
  <c r="M453" i="18"/>
  <c r="M681" i="18" s="1"/>
  <c r="M517" i="18" s="1"/>
  <c r="M86" i="7941" s="1"/>
  <c r="P666" i="18"/>
  <c r="P665" i="18" s="1"/>
  <c r="P437" i="18"/>
  <c r="O71" i="7944"/>
  <c r="O6" i="7941"/>
  <c r="P123" i="7942"/>
  <c r="Q123" i="7942"/>
  <c r="Q270" i="7941" s="1"/>
  <c r="P129" i="7942"/>
  <c r="Q129" i="7942"/>
  <c r="Q273" i="7941" s="1"/>
  <c r="P117" i="7942"/>
  <c r="Q117" i="7942"/>
  <c r="Q267" i="7941" s="1"/>
  <c r="Q145" i="7942"/>
  <c r="Q281" i="7941" s="1"/>
  <c r="P145" i="7942"/>
  <c r="O314" i="7942"/>
  <c r="Q313" i="7942"/>
  <c r="G247" i="7947"/>
  <c r="G245" i="7947"/>
  <c r="P473" i="18"/>
  <c r="P42" i="7941" s="1"/>
  <c r="P478" i="18"/>
  <c r="P47" i="7941" s="1"/>
  <c r="Q471" i="18"/>
  <c r="Q40" i="7941" s="1"/>
  <c r="Q476" i="18"/>
  <c r="Q45" i="7941" s="1"/>
  <c r="Q477" i="18"/>
  <c r="Q46" i="7941" s="1"/>
  <c r="Q480" i="18"/>
  <c r="Q49" i="7941" s="1"/>
  <c r="Q472" i="18"/>
  <c r="Q41" i="7941" s="1"/>
  <c r="Q487" i="18"/>
  <c r="Q56" i="7941" s="1"/>
  <c r="Q499" i="18"/>
  <c r="Q68" i="7941" s="1"/>
  <c r="Q12" i="18"/>
  <c r="Q173" i="1"/>
  <c r="Q478" i="18"/>
  <c r="Q47" i="7941" s="1"/>
  <c r="Q493" i="18"/>
  <c r="Q62" i="7941" s="1"/>
  <c r="P282" i="7942"/>
  <c r="Q282" i="7942"/>
  <c r="Q333" i="7941" s="1"/>
  <c r="O121" i="7942"/>
  <c r="Q120" i="7942"/>
  <c r="O39" i="7941"/>
  <c r="O38" i="7941" s="1"/>
  <c r="O469" i="18"/>
  <c r="M230" i="7941"/>
  <c r="M294" i="7941"/>
  <c r="O288" i="7942"/>
  <c r="Q287" i="7942"/>
  <c r="L109" i="7942"/>
  <c r="L263" i="7941" s="1"/>
  <c r="L262" i="7941" s="1"/>
  <c r="M107" i="7942"/>
  <c r="L168" i="7942" s="1"/>
  <c r="N108" i="7942"/>
  <c r="G263" i="7947"/>
  <c r="G261" i="7947"/>
  <c r="P479" i="18"/>
  <c r="P48" i="7941" s="1"/>
  <c r="P477" i="18"/>
  <c r="P46" i="7941" s="1"/>
  <c r="P471" i="18"/>
  <c r="P40" i="7941" s="1"/>
  <c r="P474" i="18"/>
  <c r="P43" i="7941" s="1"/>
  <c r="P476" i="18"/>
  <c r="P45" i="7941" s="1"/>
  <c r="Q147" i="7942"/>
  <c r="Q282" i="7941" s="1"/>
  <c r="P147" i="7942"/>
  <c r="P155" i="7942"/>
  <c r="Q155" i="7942"/>
  <c r="Q286" i="7941" s="1"/>
  <c r="Q119" i="7942"/>
  <c r="Q268" i="7941" s="1"/>
  <c r="P119" i="7942"/>
  <c r="P115" i="7942"/>
  <c r="Q115" i="7942"/>
  <c r="Q266" i="7941" s="1"/>
  <c r="O198" i="7941"/>
  <c r="O43" i="18"/>
  <c r="O632" i="18"/>
  <c r="O286" i="7942"/>
  <c r="Q285" i="7942"/>
  <c r="P268" i="7942"/>
  <c r="O329" i="7942" s="1"/>
  <c r="I85" i="7941"/>
  <c r="J452" i="18"/>
  <c r="I501" i="18"/>
  <c r="P475" i="18"/>
  <c r="P44" i="7941" s="1"/>
  <c r="Q479" i="18"/>
  <c r="Q48" i="7941" s="1"/>
  <c r="Q486" i="18"/>
  <c r="Q55" i="7941" s="1"/>
  <c r="Q473" i="18"/>
  <c r="Q42" i="7941" s="1"/>
  <c r="Q474" i="18"/>
  <c r="Q43" i="7941" s="1"/>
  <c r="Q498" i="18"/>
  <c r="Q67" i="7941" s="1"/>
  <c r="Q495" i="18"/>
  <c r="Q64" i="7941" s="1"/>
  <c r="Q496" i="18"/>
  <c r="Q65" i="7941" s="1"/>
  <c r="Q489" i="18"/>
  <c r="Q58" i="7941" s="1"/>
  <c r="Q475" i="18"/>
  <c r="Q44" i="7941" s="1"/>
  <c r="Q485" i="18"/>
  <c r="Q54" i="7941" s="1"/>
  <c r="Q488" i="18"/>
  <c r="Q57" i="7941" s="1"/>
  <c r="Q481" i="18"/>
  <c r="Q50" i="7941" s="1"/>
  <c r="Q482" i="18"/>
  <c r="Q51" i="7941" s="1"/>
  <c r="Q490" i="18"/>
  <c r="Q59" i="7941" s="1"/>
  <c r="Q483" i="18"/>
  <c r="Q52" i="7941" s="1"/>
  <c r="N631" i="18"/>
  <c r="N502" i="18"/>
  <c r="P113" i="7942"/>
  <c r="Q113" i="7942"/>
  <c r="Q265" i="7941" s="1"/>
  <c r="L326" i="7941"/>
  <c r="M454" i="18"/>
  <c r="M682" i="18" s="1"/>
  <c r="M518" i="18" s="1"/>
  <c r="M87" i="7941" s="1"/>
  <c r="P472" i="18"/>
  <c r="P41" i="7941" s="1"/>
  <c r="P470" i="18"/>
  <c r="P11" i="18"/>
  <c r="Q451" i="18"/>
  <c r="Q679" i="18" s="1"/>
  <c r="Q35" i="7944"/>
  <c r="P215" i="7941"/>
  <c r="Q28" i="7944"/>
  <c r="P204" i="7941"/>
  <c r="Q13" i="7944"/>
  <c r="P290" i="18"/>
  <c r="P650" i="18" s="1"/>
  <c r="P520" i="18" s="1"/>
  <c r="P89" i="7941" s="1"/>
  <c r="P33" i="7941"/>
  <c r="Q459" i="18"/>
  <c r="Q687" i="18" s="1"/>
  <c r="Q22" i="7944"/>
  <c r="Q12" i="7944"/>
  <c r="P393" i="7944"/>
  <c r="P9" i="7941"/>
  <c r="P30" i="7941"/>
  <c r="P23" i="7941"/>
  <c r="P12" i="7941"/>
  <c r="P99" i="7944"/>
  <c r="Q17" i="7944"/>
  <c r="P394" i="18"/>
  <c r="P658" i="18" s="1"/>
  <c r="P528" i="18" s="1"/>
  <c r="P97" i="7941" s="1"/>
  <c r="Q34" i="7944"/>
  <c r="Q11" i="7944"/>
  <c r="Q438" i="18"/>
  <c r="Q19" i="7944"/>
  <c r="Q442" i="18"/>
  <c r="Q670" i="18" s="1"/>
  <c r="P31" i="7941"/>
  <c r="Q440" i="18"/>
  <c r="Q668" i="18" s="1"/>
  <c r="P309" i="7944"/>
  <c r="P211" i="7944"/>
  <c r="Q16" i="7944"/>
  <c r="Q448" i="18"/>
  <c r="Q676" i="18" s="1"/>
  <c r="P491" i="7944"/>
  <c r="P19" i="7941"/>
  <c r="P365" i="7944"/>
  <c r="Q27" i="7944"/>
  <c r="Q465" i="18"/>
  <c r="Q693" i="18" s="1"/>
  <c r="Q449" i="18"/>
  <c r="Q677" i="18" s="1"/>
  <c r="P225" i="7944"/>
  <c r="P381" i="18"/>
  <c r="P657" i="18" s="1"/>
  <c r="P527" i="18" s="1"/>
  <c r="P96" i="7941" s="1"/>
  <c r="P199" i="18"/>
  <c r="P643" i="18" s="1"/>
  <c r="P513" i="18" s="1"/>
  <c r="P82" i="7941" s="1"/>
  <c r="Q441" i="18"/>
  <c r="Q669" i="18" s="1"/>
  <c r="Q454" i="18"/>
  <c r="Q682" i="18" s="1"/>
  <c r="Q36" i="7944"/>
  <c r="Q31" i="7944"/>
  <c r="P316" i="18"/>
  <c r="P652" i="18" s="1"/>
  <c r="P522" i="18" s="1"/>
  <c r="P91" i="7941" s="1"/>
  <c r="P82" i="18"/>
  <c r="P634" i="18" s="1"/>
  <c r="P504" i="18" s="1"/>
  <c r="P73" i="7941" s="1"/>
  <c r="P127" i="7944"/>
  <c r="P355" i="18"/>
  <c r="P655" i="18" s="1"/>
  <c r="P525" i="18" s="1"/>
  <c r="P94" i="7941" s="1"/>
  <c r="P95" i="18"/>
  <c r="P635" i="18" s="1"/>
  <c r="P505" i="18" s="1"/>
  <c r="P74" i="7941" s="1"/>
  <c r="P303" i="18"/>
  <c r="P651" i="18" s="1"/>
  <c r="P521" i="18" s="1"/>
  <c r="P90" i="7941" s="1"/>
  <c r="P435" i="7944"/>
  <c r="P251" i="18"/>
  <c r="P647" i="18" s="1"/>
  <c r="P517" i="18" s="1"/>
  <c r="P86" i="7941" s="1"/>
  <c r="P421" i="7944"/>
  <c r="P7" i="7941"/>
  <c r="Q10" i="7944"/>
  <c r="Q452" i="18"/>
  <c r="Q680" i="18" s="1"/>
  <c r="P200" i="7941"/>
  <c r="P155" i="7944"/>
  <c r="P407" i="18"/>
  <c r="P659" i="18" s="1"/>
  <c r="P529" i="18" s="1"/>
  <c r="P98" i="7941" s="1"/>
  <c r="Q30" i="7944"/>
  <c r="P13" i="7941"/>
  <c r="P213" i="7941"/>
  <c r="P267" i="7944"/>
  <c r="Q460" i="18"/>
  <c r="Q688" i="18" s="1"/>
  <c r="Q457" i="18"/>
  <c r="Q685" i="18" s="1"/>
  <c r="P253" i="7944"/>
  <c r="P183" i="7944"/>
  <c r="Q447" i="18"/>
  <c r="Q675" i="18" s="1"/>
  <c r="Q14" i="7944"/>
  <c r="P160" i="18"/>
  <c r="P640" i="18" s="1"/>
  <c r="P510" i="18" s="1"/>
  <c r="P79" i="7941" s="1"/>
  <c r="P295" i="7944"/>
  <c r="Q18" i="7944"/>
  <c r="P26" i="7941"/>
  <c r="P238" i="18"/>
  <c r="P646" i="18" s="1"/>
  <c r="P516" i="18" s="1"/>
  <c r="P85" i="7941" s="1"/>
  <c r="P477" i="7944"/>
  <c r="Q9" i="7944"/>
  <c r="P113" i="7944"/>
  <c r="P222" i="7941"/>
  <c r="P368" i="18"/>
  <c r="P656" i="18" s="1"/>
  <c r="P526" i="18" s="1"/>
  <c r="P95" i="7941" s="1"/>
  <c r="P197" i="7944"/>
  <c r="P24" i="7941"/>
  <c r="P277" i="18"/>
  <c r="P649" i="18" s="1"/>
  <c r="P519" i="18" s="1"/>
  <c r="P88" i="7941" s="1"/>
  <c r="P14" i="7941"/>
  <c r="P27" i="7941"/>
  <c r="P20" i="7941"/>
  <c r="Q456" i="18"/>
  <c r="Q684" i="18" s="1"/>
  <c r="P147" i="18"/>
  <c r="P639" i="18" s="1"/>
  <c r="P509" i="18" s="1"/>
  <c r="P78" i="7941" s="1"/>
  <c r="P173" i="18"/>
  <c r="P641" i="18" s="1"/>
  <c r="P511" i="18" s="1"/>
  <c r="P80" i="7941" s="1"/>
  <c r="Q37" i="7944"/>
  <c r="P342" i="18"/>
  <c r="P654" i="18" s="1"/>
  <c r="P524" i="18" s="1"/>
  <c r="P93" i="7941" s="1"/>
  <c r="Q15" i="7944"/>
  <c r="Q464" i="18"/>
  <c r="Q692" i="18" s="1"/>
  <c r="Q443" i="18"/>
  <c r="Q671" i="18" s="1"/>
  <c r="Q23" i="7944"/>
  <c r="P212" i="18"/>
  <c r="P644" i="18" s="1"/>
  <c r="P514" i="18" s="1"/>
  <c r="P83" i="7941" s="1"/>
  <c r="Q32" i="7944"/>
  <c r="P22" i="7941"/>
  <c r="P218" i="7941"/>
  <c r="P207" i="7941"/>
  <c r="P216" i="7941"/>
  <c r="P226" i="7941"/>
  <c r="P201" i="7941"/>
  <c r="Q33" i="7944"/>
  <c r="Q21" i="7944"/>
  <c r="P25" i="7941"/>
  <c r="P34" i="7941"/>
  <c r="P206" i="7941"/>
  <c r="P212" i="7941"/>
  <c r="P205" i="7941"/>
  <c r="P214" i="7941"/>
  <c r="Q445" i="18"/>
  <c r="Q673" i="18" s="1"/>
  <c r="P211" i="7941"/>
  <c r="P420" i="18"/>
  <c r="P660" i="18" s="1"/>
  <c r="P530" i="18" s="1"/>
  <c r="P99" i="7941" s="1"/>
  <c r="P351" i="7944"/>
  <c r="P264" i="18"/>
  <c r="P648" i="18" s="1"/>
  <c r="P518" i="18" s="1"/>
  <c r="P87" i="7941" s="1"/>
  <c r="P32" i="7941"/>
  <c r="P208" i="7941"/>
  <c r="P217" i="7941"/>
  <c r="P203" i="7941"/>
  <c r="P433" i="18"/>
  <c r="P661" i="18" s="1"/>
  <c r="P531" i="18" s="1"/>
  <c r="P100" i="7941" s="1"/>
  <c r="P35" i="7941"/>
  <c r="P108" i="18"/>
  <c r="P636" i="18" s="1"/>
  <c r="P506" i="18" s="1"/>
  <c r="P75" i="7941" s="1"/>
  <c r="Q458" i="18"/>
  <c r="Q686" i="18" s="1"/>
  <c r="P85" i="7944"/>
  <c r="Q463" i="18"/>
  <c r="Q691" i="18" s="1"/>
  <c r="Q467" i="18"/>
  <c r="Q695" i="18" s="1"/>
  <c r="P323" i="7944"/>
  <c r="P169" i="7944"/>
  <c r="P463" i="7944"/>
  <c r="P225" i="7941"/>
  <c r="P29" i="7941"/>
  <c r="Q461" i="18"/>
  <c r="Q689" i="18" s="1"/>
  <c r="P36" i="7941"/>
  <c r="Q29" i="7944"/>
  <c r="Q446" i="18"/>
  <c r="Q674" i="18" s="1"/>
  <c r="P407" i="7944"/>
  <c r="P281" i="7944"/>
  <c r="Q466" i="18"/>
  <c r="Q694" i="18" s="1"/>
  <c r="Q450" i="18"/>
  <c r="Q678" i="18" s="1"/>
  <c r="P210" i="7941"/>
  <c r="P239" i="7944"/>
  <c r="P337" i="7944"/>
  <c r="P16" i="7941"/>
  <c r="P221" i="7941"/>
  <c r="P21" i="7941"/>
  <c r="Q453" i="18"/>
  <c r="Q681" i="18" s="1"/>
  <c r="P186" i="18"/>
  <c r="P642" i="18" s="1"/>
  <c r="P512" i="18" s="1"/>
  <c r="P81" i="7941" s="1"/>
  <c r="P219" i="7941"/>
  <c r="Q444" i="18"/>
  <c r="Q672" i="18" s="1"/>
  <c r="P449" i="7944"/>
  <c r="P15" i="7941"/>
  <c r="P209" i="7941"/>
  <c r="Q455" i="18"/>
  <c r="Q683" i="18" s="1"/>
  <c r="P227" i="7941"/>
  <c r="P141" i="7944"/>
  <c r="Q8" i="7944"/>
  <c r="Q439" i="18"/>
  <c r="Q667" i="18" s="1"/>
  <c r="P220" i="7941"/>
  <c r="P224" i="7941"/>
  <c r="P379" i="7944"/>
  <c r="P17" i="7941"/>
  <c r="P69" i="18"/>
  <c r="P633" i="18" s="1"/>
  <c r="P503" i="18" s="1"/>
  <c r="P72" i="7941" s="1"/>
  <c r="Q462" i="18"/>
  <c r="Q690" i="18" s="1"/>
  <c r="P56" i="18"/>
  <c r="Q26" i="7944"/>
  <c r="P10" i="7941"/>
  <c r="P223" i="7941"/>
  <c r="P18" i="7941"/>
  <c r="P28" i="7941"/>
  <c r="P11" i="7941"/>
  <c r="P8" i="7941"/>
  <c r="P329" i="18"/>
  <c r="P653" i="18" s="1"/>
  <c r="P523" i="18" s="1"/>
  <c r="P92" i="7941" s="1"/>
  <c r="Q24" i="7944"/>
  <c r="Q25" i="7944"/>
  <c r="P228" i="7941"/>
  <c r="P134" i="18"/>
  <c r="P638" i="18" s="1"/>
  <c r="P508" i="18" s="1"/>
  <c r="P77" i="7941" s="1"/>
  <c r="P121" i="18"/>
  <c r="P637" i="18" s="1"/>
  <c r="P507" i="18" s="1"/>
  <c r="P76" i="7941" s="1"/>
  <c r="P202" i="7941"/>
  <c r="P225" i="18"/>
  <c r="P645" i="18" s="1"/>
  <c r="P515" i="18" s="1"/>
  <c r="P84" i="7941" s="1"/>
  <c r="P199" i="7941"/>
  <c r="Q20" i="7944"/>
  <c r="P482" i="18"/>
  <c r="P51" i="7941" s="1"/>
  <c r="P481" i="18"/>
  <c r="P50" i="7941" s="1"/>
  <c r="Q290" i="7942"/>
  <c r="Q337" i="7941" s="1"/>
  <c r="P290" i="7942"/>
  <c r="G117" i="7947"/>
  <c r="N305" i="7941"/>
  <c r="N303" i="7941"/>
  <c r="N297" i="7941"/>
  <c r="M283" i="7941"/>
  <c r="M340" i="7941"/>
  <c r="M346" i="7941"/>
  <c r="M350" i="7941"/>
  <c r="M265" i="7941"/>
  <c r="N323" i="7941"/>
  <c r="M289" i="7941"/>
  <c r="N238" i="7941"/>
  <c r="N243" i="7941"/>
  <c r="N254" i="7941"/>
  <c r="M268" i="7941"/>
  <c r="M292" i="7941"/>
  <c r="N234" i="7941"/>
  <c r="M328" i="7941"/>
  <c r="M333" i="7941"/>
  <c r="N242" i="7941"/>
  <c r="M335" i="7941"/>
  <c r="N310" i="7941"/>
  <c r="N301" i="7941"/>
  <c r="M276" i="7941"/>
  <c r="N306" i="7941"/>
  <c r="N241" i="7941"/>
  <c r="N244" i="7941"/>
  <c r="M329" i="7941"/>
  <c r="M348" i="7941"/>
  <c r="M288" i="7941"/>
  <c r="M337" i="7941"/>
  <c r="M339" i="7941"/>
  <c r="N245" i="7941"/>
  <c r="N257" i="7941"/>
  <c r="M279" i="7941"/>
  <c r="N237" i="7941"/>
  <c r="N299" i="7941"/>
  <c r="N308" i="7941"/>
  <c r="M334" i="7941"/>
  <c r="M264" i="7941"/>
  <c r="M360" i="7941" s="1"/>
  <c r="M352" i="7941"/>
  <c r="M331" i="7941"/>
  <c r="N248" i="7941"/>
  <c r="M269" i="7941"/>
  <c r="N252" i="7941"/>
  <c r="N298" i="7941"/>
  <c r="N260" i="7941"/>
  <c r="M284" i="7941"/>
  <c r="M271" i="7941"/>
  <c r="M367" i="7941" s="1"/>
  <c r="M343" i="7941"/>
  <c r="N249" i="7941"/>
  <c r="M266" i="7941"/>
  <c r="N317" i="7941"/>
  <c r="N247" i="7941"/>
  <c r="N233" i="7941"/>
  <c r="N316" i="7941"/>
  <c r="N300" i="7941"/>
  <c r="M277" i="7941"/>
  <c r="N250" i="7941"/>
  <c r="M285" i="7941"/>
  <c r="N313" i="7941"/>
  <c r="M355" i="7941"/>
  <c r="M280" i="7941"/>
  <c r="M287" i="7941"/>
  <c r="N321" i="7941"/>
  <c r="N314" i="7941"/>
  <c r="M347" i="7941"/>
  <c r="N246" i="7941"/>
  <c r="M274" i="7941"/>
  <c r="N312" i="7941"/>
  <c r="N232" i="7941"/>
  <c r="M356" i="7941"/>
  <c r="N239" i="7941"/>
  <c r="N251" i="7941"/>
  <c r="N235" i="7941"/>
  <c r="M281" i="7941"/>
  <c r="M351" i="7941"/>
  <c r="M330" i="7941"/>
  <c r="M353" i="7941"/>
  <c r="M282" i="7941"/>
  <c r="N322" i="7941"/>
  <c r="N255" i="7941"/>
  <c r="M273" i="7941"/>
  <c r="N259" i="7941"/>
  <c r="N307" i="7941"/>
  <c r="N240" i="7941"/>
  <c r="M267" i="7941"/>
  <c r="M363" i="7941" s="1"/>
  <c r="N231" i="7941"/>
  <c r="N302" i="7941"/>
  <c r="N320" i="7941"/>
  <c r="N304" i="7941"/>
  <c r="N318" i="7941"/>
  <c r="N253" i="7941"/>
  <c r="M291" i="7941"/>
  <c r="M270" i="7941"/>
  <c r="M366" i="7941" s="1"/>
  <c r="M272" i="7941"/>
  <c r="N258" i="7941"/>
  <c r="N309" i="7941"/>
  <c r="N315" i="7941"/>
  <c r="M290" i="7941"/>
  <c r="M349" i="7941"/>
  <c r="M341" i="7941"/>
  <c r="N324" i="7941"/>
  <c r="M345" i="7941"/>
  <c r="N295" i="7941"/>
  <c r="M332" i="7941"/>
  <c r="M344" i="7941"/>
  <c r="N256" i="7941"/>
  <c r="M286" i="7941"/>
  <c r="M382" i="7941" s="1"/>
  <c r="N311" i="7941"/>
  <c r="N236" i="7941"/>
  <c r="M278" i="7941"/>
  <c r="M342" i="7941"/>
  <c r="N319" i="7941"/>
  <c r="M275" i="7941"/>
  <c r="M371" i="7941" s="1"/>
  <c r="M354" i="7941"/>
  <c r="M336" i="7941"/>
  <c r="N296" i="7941"/>
  <c r="M327" i="7941"/>
  <c r="M338" i="7941"/>
  <c r="M368" i="7941"/>
  <c r="M388" i="7941"/>
  <c r="M369" i="7941"/>
  <c r="M386" i="7941"/>
  <c r="M387" i="7941"/>
  <c r="M372" i="7941"/>
  <c r="M375" i="7941"/>
  <c r="Q268" i="7942"/>
  <c r="O135" i="7942"/>
  <c r="Q134" i="7942"/>
  <c r="L678" i="18"/>
  <c r="L514" i="18" s="1"/>
  <c r="L83" i="7941" s="1"/>
  <c r="L211" i="7941" s="1"/>
  <c r="M444" i="18"/>
  <c r="M672" i="18" s="1"/>
  <c r="M508" i="18" s="1"/>
  <c r="M77" i="7941" s="1"/>
  <c r="M448" i="18"/>
  <c r="M676" i="18" s="1"/>
  <c r="M512" i="18" s="1"/>
  <c r="M81" i="7941" s="1"/>
  <c r="L451" i="18"/>
  <c r="M455" i="18"/>
  <c r="M683" i="18" s="1"/>
  <c r="M519" i="18" s="1"/>
  <c r="M88" i="7941" s="1"/>
  <c r="H125" i="7947"/>
  <c r="M456" i="18"/>
  <c r="M684" i="18" s="1"/>
  <c r="M520" i="18" s="1"/>
  <c r="M89" i="7941" s="1"/>
  <c r="M464" i="18"/>
  <c r="M692" i="18" s="1"/>
  <c r="M528" i="18" s="1"/>
  <c r="M97" i="7941" s="1"/>
  <c r="L690" i="18"/>
  <c r="L526" i="18" s="1"/>
  <c r="L95" i="7941" s="1"/>
  <c r="L223" i="7941" s="1"/>
  <c r="H109" i="7947"/>
  <c r="L217" i="7941"/>
  <c r="L688" i="18"/>
  <c r="L524" i="18" s="1"/>
  <c r="L93" i="7941" s="1"/>
  <c r="L221" i="7941" s="1"/>
  <c r="M446" i="18"/>
  <c r="M674" i="18" s="1"/>
  <c r="M510" i="18" s="1"/>
  <c r="M79" i="7941" s="1"/>
  <c r="J502" i="18"/>
  <c r="H16" i="7947"/>
  <c r="H18" i="7947"/>
  <c r="H32" i="7947"/>
  <c r="H34" i="7947"/>
  <c r="H56" i="7947"/>
  <c r="H58" i="7947"/>
  <c r="H96" i="7947"/>
  <c r="H98" i="7947"/>
  <c r="H72" i="7947"/>
  <c r="H74" i="7947"/>
  <c r="H64" i="7947"/>
  <c r="H66" i="7947"/>
  <c r="H40" i="7947"/>
  <c r="H42" i="7947"/>
  <c r="H104" i="7947"/>
  <c r="H106" i="7947"/>
  <c r="H82" i="7947"/>
  <c r="H80" i="7947"/>
  <c r="H8" i="7947"/>
  <c r="H10" i="7947"/>
  <c r="H48" i="7947"/>
  <c r="H50" i="7947"/>
  <c r="H26" i="7947"/>
  <c r="H24" i="7947"/>
  <c r="E142" i="7947"/>
  <c r="H97" i="7947"/>
  <c r="H81" i="7947"/>
  <c r="G246" i="7947"/>
  <c r="H33" i="7947"/>
  <c r="G262" i="7947"/>
  <c r="H17" i="7947"/>
  <c r="H105" i="7947"/>
  <c r="H57" i="7947"/>
  <c r="H41" i="7947"/>
  <c r="H73" i="7947"/>
  <c r="H49" i="7947"/>
  <c r="H65" i="7947"/>
  <c r="H9" i="7947"/>
  <c r="M440" i="18" l="1"/>
  <c r="M668" i="18" s="1"/>
  <c r="M504" i="18" s="1"/>
  <c r="M73" i="7941" s="1"/>
  <c r="M439" i="18"/>
  <c r="M667" i="18" s="1"/>
  <c r="M503" i="18" s="1"/>
  <c r="M72" i="7941" s="1"/>
  <c r="N294" i="7941"/>
  <c r="M383" i="7941"/>
  <c r="M370" i="7941"/>
  <c r="M380" i="7941"/>
  <c r="M364" i="7941"/>
  <c r="M378" i="7941"/>
  <c r="P333" i="7944"/>
  <c r="P144" i="7944"/>
  <c r="G159" i="7947"/>
  <c r="G157" i="7947"/>
  <c r="G253" i="7947"/>
  <c r="G255" i="7947"/>
  <c r="G151" i="7947"/>
  <c r="G149" i="7947"/>
  <c r="G191" i="7947"/>
  <c r="G189" i="7947"/>
  <c r="G239" i="7947"/>
  <c r="G237" i="7947"/>
  <c r="G199" i="7947"/>
  <c r="G197" i="7947"/>
  <c r="Q324" i="7944"/>
  <c r="Q333" i="7944"/>
  <c r="P305" i="7944"/>
  <c r="P331" i="7944"/>
  <c r="P388" i="7944"/>
  <c r="P374" i="7944"/>
  <c r="G183" i="7947"/>
  <c r="G181" i="7947"/>
  <c r="G173" i="7947"/>
  <c r="G175" i="7947"/>
  <c r="G229" i="7947"/>
  <c r="G231" i="7947"/>
  <c r="G221" i="7947"/>
  <c r="G223" i="7947"/>
  <c r="G165" i="7947"/>
  <c r="G167" i="7947"/>
  <c r="G207" i="7947"/>
  <c r="G205" i="7947"/>
  <c r="G215" i="7947"/>
  <c r="G213" i="7947"/>
  <c r="Q453" i="7944"/>
  <c r="Q431" i="7944"/>
  <c r="Q3" i="7944"/>
  <c r="Q296" i="7944" s="1"/>
  <c r="P306" i="7944"/>
  <c r="P361" i="7944"/>
  <c r="P362" i="7944"/>
  <c r="Q362" i="7944" s="1"/>
  <c r="P375" i="7944"/>
  <c r="Q375" i="7944" s="1"/>
  <c r="P376" i="7944"/>
  <c r="P403" i="7944"/>
  <c r="Q403" i="7944" s="1"/>
  <c r="P404" i="7944"/>
  <c r="P432" i="7944"/>
  <c r="Q432" i="7944" s="1"/>
  <c r="P473" i="7944"/>
  <c r="P474" i="7944"/>
  <c r="Q474" i="7944" s="1"/>
  <c r="P277" i="7944"/>
  <c r="P278" i="7944"/>
  <c r="P292" i="7944"/>
  <c r="Q292" i="7944" s="1"/>
  <c r="P319" i="7944"/>
  <c r="P320" i="7944"/>
  <c r="Q320" i="7944" s="1"/>
  <c r="P334" i="7944"/>
  <c r="Q334" i="7944" s="1"/>
  <c r="P347" i="7944"/>
  <c r="Q347" i="7944" s="1"/>
  <c r="P348" i="7944"/>
  <c r="P389" i="7944"/>
  <c r="P390" i="7944"/>
  <c r="Q390" i="7944" s="1"/>
  <c r="P418" i="7944"/>
  <c r="P445" i="7944"/>
  <c r="P446" i="7944"/>
  <c r="Q446" i="7944" s="1"/>
  <c r="P459" i="7944"/>
  <c r="P460" i="7944"/>
  <c r="Q460" i="7944" s="1"/>
  <c r="P487" i="7944"/>
  <c r="P488" i="7944"/>
  <c r="Q488" i="7944" s="1"/>
  <c r="P75" i="7944"/>
  <c r="P79" i="7944"/>
  <c r="P86" i="7944"/>
  <c r="P103" i="7944"/>
  <c r="P109" i="7944"/>
  <c r="P128" i="7944"/>
  <c r="P164" i="7944"/>
  <c r="P166" i="7944"/>
  <c r="P178" i="7944"/>
  <c r="P180" i="7944"/>
  <c r="P192" i="7944"/>
  <c r="P194" i="7944"/>
  <c r="P206" i="7944"/>
  <c r="P208" i="7944"/>
  <c r="P226" i="7944"/>
  <c r="P235" i="7944"/>
  <c r="P240" i="7944"/>
  <c r="P249" i="7944"/>
  <c r="P77" i="7944"/>
  <c r="P100" i="7944"/>
  <c r="P114" i="7944"/>
  <c r="P165" i="7944"/>
  <c r="P179" i="7944"/>
  <c r="P193" i="7944"/>
  <c r="P207" i="7944"/>
  <c r="P234" i="7944"/>
  <c r="P247" i="7944"/>
  <c r="P89" i="7944"/>
  <c r="P93" i="7944"/>
  <c r="P95" i="7944"/>
  <c r="P416" i="7944"/>
  <c r="Q416" i="7944" s="1"/>
  <c r="P248" i="7944"/>
  <c r="P152" i="7944"/>
  <c r="P138" i="7944"/>
  <c r="P124" i="7944"/>
  <c r="P116" i="7944"/>
  <c r="P108" i="7944"/>
  <c r="P104" i="7944"/>
  <c r="P96" i="7944"/>
  <c r="P92" i="7944"/>
  <c r="P88" i="7944"/>
  <c r="P80" i="7944"/>
  <c r="P76" i="7944"/>
  <c r="P263" i="7944"/>
  <c r="Q263" i="7944" s="1"/>
  <c r="P245" i="7944"/>
  <c r="P429" i="7944"/>
  <c r="Q429" i="7944" s="1"/>
  <c r="P316" i="7944"/>
  <c r="P387" i="7944"/>
  <c r="P359" i="7944"/>
  <c r="P332" i="7944"/>
  <c r="P81" i="7944"/>
  <c r="P105" i="7944"/>
  <c r="P137" i="7944"/>
  <c r="P170" i="7944"/>
  <c r="P184" i="7944"/>
  <c r="P198" i="7944"/>
  <c r="P212" i="7944"/>
  <c r="P236" i="7944"/>
  <c r="P123" i="7944"/>
  <c r="P291" i="7944"/>
  <c r="Q291" i="7944" s="1"/>
  <c r="P430" i="7944"/>
  <c r="P264" i="7944"/>
  <c r="P250" i="7944"/>
  <c r="P246" i="7944"/>
  <c r="P122" i="7944"/>
  <c r="P110" i="7944"/>
  <c r="P106" i="7944"/>
  <c r="P102" i="7944"/>
  <c r="P94" i="7944"/>
  <c r="P90" i="7944"/>
  <c r="P82" i="7944"/>
  <c r="P78" i="7944"/>
  <c r="P242" i="7944"/>
  <c r="P358" i="7944"/>
  <c r="Q358" i="7944" s="1"/>
  <c r="P386" i="7944"/>
  <c r="P343" i="7944"/>
  <c r="Q343" i="7944" s="1"/>
  <c r="P401" i="7944"/>
  <c r="P485" i="7944"/>
  <c r="P262" i="7944"/>
  <c r="P151" i="7944"/>
  <c r="P244" i="7944"/>
  <c r="P330" i="7944"/>
  <c r="Q330" i="7944" s="1"/>
  <c r="P156" i="7944"/>
  <c r="P130" i="7944"/>
  <c r="P119" i="7944"/>
  <c r="P118" i="7944"/>
  <c r="P121" i="7944"/>
  <c r="P120" i="7944"/>
  <c r="P117" i="7944"/>
  <c r="P107" i="7944"/>
  <c r="P146" i="7944"/>
  <c r="P230" i="7944"/>
  <c r="P134" i="7944"/>
  <c r="P133" i="7944"/>
  <c r="P149" i="7944"/>
  <c r="P145" i="7944"/>
  <c r="P189" i="7944"/>
  <c r="P132" i="7944"/>
  <c r="P74" i="7944"/>
  <c r="P204" i="7944"/>
  <c r="P205" i="7944"/>
  <c r="P163" i="7944"/>
  <c r="P148" i="7944"/>
  <c r="P232" i="7944"/>
  <c r="P231" i="7944"/>
  <c r="P162" i="7944"/>
  <c r="P472" i="7944"/>
  <c r="P304" i="7944"/>
  <c r="P150" i="7944"/>
  <c r="P136" i="7944"/>
  <c r="P415" i="7944"/>
  <c r="Q415" i="7944" s="1"/>
  <c r="P303" i="7944"/>
  <c r="P329" i="7944"/>
  <c r="P228" i="7944"/>
  <c r="P142" i="7944"/>
  <c r="P91" i="7944"/>
  <c r="P147" i="7944"/>
  <c r="P131" i="7944"/>
  <c r="P191" i="7944"/>
  <c r="P190" i="7944"/>
  <c r="P229" i="7944"/>
  <c r="P177" i="7944"/>
  <c r="P233" i="7944"/>
  <c r="P135" i="7944"/>
  <c r="P243" i="7944"/>
  <c r="P188" i="7944"/>
  <c r="P471" i="7944"/>
  <c r="Q471" i="7944" s="1"/>
  <c r="P175" i="7944"/>
  <c r="Q175" i="7944" s="1"/>
  <c r="P356" i="7944"/>
  <c r="P286" i="7944"/>
  <c r="P456" i="7944"/>
  <c r="Q456" i="7944" s="1"/>
  <c r="P257" i="7944"/>
  <c r="P260" i="7944"/>
  <c r="Q260" i="7944" s="1"/>
  <c r="P373" i="7944"/>
  <c r="Q373" i="7944" s="1"/>
  <c r="P470" i="7944"/>
  <c r="Q470" i="7944" s="1"/>
  <c r="P202" i="7944"/>
  <c r="P314" i="7944"/>
  <c r="P258" i="7944"/>
  <c r="Q258" i="7944" s="1"/>
  <c r="P259" i="7944"/>
  <c r="P370" i="7944"/>
  <c r="Q370" i="7944" s="1"/>
  <c r="P443" i="7944"/>
  <c r="Q443" i="7944" s="1"/>
  <c r="P372" i="7944"/>
  <c r="Q372" i="7944" s="1"/>
  <c r="P299" i="7944"/>
  <c r="P172" i="7944"/>
  <c r="Q172" i="7944" s="1"/>
  <c r="P301" i="7944"/>
  <c r="P483" i="7944"/>
  <c r="P327" i="7944"/>
  <c r="Q327" i="7944" s="1"/>
  <c r="P328" i="7944"/>
  <c r="P442" i="7944"/>
  <c r="Q442" i="7944" s="1"/>
  <c r="P384" i="7944"/>
  <c r="Q384" i="7944" s="1"/>
  <c r="P200" i="7944"/>
  <c r="Q200" i="7944" s="1"/>
  <c r="P285" i="7944"/>
  <c r="P455" i="7944"/>
  <c r="P412" i="7944"/>
  <c r="Q412" i="7944" s="1"/>
  <c r="P270" i="7944"/>
  <c r="Q270" i="7944" s="1"/>
  <c r="P272" i="7944"/>
  <c r="Q272" i="7944" s="1"/>
  <c r="P173" i="7944"/>
  <c r="Q173" i="7944" s="1"/>
  <c r="P414" i="7944"/>
  <c r="Q414" i="7944" s="1"/>
  <c r="P454" i="7944"/>
  <c r="P411" i="7944"/>
  <c r="Q411" i="7944" s="1"/>
  <c r="P410" i="7944"/>
  <c r="Q410" i="7944" s="1"/>
  <c r="P385" i="7944"/>
  <c r="Q385" i="7944" s="1"/>
  <c r="P441" i="7944"/>
  <c r="Q441" i="7944" s="1"/>
  <c r="P481" i="7944"/>
  <c r="P467" i="7944"/>
  <c r="Q467" i="7944" s="1"/>
  <c r="P427" i="7944"/>
  <c r="Q427" i="7944" s="1"/>
  <c r="P159" i="7944"/>
  <c r="Q159" i="7944" s="1"/>
  <c r="P438" i="7944"/>
  <c r="P357" i="7944"/>
  <c r="Q357" i="7944" s="1"/>
  <c r="P315" i="7944"/>
  <c r="Q315" i="7944" s="1"/>
  <c r="P369" i="7944"/>
  <c r="P368" i="7944"/>
  <c r="P341" i="7944"/>
  <c r="Q341" i="7944" s="1"/>
  <c r="P313" i="7944"/>
  <c r="Q313" i="7944" s="1"/>
  <c r="P439" i="7944"/>
  <c r="Q439" i="7944" s="1"/>
  <c r="P398" i="7944"/>
  <c r="Q398" i="7944" s="1"/>
  <c r="P72" i="7944"/>
  <c r="P383" i="7944"/>
  <c r="P326" i="7944"/>
  <c r="Q326" i="7944" s="1"/>
  <c r="P466" i="7944"/>
  <c r="Q466" i="7944" s="1"/>
  <c r="P394" i="7944"/>
  <c r="P271" i="7944"/>
  <c r="Q271" i="7944" s="1"/>
  <c r="P469" i="7944"/>
  <c r="Q469" i="7944" s="1"/>
  <c r="P464" i="7944"/>
  <c r="Q464" i="7944" s="1"/>
  <c r="P408" i="7944"/>
  <c r="Q408" i="7944" s="1"/>
  <c r="P424" i="7944"/>
  <c r="Q424" i="7944" s="1"/>
  <c r="P284" i="7944"/>
  <c r="Q284" i="7944" s="1"/>
  <c r="P312" i="7944"/>
  <c r="Q312" i="7944" s="1"/>
  <c r="P480" i="7944"/>
  <c r="Q480" i="7944" s="1"/>
  <c r="P354" i="7944"/>
  <c r="Q354" i="7944" s="1"/>
  <c r="P366" i="7944"/>
  <c r="P298" i="7944"/>
  <c r="P450" i="7944"/>
  <c r="Q450" i="7944" s="1"/>
  <c r="P203" i="7944"/>
  <c r="P290" i="7944"/>
  <c r="P346" i="7944"/>
  <c r="P458" i="7944"/>
  <c r="P402" i="7944"/>
  <c r="P310" i="7944"/>
  <c r="M8" i="7944"/>
  <c r="M7" i="7944" s="1"/>
  <c r="L7" i="7944"/>
  <c r="F141" i="7947"/>
  <c r="F143" i="7947"/>
  <c r="L677" i="18"/>
  <c r="L513" i="18" s="1"/>
  <c r="L82" i="7941" s="1"/>
  <c r="L210" i="7941" s="1"/>
  <c r="M449" i="18"/>
  <c r="M677" i="18" s="1"/>
  <c r="M513" i="18" s="1"/>
  <c r="M82" i="7941" s="1"/>
  <c r="H88" i="7947"/>
  <c r="H90" i="7947"/>
  <c r="M326" i="7941"/>
  <c r="M376" i="7941"/>
  <c r="M385" i="7941"/>
  <c r="M379" i="7941"/>
  <c r="M374" i="7941"/>
  <c r="M377" i="7941"/>
  <c r="M381" i="7941"/>
  <c r="M373" i="7941"/>
  <c r="M362" i="7941"/>
  <c r="M365" i="7941"/>
  <c r="M384" i="7941"/>
  <c r="M361" i="7941"/>
  <c r="Q437" i="18"/>
  <c r="Q666" i="18"/>
  <c r="Q665" i="18" s="1"/>
  <c r="I213" i="7941"/>
  <c r="I198" i="7941" s="1"/>
  <c r="J21" i="7941"/>
  <c r="I70" i="7941"/>
  <c r="P286" i="7942"/>
  <c r="Q286" i="7942"/>
  <c r="Q335" i="7941" s="1"/>
  <c r="O502" i="18"/>
  <c r="O631" i="18"/>
  <c r="O303" i="7941"/>
  <c r="O314" i="7941"/>
  <c r="N270" i="7941"/>
  <c r="N286" i="7941"/>
  <c r="O301" i="7941"/>
  <c r="O237" i="7941"/>
  <c r="O318" i="7941"/>
  <c r="N349" i="7941"/>
  <c r="O304" i="7941"/>
  <c r="N291" i="7941"/>
  <c r="O316" i="7941"/>
  <c r="N264" i="7941"/>
  <c r="N277" i="7941"/>
  <c r="N354" i="7941"/>
  <c r="O324" i="7941"/>
  <c r="O249" i="7941"/>
  <c r="O302" i="7941"/>
  <c r="O323" i="7941"/>
  <c r="N281" i="7941"/>
  <c r="O300" i="7941"/>
  <c r="N276" i="7941"/>
  <c r="N274" i="7941"/>
  <c r="O234" i="7941"/>
  <c r="N288" i="7941"/>
  <c r="O296" i="7941"/>
  <c r="O231" i="7941"/>
  <c r="N344" i="7941"/>
  <c r="O309" i="7941"/>
  <c r="N332" i="7941"/>
  <c r="N268" i="7941"/>
  <c r="O240" i="7941"/>
  <c r="N330" i="7941"/>
  <c r="O312" i="7941"/>
  <c r="O306" i="7941"/>
  <c r="O242" i="7941"/>
  <c r="N273" i="7941"/>
  <c r="N271" i="7941"/>
  <c r="N283" i="7941"/>
  <c r="O252" i="7941"/>
  <c r="N290" i="7941"/>
  <c r="N340" i="7941"/>
  <c r="N372" i="7941" s="1"/>
  <c r="O239" i="7941"/>
  <c r="O322" i="7941"/>
  <c r="N347" i="7941"/>
  <c r="O260" i="7941"/>
  <c r="O313" i="7941"/>
  <c r="N333" i="7941"/>
  <c r="N355" i="7941"/>
  <c r="O258" i="7941"/>
  <c r="N266" i="7941"/>
  <c r="N362" i="7941" s="1"/>
  <c r="O243" i="7941"/>
  <c r="O245" i="7941"/>
  <c r="N350" i="7941"/>
  <c r="O238" i="7941"/>
  <c r="O320" i="7941"/>
  <c r="N280" i="7941"/>
  <c r="N289" i="7941"/>
  <c r="N328" i="7941"/>
  <c r="N275" i="7941"/>
  <c r="N371" i="7941" s="1"/>
  <c r="N339" i="7941"/>
  <c r="O256" i="7941"/>
  <c r="O241" i="7941"/>
  <c r="O319" i="7941"/>
  <c r="N269" i="7941"/>
  <c r="N285" i="7941"/>
  <c r="N334" i="7941"/>
  <c r="N272" i="7941"/>
  <c r="O297" i="7941"/>
  <c r="O310" i="7941"/>
  <c r="O244" i="7941"/>
  <c r="O254" i="7941"/>
  <c r="N352" i="7941"/>
  <c r="N338" i="7941"/>
  <c r="N370" i="7941" s="1"/>
  <c r="O251" i="7941"/>
  <c r="N351" i="7941"/>
  <c r="N342" i="7941"/>
  <c r="N331" i="7941"/>
  <c r="O253" i="7941"/>
  <c r="N336" i="7941"/>
  <c r="N282" i="7941"/>
  <c r="O233" i="7941"/>
  <c r="N279" i="7941"/>
  <c r="O232" i="7941"/>
  <c r="N353" i="7941"/>
  <c r="N278" i="7941"/>
  <c r="N348" i="7941"/>
  <c r="O307" i="7941"/>
  <c r="O250" i="7941"/>
  <c r="O236" i="7941"/>
  <c r="N265" i="7941"/>
  <c r="N327" i="7941"/>
  <c r="N292" i="7941"/>
  <c r="O248" i="7941"/>
  <c r="O311" i="7941"/>
  <c r="N346" i="7941"/>
  <c r="O315" i="7941"/>
  <c r="N284" i="7941"/>
  <c r="N337" i="7941"/>
  <c r="O247" i="7941"/>
  <c r="N267" i="7941"/>
  <c r="O246" i="7941"/>
  <c r="N343" i="7941"/>
  <c r="N341" i="7941"/>
  <c r="N373" i="7941" s="1"/>
  <c r="O305" i="7941"/>
  <c r="O259" i="7941"/>
  <c r="N335" i="7941"/>
  <c r="O257" i="7941"/>
  <c r="O298" i="7941"/>
  <c r="N356" i="7941"/>
  <c r="O321" i="7941"/>
  <c r="O255" i="7941"/>
  <c r="N329" i="7941"/>
  <c r="O308" i="7941"/>
  <c r="N287" i="7941"/>
  <c r="O299" i="7941"/>
  <c r="O235" i="7941"/>
  <c r="N345" i="7941"/>
  <c r="N377" i="7941" s="1"/>
  <c r="O317" i="7941"/>
  <c r="O295" i="7941"/>
  <c r="H258" i="7947"/>
  <c r="P288" i="7942"/>
  <c r="Q288" i="7942"/>
  <c r="Q336" i="7941" s="1"/>
  <c r="Q223" i="7941"/>
  <c r="R26" i="7944"/>
  <c r="Q355" i="18"/>
  <c r="Q655" i="18" s="1"/>
  <c r="Q525" i="18" s="1"/>
  <c r="Q94" i="7941" s="1"/>
  <c r="R25" i="7944"/>
  <c r="Q295" i="7944"/>
  <c r="Q215" i="7941"/>
  <c r="Q205" i="7941"/>
  <c r="R462" i="18"/>
  <c r="Q155" i="7944"/>
  <c r="Q85" i="7944"/>
  <c r="Q323" i="7944"/>
  <c r="Q393" i="7944"/>
  <c r="R35" i="7944"/>
  <c r="Q433" i="18"/>
  <c r="Q661" i="18" s="1"/>
  <c r="Q531" i="18" s="1"/>
  <c r="Q100" i="7941" s="1"/>
  <c r="Q225" i="18"/>
  <c r="Q645" i="18" s="1"/>
  <c r="Q515" i="18" s="1"/>
  <c r="Q84" i="7941" s="1"/>
  <c r="Q33" i="7941"/>
  <c r="Q183" i="7944"/>
  <c r="Q208" i="7941"/>
  <c r="Q251" i="18"/>
  <c r="Q647" i="18" s="1"/>
  <c r="Q517" i="18" s="1"/>
  <c r="Q86" i="7941" s="1"/>
  <c r="Q108" i="18"/>
  <c r="Q636" i="18" s="1"/>
  <c r="Q506" i="18" s="1"/>
  <c r="Q75" i="7941" s="1"/>
  <c r="R459" i="18"/>
  <c r="Q379" i="7944"/>
  <c r="Q212" i="18"/>
  <c r="Q644" i="18" s="1"/>
  <c r="Q514" i="18" s="1"/>
  <c r="Q83" i="7941" s="1"/>
  <c r="Q99" i="7944"/>
  <c r="R440" i="18"/>
  <c r="R443" i="18"/>
  <c r="R455" i="18"/>
  <c r="Q365" i="7944"/>
  <c r="Q309" i="7944"/>
  <c r="R11" i="7944"/>
  <c r="R439" i="18"/>
  <c r="R447" i="18"/>
  <c r="R19" i="7944"/>
  <c r="R442" i="18"/>
  <c r="Q213" i="7941"/>
  <c r="R22" i="7944"/>
  <c r="Q23" i="7941"/>
  <c r="Q12" i="7941"/>
  <c r="Q10" i="7941"/>
  <c r="Q381" i="18"/>
  <c r="Q657" i="18" s="1"/>
  <c r="Q527" i="18" s="1"/>
  <c r="Q96" i="7941" s="1"/>
  <c r="R37" i="7944"/>
  <c r="Q113" i="7944"/>
  <c r="R10" i="7944"/>
  <c r="Q226" i="7941"/>
  <c r="R450" i="18"/>
  <c r="R441" i="18"/>
  <c r="R17" i="7944"/>
  <c r="Q7" i="7941"/>
  <c r="Q11" i="7941"/>
  <c r="Q21" i="7941"/>
  <c r="Q463" i="7944"/>
  <c r="Q216" i="7941"/>
  <c r="Q173" i="18"/>
  <c r="Q641" i="18" s="1"/>
  <c r="Q511" i="18" s="1"/>
  <c r="Q80" i="7941" s="1"/>
  <c r="Q435" i="7944"/>
  <c r="R15" i="7944"/>
  <c r="Q290" i="18"/>
  <c r="Q650" i="18" s="1"/>
  <c r="Q520" i="18" s="1"/>
  <c r="Q89" i="7941" s="1"/>
  <c r="Q24" i="7941"/>
  <c r="Q209" i="7941"/>
  <c r="R30" i="7944"/>
  <c r="R466" i="18"/>
  <c r="Q26" i="7941"/>
  <c r="Q219" i="7941"/>
  <c r="Q220" i="7941"/>
  <c r="R8" i="7944"/>
  <c r="Q18" i="7941"/>
  <c r="R452" i="18"/>
  <c r="Q342" i="18"/>
  <c r="Q654" i="18" s="1"/>
  <c r="Q524" i="18" s="1"/>
  <c r="Q93" i="7941" s="1"/>
  <c r="R14" i="7944"/>
  <c r="Q253" i="7944"/>
  <c r="Q204" i="7941"/>
  <c r="Q238" i="18"/>
  <c r="Q646" i="18" s="1"/>
  <c r="Q516" i="18" s="1"/>
  <c r="Q85" i="7941" s="1"/>
  <c r="Q337" i="7944"/>
  <c r="R444" i="18"/>
  <c r="Q211" i="7944"/>
  <c r="R23" i="7944"/>
  <c r="Q134" i="18"/>
  <c r="Q638" i="18" s="1"/>
  <c r="Q508" i="18" s="1"/>
  <c r="Q77" i="7941" s="1"/>
  <c r="Q491" i="7944"/>
  <c r="Q32" i="7941"/>
  <c r="Q69" i="18"/>
  <c r="Q633" i="18" s="1"/>
  <c r="Q503" i="18" s="1"/>
  <c r="Q72" i="7941" s="1"/>
  <c r="R9" i="7944"/>
  <c r="R33" i="7944"/>
  <c r="Q141" i="7944"/>
  <c r="Q201" i="7941"/>
  <c r="Q202" i="7941"/>
  <c r="Q477" i="7944"/>
  <c r="R465" i="18"/>
  <c r="Q394" i="18"/>
  <c r="Q658" i="18" s="1"/>
  <c r="Q528" i="18" s="1"/>
  <c r="Q97" i="7941" s="1"/>
  <c r="Q8" i="7941"/>
  <c r="Q30" i="7941"/>
  <c r="Q35" i="7941"/>
  <c r="R27" i="7944"/>
  <c r="Q264" i="18"/>
  <c r="Q648" i="18" s="1"/>
  <c r="Q518" i="18" s="1"/>
  <c r="Q87" i="7941" s="1"/>
  <c r="Q214" i="7941"/>
  <c r="Q31" i="7941"/>
  <c r="R458" i="18"/>
  <c r="R449" i="18"/>
  <c r="Q316" i="18"/>
  <c r="Q652" i="18" s="1"/>
  <c r="Q522" i="18" s="1"/>
  <c r="Q91" i="7941" s="1"/>
  <c r="Q15" i="7941"/>
  <c r="R12" i="7944"/>
  <c r="R29" i="7944"/>
  <c r="Q13" i="7941"/>
  <c r="Q22" i="7941"/>
  <c r="Q27" i="7941"/>
  <c r="R24" i="7944"/>
  <c r="Q127" i="7944"/>
  <c r="Q281" i="7944"/>
  <c r="Q147" i="18"/>
  <c r="Q639" i="18" s="1"/>
  <c r="Q509" i="18" s="1"/>
  <c r="Q78" i="7941" s="1"/>
  <c r="Q449" i="7944"/>
  <c r="Q19" i="7941"/>
  <c r="Q160" i="18"/>
  <c r="Q640" i="18" s="1"/>
  <c r="Q510" i="18" s="1"/>
  <c r="Q79" i="7941" s="1"/>
  <c r="Q20" i="7941"/>
  <c r="Q420" i="18"/>
  <c r="Q660" i="18" s="1"/>
  <c r="Q530" i="18" s="1"/>
  <c r="Q99" i="7941" s="1"/>
  <c r="Q25" i="7941"/>
  <c r="R454" i="18"/>
  <c r="Q368" i="18"/>
  <c r="Q656" i="18" s="1"/>
  <c r="Q526" i="18" s="1"/>
  <c r="Q95" i="7941" s="1"/>
  <c r="R463" i="18"/>
  <c r="R456" i="18"/>
  <c r="Q197" i="7944"/>
  <c r="Q210" i="7941"/>
  <c r="Q303" i="18"/>
  <c r="Q651" i="18" s="1"/>
  <c r="Q521" i="18" s="1"/>
  <c r="Q90" i="7941" s="1"/>
  <c r="Q199" i="18"/>
  <c r="Q643" i="18" s="1"/>
  <c r="Q513" i="18" s="1"/>
  <c r="Q82" i="7941" s="1"/>
  <c r="Q203" i="7941"/>
  <c r="Q267" i="7944"/>
  <c r="Q224" i="7941"/>
  <c r="R20" i="7944"/>
  <c r="R36" i="7944"/>
  <c r="R16" i="7944"/>
  <c r="Q206" i="7941"/>
  <c r="Q82" i="18"/>
  <c r="Q634" i="18" s="1"/>
  <c r="Q504" i="18" s="1"/>
  <c r="Q73" i="7941" s="1"/>
  <c r="R467" i="18"/>
  <c r="Q16" i="7941"/>
  <c r="Q9" i="7941"/>
  <c r="Q34" i="7941"/>
  <c r="R448" i="18"/>
  <c r="R13" i="7944"/>
  <c r="Q186" i="18"/>
  <c r="Q642" i="18" s="1"/>
  <c r="Q512" i="18" s="1"/>
  <c r="Q81" i="7941" s="1"/>
  <c r="R438" i="18"/>
  <c r="R445" i="18"/>
  <c r="Q351" i="7944"/>
  <c r="R32" i="7944"/>
  <c r="R457" i="18"/>
  <c r="Q211" i="7941"/>
  <c r="Q212" i="7941"/>
  <c r="Q28" i="7941"/>
  <c r="Q121" i="18"/>
  <c r="Q637" i="18" s="1"/>
  <c r="Q507" i="18" s="1"/>
  <c r="Q76" i="7941" s="1"/>
  <c r="Q56" i="18"/>
  <c r="R28" i="7944"/>
  <c r="R453" i="18"/>
  <c r="R464" i="18"/>
  <c r="Q200" i="7941"/>
  <c r="Q95" i="18"/>
  <c r="Q635" i="18" s="1"/>
  <c r="Q505" i="18" s="1"/>
  <c r="Q74" i="7941" s="1"/>
  <c r="R21" i="7944"/>
  <c r="Q239" i="7944"/>
  <c r="Q421" i="7944"/>
  <c r="R446" i="18"/>
  <c r="R460" i="18"/>
  <c r="Q407" i="7944"/>
  <c r="Q221" i="7941"/>
  <c r="Q29" i="7941"/>
  <c r="R34" i="7944"/>
  <c r="Q218" i="7941"/>
  <c r="Q36" i="7941"/>
  <c r="Q277" i="18"/>
  <c r="Q649" i="18" s="1"/>
  <c r="Q519" i="18" s="1"/>
  <c r="Q88" i="7941" s="1"/>
  <c r="Q14" i="7941"/>
  <c r="Q225" i="7944"/>
  <c r="Q222" i="7941"/>
  <c r="Q17" i="7941"/>
  <c r="R461" i="18"/>
  <c r="Q329" i="18"/>
  <c r="Q653" i="18" s="1"/>
  <c r="Q523" i="18" s="1"/>
  <c r="Q92" i="7941" s="1"/>
  <c r="R18" i="7944"/>
  <c r="R451" i="18"/>
  <c r="Q199" i="7941"/>
  <c r="Q407" i="18"/>
  <c r="Q659" i="18" s="1"/>
  <c r="Q529" i="18" s="1"/>
  <c r="Q98" i="7941" s="1"/>
  <c r="Q217" i="7941"/>
  <c r="Q169" i="7944"/>
  <c r="Q227" i="7941"/>
  <c r="Q207" i="7941"/>
  <c r="Q225" i="7941"/>
  <c r="Q228" i="7941"/>
  <c r="R31" i="7944"/>
  <c r="R174" i="1"/>
  <c r="H242" i="7947"/>
  <c r="Q314" i="7942"/>
  <c r="Q349" i="7941" s="1"/>
  <c r="P314" i="7942"/>
  <c r="M462" i="18"/>
  <c r="M690" i="18" s="1"/>
  <c r="M526" i="18" s="1"/>
  <c r="M95" i="7941" s="1"/>
  <c r="M450" i="18"/>
  <c r="M678" i="18" s="1"/>
  <c r="M514" i="18" s="1"/>
  <c r="M83" i="7941" s="1"/>
  <c r="Q135" i="7942"/>
  <c r="Q276" i="7941" s="1"/>
  <c r="P135" i="7942"/>
  <c r="Q329" i="7942"/>
  <c r="P329" i="7942"/>
  <c r="N230" i="7941"/>
  <c r="G120" i="7947"/>
  <c r="G122" i="7947"/>
  <c r="P198" i="7941"/>
  <c r="P632" i="18"/>
  <c r="P43" i="18"/>
  <c r="Q7" i="7944"/>
  <c r="P71" i="7944"/>
  <c r="P6" i="7941"/>
  <c r="P39" i="7941"/>
  <c r="P38" i="7941" s="1"/>
  <c r="P469" i="18"/>
  <c r="N71" i="7941"/>
  <c r="N70" i="7941" s="1"/>
  <c r="N501" i="18"/>
  <c r="J680" i="18"/>
  <c r="J437" i="18"/>
  <c r="N107" i="7942"/>
  <c r="M168" i="7942" s="1"/>
  <c r="M109" i="7942"/>
  <c r="M263" i="7941" s="1"/>
  <c r="O108" i="7942"/>
  <c r="Q121" i="7942"/>
  <c r="Q269" i="7941" s="1"/>
  <c r="P121" i="7942"/>
  <c r="Q11" i="18"/>
  <c r="Q470" i="18"/>
  <c r="M460" i="18"/>
  <c r="M688" i="18" s="1"/>
  <c r="M524" i="18" s="1"/>
  <c r="M93" i="7941" s="1"/>
  <c r="H112" i="7947"/>
  <c r="H114" i="7947"/>
  <c r="H130" i="7947"/>
  <c r="H128" i="7947"/>
  <c r="L679" i="18"/>
  <c r="L515" i="18" s="1"/>
  <c r="L84" i="7941" s="1"/>
  <c r="L212" i="7941" s="1"/>
  <c r="J71" i="7941"/>
  <c r="K438" i="18"/>
  <c r="R6" i="7947"/>
  <c r="I13" i="7947"/>
  <c r="I18" i="7947" s="1"/>
  <c r="R8" i="7947"/>
  <c r="I29" i="7947"/>
  <c r="I34" i="7947" s="1"/>
  <c r="R11" i="7947"/>
  <c r="I53" i="7947"/>
  <c r="I58" i="7947" s="1"/>
  <c r="R12" i="7947"/>
  <c r="R13" i="7947"/>
  <c r="R16" i="7947"/>
  <c r="I61" i="7947"/>
  <c r="I66" i="7947" s="1"/>
  <c r="I69" i="7947"/>
  <c r="I74" i="7947" s="1"/>
  <c r="I93" i="7947"/>
  <c r="I98" i="7947" s="1"/>
  <c r="R17" i="7947"/>
  <c r="R9" i="7947"/>
  <c r="I101" i="7947"/>
  <c r="I106" i="7947" s="1"/>
  <c r="I37" i="7947"/>
  <c r="I42" i="7947" s="1"/>
  <c r="R14" i="7947"/>
  <c r="R10" i="7947"/>
  <c r="R5" i="7947"/>
  <c r="I77" i="7947"/>
  <c r="I82" i="7947" s="1"/>
  <c r="I45" i="7947"/>
  <c r="I50" i="7947" s="1"/>
  <c r="I5" i="7947"/>
  <c r="I10" i="7947" s="1"/>
  <c r="I21" i="7947"/>
  <c r="G198" i="7947"/>
  <c r="G166" i="7947"/>
  <c r="H89" i="7947"/>
  <c r="G214" i="7947"/>
  <c r="H113" i="7947"/>
  <c r="G182" i="7947"/>
  <c r="G190" i="7947"/>
  <c r="G158" i="7947"/>
  <c r="G206" i="7947"/>
  <c r="G254" i="7947"/>
  <c r="G174" i="7947"/>
  <c r="G230" i="7947"/>
  <c r="G150" i="7947"/>
  <c r="H25" i="7947"/>
  <c r="G121" i="7947"/>
  <c r="G238" i="7947"/>
  <c r="G222" i="7947"/>
  <c r="H129" i="7947"/>
  <c r="N383" i="7941" l="1"/>
  <c r="N366" i="7941"/>
  <c r="N363" i="7941"/>
  <c r="N376" i="7941"/>
  <c r="N388" i="7941"/>
  <c r="N364" i="7941"/>
  <c r="Q300" i="7944"/>
  <c r="Q452" i="7944"/>
  <c r="N369" i="7941"/>
  <c r="Q243" i="7944"/>
  <c r="Q306" i="7944"/>
  <c r="Q348" i="7944"/>
  <c r="Q349" i="7944"/>
  <c r="Q363" i="7944"/>
  <c r="Q418" i="7944"/>
  <c r="Q419" i="7944"/>
  <c r="Q433" i="7944"/>
  <c r="Q475" i="7944"/>
  <c r="Q278" i="7944"/>
  <c r="Q279" i="7944"/>
  <c r="Q293" i="7944"/>
  <c r="Q307" i="7944"/>
  <c r="Q321" i="7944"/>
  <c r="Q335" i="7944"/>
  <c r="Q376" i="7944"/>
  <c r="Q377" i="7944"/>
  <c r="Q391" i="7944"/>
  <c r="Q404" i="7944"/>
  <c r="Q405" i="7944"/>
  <c r="Q447" i="7944"/>
  <c r="Q461" i="7944"/>
  <c r="Q489" i="7944"/>
  <c r="Q76" i="7944"/>
  <c r="Q248" i="7944"/>
  <c r="Q236" i="7944"/>
  <c r="Q234" i="7944"/>
  <c r="Q208" i="7944"/>
  <c r="Q206" i="7944"/>
  <c r="Q194" i="7944"/>
  <c r="Q250" i="7944"/>
  <c r="Q235" i="7944"/>
  <c r="Q207" i="7944"/>
  <c r="Q193" i="7944"/>
  <c r="Q181" i="7944"/>
  <c r="Q179" i="7944"/>
  <c r="Q167" i="7944"/>
  <c r="Q165" i="7944"/>
  <c r="Q153" i="7944"/>
  <c r="Q137" i="7944"/>
  <c r="Q109" i="7944"/>
  <c r="Q103" i="7944"/>
  <c r="Q81" i="7944"/>
  <c r="Q77" i="7944"/>
  <c r="Q226" i="7944"/>
  <c r="Q198" i="7944"/>
  <c r="Q170" i="7944"/>
  <c r="Q114" i="7944"/>
  <c r="Q86" i="7944"/>
  <c r="Q89" i="7944"/>
  <c r="Q125" i="7944"/>
  <c r="Q97" i="7944"/>
  <c r="Q430" i="7944"/>
  <c r="Q277" i="7944"/>
  <c r="Q83" i="7944"/>
  <c r="Q75" i="7944"/>
  <c r="Q80" i="7944"/>
  <c r="Q90" i="7944"/>
  <c r="Q94" i="7944"/>
  <c r="Q104" i="7944"/>
  <c r="Q108" i="7944"/>
  <c r="Q116" i="7944"/>
  <c r="Q124" i="7944"/>
  <c r="Q249" i="7944"/>
  <c r="Q265" i="7944"/>
  <c r="Q264" i="7944"/>
  <c r="Q242" i="7944"/>
  <c r="Q445" i="7944"/>
  <c r="Q458" i="7944"/>
  <c r="Q388" i="7944"/>
  <c r="Q302" i="7944"/>
  <c r="Q374" i="7944"/>
  <c r="Q444" i="7944"/>
  <c r="Q318" i="7944"/>
  <c r="Q304" i="7944"/>
  <c r="Q237" i="7944"/>
  <c r="Q209" i="7944"/>
  <c r="Q195" i="7944"/>
  <c r="Q192" i="7944"/>
  <c r="Q180" i="7944"/>
  <c r="Q178" i="7944"/>
  <c r="Q166" i="7944"/>
  <c r="Q164" i="7944"/>
  <c r="Q139" i="7944"/>
  <c r="Q111" i="7944"/>
  <c r="Q105" i="7944"/>
  <c r="Q95" i="7944"/>
  <c r="Q79" i="7944"/>
  <c r="Q240" i="7944"/>
  <c r="Q212" i="7944"/>
  <c r="Q184" i="7944"/>
  <c r="Q128" i="7944"/>
  <c r="Q100" i="7944"/>
  <c r="Q82" i="7944"/>
  <c r="R3" i="7944"/>
  <c r="Q93" i="7944"/>
  <c r="Q123" i="7944"/>
  <c r="Q276" i="7944"/>
  <c r="Q274" i="7944"/>
  <c r="Q290" i="7944"/>
  <c r="Q96" i="7944"/>
  <c r="Q78" i="7944"/>
  <c r="Q88" i="7944"/>
  <c r="Q92" i="7944"/>
  <c r="Q102" i="7944"/>
  <c r="Q106" i="7944"/>
  <c r="Q110" i="7944"/>
  <c r="Q122" i="7944"/>
  <c r="Q247" i="7944"/>
  <c r="Q251" i="7944"/>
  <c r="Q152" i="7944"/>
  <c r="Q138" i="7944"/>
  <c r="Q246" i="7944"/>
  <c r="Q245" i="7944"/>
  <c r="Q487" i="7944"/>
  <c r="Q459" i="7944"/>
  <c r="Q361" i="7944"/>
  <c r="Q389" i="7944"/>
  <c r="Q473" i="7944"/>
  <c r="Q486" i="7944"/>
  <c r="Q417" i="7944"/>
  <c r="Q360" i="7944"/>
  <c r="Q344" i="7944"/>
  <c r="Q319" i="7944"/>
  <c r="Q346" i="7944"/>
  <c r="Q457" i="7944"/>
  <c r="Q332" i="7944"/>
  <c r="Q316" i="7944"/>
  <c r="Q386" i="7944"/>
  <c r="Q150" i="7944"/>
  <c r="Q484" i="7944"/>
  <c r="Q262" i="7944"/>
  <c r="Q136" i="7944"/>
  <c r="Q228" i="7944"/>
  <c r="Q142" i="7944"/>
  <c r="Q107" i="7944"/>
  <c r="Q91" i="7944"/>
  <c r="Q134" i="7944"/>
  <c r="Q132" i="7944"/>
  <c r="Q131" i="7944"/>
  <c r="Q190" i="7944"/>
  <c r="Q229" i="7944"/>
  <c r="Q205" i="7944"/>
  <c r="Q233" i="7944"/>
  <c r="Q163" i="7944"/>
  <c r="Q148" i="7944"/>
  <c r="Q231" i="7944"/>
  <c r="Q135" i="7944"/>
  <c r="Q144" i="7944"/>
  <c r="Q402" i="7944"/>
  <c r="Q289" i="7944"/>
  <c r="Q275" i="7944"/>
  <c r="Q151" i="7944"/>
  <c r="Q244" i="7944"/>
  <c r="Q401" i="7944"/>
  <c r="Q261" i="7944"/>
  <c r="Q156" i="7944"/>
  <c r="Q130" i="7944"/>
  <c r="Q119" i="7944"/>
  <c r="Q118" i="7944"/>
  <c r="Q121" i="7944"/>
  <c r="Q120" i="7944"/>
  <c r="Q117" i="7944"/>
  <c r="Q146" i="7944"/>
  <c r="Q230" i="7944"/>
  <c r="Q133" i="7944"/>
  <c r="Q149" i="7944"/>
  <c r="Q147" i="7944"/>
  <c r="Q191" i="7944"/>
  <c r="Q74" i="7944"/>
  <c r="Q232" i="7944"/>
  <c r="Q145" i="7944"/>
  <c r="Q176" i="7944"/>
  <c r="Q177" i="7944"/>
  <c r="Q189" i="7944"/>
  <c r="Q288" i="7944"/>
  <c r="Q359" i="7944"/>
  <c r="Q161" i="7944"/>
  <c r="Q187" i="7944"/>
  <c r="Q202" i="7944"/>
  <c r="Q204" i="7944"/>
  <c r="Q303" i="7944"/>
  <c r="Q472" i="7944"/>
  <c r="Q387" i="7944"/>
  <c r="Q329" i="7944"/>
  <c r="Q485" i="7944"/>
  <c r="Q317" i="7944"/>
  <c r="Q162" i="7944"/>
  <c r="Q203" i="7944"/>
  <c r="Q188" i="7944"/>
  <c r="Q160" i="7944"/>
  <c r="Q201" i="7944"/>
  <c r="Q257" i="7944"/>
  <c r="Q286" i="7944"/>
  <c r="Q345" i="7944"/>
  <c r="Q331" i="7944"/>
  <c r="Q301" i="7944"/>
  <c r="Q428" i="7944"/>
  <c r="Q399" i="7944"/>
  <c r="Q273" i="7944"/>
  <c r="Q259" i="7944"/>
  <c r="Q287" i="7944"/>
  <c r="Q158" i="7944"/>
  <c r="Q356" i="7944"/>
  <c r="Q285" i="7944"/>
  <c r="Q342" i="7944"/>
  <c r="Q314" i="7944"/>
  <c r="Q299" i="7944"/>
  <c r="Q483" i="7944"/>
  <c r="Q425" i="7944"/>
  <c r="Q397" i="7944"/>
  <c r="Q426" i="7944"/>
  <c r="Q400" i="7944"/>
  <c r="Q174" i="7944"/>
  <c r="Q413" i="7944"/>
  <c r="Q72" i="7944"/>
  <c r="Q383" i="7944"/>
  <c r="Q382" i="7944"/>
  <c r="Q440" i="7944"/>
  <c r="Q282" i="7944"/>
  <c r="Q371" i="7944"/>
  <c r="Q369" i="7944"/>
  <c r="Q368" i="7944"/>
  <c r="Q380" i="7944"/>
  <c r="Q455" i="7944"/>
  <c r="Q468" i="7944"/>
  <c r="Q481" i="7944"/>
  <c r="Q338" i="7944"/>
  <c r="Q436" i="7944"/>
  <c r="Q310" i="7944"/>
  <c r="Q268" i="7944"/>
  <c r="Q256" i="7944"/>
  <c r="Q394" i="7944"/>
  <c r="Q254" i="7944"/>
  <c r="Q478" i="7944"/>
  <c r="Q298" i="7944"/>
  <c r="Q352" i="7944"/>
  <c r="Q366" i="7944"/>
  <c r="Q186" i="7944"/>
  <c r="Q482" i="7944"/>
  <c r="Q454" i="7944"/>
  <c r="Q438" i="7944"/>
  <c r="Q340" i="7944"/>
  <c r="Q422" i="7944"/>
  <c r="H162" i="7947"/>
  <c r="H218" i="7947"/>
  <c r="H226" i="7947"/>
  <c r="H170" i="7947"/>
  <c r="Q305" i="7944"/>
  <c r="Q355" i="7944"/>
  <c r="Q328" i="7944"/>
  <c r="Q396" i="7944"/>
  <c r="H194" i="7947"/>
  <c r="H234" i="7947"/>
  <c r="H186" i="7947"/>
  <c r="H146" i="7947"/>
  <c r="H154" i="7947"/>
  <c r="H210" i="7947"/>
  <c r="H202" i="7947"/>
  <c r="H178" i="7947"/>
  <c r="H250" i="7947"/>
  <c r="G138" i="7947"/>
  <c r="N361" i="7941"/>
  <c r="N379" i="7941"/>
  <c r="R15" i="7947"/>
  <c r="N384" i="7941"/>
  <c r="N368" i="7941"/>
  <c r="N381" i="7941"/>
  <c r="N385" i="7941"/>
  <c r="N382" i="7941"/>
  <c r="I85" i="7947"/>
  <c r="I90" i="7947" s="1"/>
  <c r="N365" i="7941"/>
  <c r="N360" i="7941"/>
  <c r="Q39" i="7941"/>
  <c r="Q38" i="7941" s="1"/>
  <c r="Q469" i="18"/>
  <c r="M262" i="7941"/>
  <c r="M359" i="7941"/>
  <c r="M358" i="7941" s="1"/>
  <c r="P312" i="7941"/>
  <c r="P235" i="7941"/>
  <c r="O275" i="7941"/>
  <c r="O333" i="7941"/>
  <c r="P311" i="7941"/>
  <c r="P305" i="7941"/>
  <c r="O282" i="7941"/>
  <c r="P302" i="7941"/>
  <c r="P319" i="7941"/>
  <c r="P324" i="7941"/>
  <c r="P238" i="7941"/>
  <c r="P236" i="7941"/>
  <c r="P232" i="7941"/>
  <c r="P244" i="7941"/>
  <c r="O331" i="7941"/>
  <c r="P254" i="7941"/>
  <c r="O332" i="7941"/>
  <c r="O340" i="7941"/>
  <c r="P248" i="7941"/>
  <c r="P318" i="7941"/>
  <c r="O276" i="7941"/>
  <c r="O328" i="7941"/>
  <c r="P260" i="7941"/>
  <c r="P303" i="7941"/>
  <c r="O267" i="7941"/>
  <c r="O363" i="7941" s="1"/>
  <c r="P316" i="7941"/>
  <c r="O341" i="7941"/>
  <c r="P313" i="7941"/>
  <c r="P252" i="7941"/>
  <c r="P234" i="7941"/>
  <c r="O272" i="7941"/>
  <c r="O336" i="7941"/>
  <c r="O330" i="7941"/>
  <c r="P310" i="7941"/>
  <c r="P300" i="7941"/>
  <c r="P255" i="7941"/>
  <c r="O271" i="7941"/>
  <c r="O327" i="7941"/>
  <c r="O350" i="7941"/>
  <c r="O273" i="7941"/>
  <c r="O288" i="7941"/>
  <c r="O337" i="7941"/>
  <c r="P306" i="7941"/>
  <c r="P298" i="7941"/>
  <c r="O335" i="7941"/>
  <c r="O277" i="7941"/>
  <c r="P245" i="7941"/>
  <c r="O355" i="7941"/>
  <c r="P315" i="7941"/>
  <c r="P249" i="7941"/>
  <c r="O287" i="7941"/>
  <c r="P321" i="7941"/>
  <c r="P243" i="7941"/>
  <c r="O266" i="7941"/>
  <c r="O349" i="7941"/>
  <c r="P307" i="7941"/>
  <c r="O269" i="7941"/>
  <c r="P322" i="7941"/>
  <c r="O280" i="7941"/>
  <c r="P295" i="7941"/>
  <c r="P250" i="7941"/>
  <c r="O351" i="7941"/>
  <c r="P308" i="7941"/>
  <c r="P304" i="7941"/>
  <c r="O345" i="7941"/>
  <c r="O264" i="7941"/>
  <c r="O360" i="7941" s="1"/>
  <c r="O285" i="7941"/>
  <c r="O281" i="7941"/>
  <c r="O292" i="7941"/>
  <c r="O329" i="7941"/>
  <c r="P256" i="7941"/>
  <c r="O278" i="7941"/>
  <c r="O342" i="7941"/>
  <c r="P297" i="7941"/>
  <c r="P246" i="7941"/>
  <c r="P320" i="7941"/>
  <c r="O283" i="7941"/>
  <c r="P240" i="7941"/>
  <c r="P247" i="7941"/>
  <c r="O279" i="7941"/>
  <c r="P242" i="7941"/>
  <c r="O265" i="7941"/>
  <c r="O361" i="7941" s="1"/>
  <c r="P237" i="7941"/>
  <c r="O338" i="7941"/>
  <c r="P296" i="7941"/>
  <c r="P233" i="7941"/>
  <c r="P309" i="7941"/>
  <c r="O354" i="7941"/>
  <c r="O268" i="7941"/>
  <c r="O364" i="7941" s="1"/>
  <c r="P239" i="7941"/>
  <c r="P257" i="7941"/>
  <c r="P314" i="7941"/>
  <c r="O291" i="7941"/>
  <c r="O344" i="7941"/>
  <c r="O346" i="7941"/>
  <c r="O378" i="7941" s="1"/>
  <c r="O270" i="7941"/>
  <c r="O356" i="7941"/>
  <c r="P317" i="7941"/>
  <c r="P258" i="7941"/>
  <c r="O348" i="7941"/>
  <c r="P301" i="7941"/>
  <c r="O284" i="7941"/>
  <c r="O380" i="7941" s="1"/>
  <c r="O353" i="7941"/>
  <c r="O334" i="7941"/>
  <c r="O289" i="7941"/>
  <c r="O385" i="7941" s="1"/>
  <c r="P259" i="7941"/>
  <c r="O343" i="7941"/>
  <c r="O274" i="7941"/>
  <c r="O339" i="7941"/>
  <c r="P323" i="7941"/>
  <c r="O347" i="7941"/>
  <c r="O286" i="7941"/>
  <c r="O352" i="7941"/>
  <c r="P231" i="7941"/>
  <c r="P253" i="7941"/>
  <c r="O290" i="7941"/>
  <c r="O386" i="7941" s="1"/>
  <c r="P299" i="7941"/>
  <c r="P241" i="7941"/>
  <c r="P251" i="7941"/>
  <c r="O370" i="7941"/>
  <c r="H117" i="7947"/>
  <c r="H247" i="7947"/>
  <c r="H245" i="7947"/>
  <c r="Q43" i="18"/>
  <c r="Q632" i="18"/>
  <c r="R7" i="7944"/>
  <c r="Q6" i="7941"/>
  <c r="R437" i="18"/>
  <c r="Q71" i="7944"/>
  <c r="H263" i="7947"/>
  <c r="H261" i="7947"/>
  <c r="O294" i="7941"/>
  <c r="N380" i="7941"/>
  <c r="N378" i="7941"/>
  <c r="N326" i="7941"/>
  <c r="N374" i="7941"/>
  <c r="N387" i="7941"/>
  <c r="N386" i="7941"/>
  <c r="J6" i="7941"/>
  <c r="O107" i="7942"/>
  <c r="N168" i="7942" s="1"/>
  <c r="N109" i="7942"/>
  <c r="N263" i="7941" s="1"/>
  <c r="P108" i="7942"/>
  <c r="J516" i="18"/>
  <c r="J665" i="18"/>
  <c r="P631" i="18"/>
  <c r="P502" i="18"/>
  <c r="Q198" i="7941"/>
  <c r="O381" i="7941"/>
  <c r="N375" i="7941"/>
  <c r="N367" i="7941"/>
  <c r="O230" i="7941"/>
  <c r="O71" i="7941"/>
  <c r="O70" i="7941" s="1"/>
  <c r="O501" i="18"/>
  <c r="Q326" i="7941"/>
  <c r="R18" i="7947"/>
  <c r="R20" i="7947"/>
  <c r="M451" i="18"/>
  <c r="M679" i="18" s="1"/>
  <c r="M515" i="18" s="1"/>
  <c r="M84" i="7941" s="1"/>
  <c r="I109" i="7947"/>
  <c r="I114" i="7947" s="1"/>
  <c r="I125" i="7947"/>
  <c r="I130" i="7947" s="1"/>
  <c r="K666" i="18"/>
  <c r="K7" i="7941"/>
  <c r="J199" i="7941"/>
  <c r="R7" i="7947"/>
  <c r="I26" i="7947"/>
  <c r="H262" i="7947"/>
  <c r="F142" i="7947"/>
  <c r="H246" i="7947"/>
  <c r="O382" i="7941" l="1"/>
  <c r="O375" i="7941"/>
  <c r="O383" i="7941"/>
  <c r="H183" i="7947"/>
  <c r="H181" i="7947"/>
  <c r="H215" i="7947"/>
  <c r="H213" i="7947"/>
  <c r="H151" i="7947"/>
  <c r="H149" i="7947"/>
  <c r="H239" i="7947"/>
  <c r="H237" i="7947"/>
  <c r="H175" i="7947"/>
  <c r="H173" i="7947"/>
  <c r="H223" i="7947"/>
  <c r="H221" i="7947"/>
  <c r="H253" i="7947"/>
  <c r="H255" i="7947"/>
  <c r="H207" i="7947"/>
  <c r="H205" i="7947"/>
  <c r="H157" i="7947"/>
  <c r="H159" i="7947"/>
  <c r="H191" i="7947"/>
  <c r="H189" i="7947"/>
  <c r="H199" i="7947"/>
  <c r="H197" i="7947"/>
  <c r="H229" i="7947"/>
  <c r="H231" i="7947"/>
  <c r="H165" i="7947"/>
  <c r="H167" i="7947"/>
  <c r="G141" i="7947"/>
  <c r="G143" i="7947"/>
  <c r="O369" i="7941"/>
  <c r="O387" i="7941"/>
  <c r="O374" i="7941"/>
  <c r="O388" i="7941"/>
  <c r="O377" i="7941"/>
  <c r="O376" i="7941"/>
  <c r="O365" i="7941"/>
  <c r="O362" i="7941"/>
  <c r="O368" i="7941"/>
  <c r="O373" i="7941"/>
  <c r="O372" i="7941"/>
  <c r="O379" i="7941"/>
  <c r="O384" i="7941"/>
  <c r="O367" i="7941"/>
  <c r="O371" i="7941"/>
  <c r="O366" i="7941"/>
  <c r="S20" i="7947"/>
  <c r="S18" i="7947"/>
  <c r="Q246" i="7941"/>
  <c r="Q319" i="7941"/>
  <c r="P274" i="7941"/>
  <c r="P327" i="7941"/>
  <c r="Q231" i="7941"/>
  <c r="P285" i="7941"/>
  <c r="P280" i="7941"/>
  <c r="P337" i="7941"/>
  <c r="Q242" i="7941"/>
  <c r="Q256" i="7941"/>
  <c r="Q305" i="7941"/>
  <c r="P344" i="7941"/>
  <c r="Q247" i="7941"/>
  <c r="P333" i="7941"/>
  <c r="Q299" i="7941"/>
  <c r="P281" i="7941"/>
  <c r="Q316" i="7941"/>
  <c r="P265" i="7941"/>
  <c r="P275" i="7941"/>
  <c r="Q296" i="7941"/>
  <c r="Q297" i="7941"/>
  <c r="P278" i="7941"/>
  <c r="Q241" i="7941"/>
  <c r="Q369" i="7941" s="1"/>
  <c r="P289" i="7941"/>
  <c r="Q310" i="7941"/>
  <c r="Q317" i="7941"/>
  <c r="P339" i="7941"/>
  <c r="Q254" i="7941"/>
  <c r="P332" i="7941"/>
  <c r="P350" i="7941"/>
  <c r="Q239" i="7941"/>
  <c r="Q253" i="7941"/>
  <c r="Q381" i="7941" s="1"/>
  <c r="P353" i="7941"/>
  <c r="Q322" i="7941"/>
  <c r="P349" i="7941"/>
  <c r="P336" i="7941"/>
  <c r="Q252" i="7941"/>
  <c r="Q380" i="7941" s="1"/>
  <c r="Q260" i="7941"/>
  <c r="Q255" i="7941"/>
  <c r="Q237" i="7941"/>
  <c r="P345" i="7941"/>
  <c r="P292" i="7941"/>
  <c r="P266" i="7941"/>
  <c r="P343" i="7941"/>
  <c r="Q251" i="7941"/>
  <c r="Q314" i="7941"/>
  <c r="P268" i="7941"/>
  <c r="P342" i="7941"/>
  <c r="P330" i="7941"/>
  <c r="Q258" i="7941"/>
  <c r="Q302" i="7941"/>
  <c r="Q304" i="7941"/>
  <c r="P355" i="7941"/>
  <c r="P340" i="7941"/>
  <c r="P288" i="7941"/>
  <c r="P286" i="7941"/>
  <c r="P270" i="7941"/>
  <c r="Q300" i="7941"/>
  <c r="P354" i="7941"/>
  <c r="P329" i="7941"/>
  <c r="Q309" i="7941"/>
  <c r="Q232" i="7941"/>
  <c r="Q301" i="7941"/>
  <c r="Q323" i="7941"/>
  <c r="P283" i="7941"/>
  <c r="P277" i="7941"/>
  <c r="P276" i="7941"/>
  <c r="Q303" i="7941"/>
  <c r="P331" i="7941"/>
  <c r="Q234" i="7941"/>
  <c r="P335" i="7941"/>
  <c r="Q313" i="7941"/>
  <c r="P341" i="7941"/>
  <c r="Q245" i="7941"/>
  <c r="P356" i="7941"/>
  <c r="P273" i="7941"/>
  <c r="P352" i="7941"/>
  <c r="P348" i="7941"/>
  <c r="P347" i="7941"/>
  <c r="P291" i="7941"/>
  <c r="Q238" i="7941"/>
  <c r="Q250" i="7941"/>
  <c r="Q248" i="7941"/>
  <c r="Q321" i="7941"/>
  <c r="P334" i="7941"/>
  <c r="P279" i="7941"/>
  <c r="P375" i="7941" s="1"/>
  <c r="P290" i="7941"/>
  <c r="P386" i="7941" s="1"/>
  <c r="P272" i="7941"/>
  <c r="Q235" i="7941"/>
  <c r="Q363" i="7941" s="1"/>
  <c r="Q259" i="7941"/>
  <c r="Q387" i="7941" s="1"/>
  <c r="P338" i="7941"/>
  <c r="P370" i="7941" s="1"/>
  <c r="P346" i="7941"/>
  <c r="Q257" i="7941"/>
  <c r="P267" i="7941"/>
  <c r="Q243" i="7941"/>
  <c r="Q249" i="7941"/>
  <c r="Q377" i="7941" s="1"/>
  <c r="Q312" i="7941"/>
  <c r="Q376" i="7941" s="1"/>
  <c r="P328" i="7941"/>
  <c r="P282" i="7941"/>
  <c r="Q233" i="7941"/>
  <c r="Q361" i="7941" s="1"/>
  <c r="P351" i="7941"/>
  <c r="Q315" i="7941"/>
  <c r="Q308" i="7941"/>
  <c r="Q306" i="7941"/>
  <c r="Q370" i="7941" s="1"/>
  <c r="Q240" i="7941"/>
  <c r="Q244" i="7941"/>
  <c r="Q324" i="7941"/>
  <c r="P284" i="7941"/>
  <c r="P380" i="7941" s="1"/>
  <c r="P269" i="7941"/>
  <c r="P365" i="7941" s="1"/>
  <c r="P264" i="7941"/>
  <c r="P360" i="7941" s="1"/>
  <c r="Q307" i="7941"/>
  <c r="Q295" i="7941"/>
  <c r="P287" i="7941"/>
  <c r="P383" i="7941" s="1"/>
  <c r="Q318" i="7941"/>
  <c r="Q382" i="7941" s="1"/>
  <c r="Q311" i="7941"/>
  <c r="Q375" i="7941" s="1"/>
  <c r="P271" i="7941"/>
  <c r="Q236" i="7941"/>
  <c r="P376" i="7941"/>
  <c r="Q298" i="7941"/>
  <c r="Q320" i="7941"/>
  <c r="Q384" i="7941" s="1"/>
  <c r="P362" i="7941"/>
  <c r="P364" i="7941"/>
  <c r="P371" i="7941"/>
  <c r="J85" i="7941"/>
  <c r="J501" i="18"/>
  <c r="K452" i="18"/>
  <c r="N262" i="7941"/>
  <c r="N359" i="7941"/>
  <c r="N358" i="7941" s="1"/>
  <c r="I258" i="7947"/>
  <c r="I263" i="7947" s="1"/>
  <c r="I242" i="7947"/>
  <c r="I247" i="7947" s="1"/>
  <c r="H120" i="7947"/>
  <c r="H122" i="7947"/>
  <c r="P369" i="7941"/>
  <c r="P230" i="7941"/>
  <c r="P372" i="7941"/>
  <c r="P71" i="7941"/>
  <c r="P70" i="7941" s="1"/>
  <c r="P501" i="18"/>
  <c r="P107" i="7942"/>
  <c r="O168" i="7942" s="1"/>
  <c r="O109" i="7942"/>
  <c r="O263" i="7941" s="1"/>
  <c r="Q108" i="7942"/>
  <c r="Q631" i="18"/>
  <c r="Q502" i="18"/>
  <c r="P363" i="7941"/>
  <c r="P294" i="7941"/>
  <c r="O326" i="7941"/>
  <c r="K502" i="18"/>
  <c r="H174" i="7947"/>
  <c r="H206" i="7947"/>
  <c r="H150" i="7947"/>
  <c r="H214" i="7947"/>
  <c r="H166" i="7947"/>
  <c r="H190" i="7947"/>
  <c r="H238" i="7947"/>
  <c r="H198" i="7947"/>
  <c r="H222" i="7947"/>
  <c r="H230" i="7947"/>
  <c r="H182" i="7947"/>
  <c r="H158" i="7947"/>
  <c r="H254" i="7947"/>
  <c r="H121" i="7947"/>
  <c r="P387" i="7941" l="1"/>
  <c r="S16" i="7947"/>
  <c r="S19" i="7947"/>
  <c r="S12" i="7947"/>
  <c r="S11" i="7947"/>
  <c r="S13" i="7947"/>
  <c r="S15" i="7947"/>
  <c r="S9" i="7947"/>
  <c r="S17" i="7947"/>
  <c r="S6" i="7947"/>
  <c r="S14" i="7947"/>
  <c r="S10" i="7947"/>
  <c r="S8" i="7947"/>
  <c r="S7" i="7947"/>
  <c r="I226" i="7947"/>
  <c r="I231" i="7947" s="1"/>
  <c r="I250" i="7947"/>
  <c r="I255" i="7947" s="1"/>
  <c r="I194" i="7947"/>
  <c r="I199" i="7947" s="1"/>
  <c r="I186" i="7947"/>
  <c r="I191" i="7947" s="1"/>
  <c r="I202" i="7947"/>
  <c r="I207" i="7947" s="1"/>
  <c r="I218" i="7947"/>
  <c r="I223" i="7947" s="1"/>
  <c r="I170" i="7947"/>
  <c r="I175" i="7947" s="1"/>
  <c r="I234" i="7947"/>
  <c r="I239" i="7947" s="1"/>
  <c r="I146" i="7947"/>
  <c r="I151" i="7947" s="1"/>
  <c r="I210" i="7947"/>
  <c r="I215" i="7947" s="1"/>
  <c r="I178" i="7947"/>
  <c r="I183" i="7947" s="1"/>
  <c r="I162" i="7947"/>
  <c r="I167" i="7947" s="1"/>
  <c r="I154" i="7947"/>
  <c r="I159" i="7947" s="1"/>
  <c r="H138" i="7947"/>
  <c r="P367" i="7941"/>
  <c r="Q367" i="7941"/>
  <c r="Q372" i="7941"/>
  <c r="P385" i="7941"/>
  <c r="P377" i="7941"/>
  <c r="P381" i="7941"/>
  <c r="P368" i="7941"/>
  <c r="P374" i="7941"/>
  <c r="P361" i="7941"/>
  <c r="Q362" i="7941"/>
  <c r="Q364" i="7941"/>
  <c r="Q368" i="7941"/>
  <c r="P378" i="7941"/>
  <c r="Q371" i="7941"/>
  <c r="Q385" i="7941"/>
  <c r="P373" i="7941"/>
  <c r="P379" i="7941"/>
  <c r="Q373" i="7941"/>
  <c r="P384" i="7941"/>
  <c r="Q383" i="7941"/>
  <c r="R19" i="7947"/>
  <c r="O262" i="7941"/>
  <c r="O359" i="7941"/>
  <c r="O358" i="7941" s="1"/>
  <c r="I117" i="7947"/>
  <c r="I122" i="7947" s="1"/>
  <c r="Q294" i="7941"/>
  <c r="P366" i="7941"/>
  <c r="Q366" i="7941"/>
  <c r="Q379" i="7941"/>
  <c r="P326" i="7941"/>
  <c r="Q501" i="18"/>
  <c r="Q71" i="7941"/>
  <c r="Q70" i="7941" s="1"/>
  <c r="Q107" i="7942"/>
  <c r="P109" i="7942"/>
  <c r="P263" i="7941" s="1"/>
  <c r="Q109" i="7942"/>
  <c r="Q263" i="7941" s="1"/>
  <c r="Q262" i="7941" s="1"/>
  <c r="K680" i="18"/>
  <c r="K437" i="18"/>
  <c r="J213" i="7941"/>
  <c r="J198" i="7941" s="1"/>
  <c r="K21" i="7941"/>
  <c r="J70" i="7941"/>
  <c r="Q360" i="7941"/>
  <c r="P382" i="7941"/>
  <c r="Q386" i="7941"/>
  <c r="Q378" i="7941"/>
  <c r="P388" i="7941"/>
  <c r="Q365" i="7941"/>
  <c r="Q388" i="7941"/>
  <c r="Q230" i="7941"/>
  <c r="Q374" i="7941"/>
  <c r="K71" i="7941"/>
  <c r="L438" i="18"/>
  <c r="G142" i="7947"/>
  <c r="H141" i="7947" l="1"/>
  <c r="H143" i="7947"/>
  <c r="K6" i="7941"/>
  <c r="K516" i="18"/>
  <c r="K665" i="18"/>
  <c r="P262" i="7941"/>
  <c r="P359" i="7941"/>
  <c r="P358" i="7941" s="1"/>
  <c r="P168" i="7942"/>
  <c r="Q168" i="7942"/>
  <c r="Q359" i="7941"/>
  <c r="Q358" i="7941" s="1"/>
  <c r="L666" i="18"/>
  <c r="L7" i="7941"/>
  <c r="K199" i="7941"/>
  <c r="I138" i="7947" l="1"/>
  <c r="K85" i="7941"/>
  <c r="K501" i="18"/>
  <c r="L452" i="18"/>
  <c r="L502" i="18"/>
  <c r="H142" i="7947"/>
  <c r="S5" i="7947" l="1"/>
  <c r="I143" i="7947"/>
  <c r="L680" i="18"/>
  <c r="L437" i="18"/>
  <c r="L21" i="7941"/>
  <c r="L6" i="7941" s="1"/>
  <c r="K213" i="7941"/>
  <c r="K198" i="7941" s="1"/>
  <c r="K70" i="7941"/>
  <c r="L71" i="7941"/>
  <c r="M438" i="18"/>
  <c r="L516" i="18" l="1"/>
  <c r="L665" i="18"/>
  <c r="M666" i="18"/>
  <c r="L199" i="7941"/>
  <c r="L85" i="7941" l="1"/>
  <c r="M452" i="18"/>
  <c r="L501" i="18"/>
  <c r="M502" i="18"/>
  <c r="L213" i="7941" l="1"/>
  <c r="L198" i="7941" s="1"/>
  <c r="L232" i="7941" s="1"/>
  <c r="L70" i="7941"/>
  <c r="M680" i="18"/>
  <c r="M437" i="18"/>
  <c r="M71" i="7941"/>
  <c r="L248" i="7941" l="1"/>
  <c r="L256" i="7941"/>
  <c r="L249" i="7941"/>
  <c r="L260" i="7941"/>
  <c r="L252" i="7941"/>
  <c r="L244" i="7941"/>
  <c r="L302" i="7941"/>
  <c r="L257" i="7941"/>
  <c r="L307" i="7941"/>
  <c r="L298" i="7941"/>
  <c r="L258" i="7941"/>
  <c r="L254" i="7941"/>
  <c r="L250" i="7941"/>
  <c r="L246" i="7941"/>
  <c r="L324" i="7941"/>
  <c r="L253" i="7941"/>
  <c r="L245" i="7941"/>
  <c r="L304" i="7941"/>
  <c r="L300" i="7941"/>
  <c r="L296" i="7941"/>
  <c r="L360" i="7941" s="1"/>
  <c r="L323" i="7941"/>
  <c r="L321" i="7941"/>
  <c r="L319" i="7941"/>
  <c r="L317" i="7941"/>
  <c r="L315" i="7941"/>
  <c r="L313" i="7941"/>
  <c r="L311" i="7941"/>
  <c r="L309" i="7941"/>
  <c r="L231" i="7941"/>
  <c r="L259" i="7941"/>
  <c r="L255" i="7941"/>
  <c r="L251" i="7941"/>
  <c r="L247" i="7941"/>
  <c r="L305" i="7941"/>
  <c r="L306" i="7941"/>
  <c r="L303" i="7941"/>
  <c r="L301" i="7941"/>
  <c r="L299" i="7941"/>
  <c r="L297" i="7941"/>
  <c r="L295" i="7941"/>
  <c r="L322" i="7941"/>
  <c r="L386" i="7941" s="1"/>
  <c r="L320" i="7941"/>
  <c r="L384" i="7941" s="1"/>
  <c r="L318" i="7941"/>
  <c r="L316" i="7941"/>
  <c r="L314" i="7941"/>
  <c r="L378" i="7941" s="1"/>
  <c r="L312" i="7941"/>
  <c r="L310" i="7941"/>
  <c r="L308" i="7941"/>
  <c r="L372" i="7941" s="1"/>
  <c r="L241" i="7941"/>
  <c r="L243" i="7941"/>
  <c r="L242" i="7941"/>
  <c r="L370" i="7941" s="1"/>
  <c r="L240" i="7941"/>
  <c r="L239" i="7941"/>
  <c r="L238" i="7941"/>
  <c r="L237" i="7941"/>
  <c r="L365" i="7941" s="1"/>
  <c r="L236" i="7941"/>
  <c r="L235" i="7941"/>
  <c r="L234" i="7941"/>
  <c r="L362" i="7941" s="1"/>
  <c r="L233" i="7941"/>
  <c r="L361" i="7941" s="1"/>
  <c r="M516" i="18"/>
  <c r="M665" i="18"/>
  <c r="L385" i="7941"/>
  <c r="L383" i="7941"/>
  <c r="L381" i="7941"/>
  <c r="L375" i="7941"/>
  <c r="L364" i="7941" l="1"/>
  <c r="L366" i="7941"/>
  <c r="L371" i="7941"/>
  <c r="L376" i="7941"/>
  <c r="L380" i="7941"/>
  <c r="L373" i="7941"/>
  <c r="L377" i="7941"/>
  <c r="L374" i="7941"/>
  <c r="L363" i="7941"/>
  <c r="L382" i="7941"/>
  <c r="L230" i="7941"/>
  <c r="L367" i="7941"/>
  <c r="L369" i="7941"/>
  <c r="L388" i="7941"/>
  <c r="L294" i="7941"/>
  <c r="L379" i="7941"/>
  <c r="L387" i="7941"/>
  <c r="L368" i="7941"/>
  <c r="L359" i="7941"/>
  <c r="M85" i="7941"/>
  <c r="M70" i="7941" s="1"/>
  <c r="M501" i="18"/>
  <c r="L358" i="7941" l="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<sst xmlns="http://schemas.openxmlformats.org/spreadsheetml/2006/main" count="555" uniqueCount="141">
  <si>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</si>
  <si>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</si>
  <si>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</si>
  <si>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</si>
  <si>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</si>
  <si>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</si>
  <si>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</si>
  <si>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</si>
  <si>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</si>
  <si>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</si>
  <si>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</si>
  <si>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</si>
  <si>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</si>
  <si>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</si>
  <si>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</si>
  <si>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</si>
  <si>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</si>
  <si>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</si>
  <si>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</si>
  <si>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</si>
  <si>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</si>
  <si>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</si>
  <si>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</si>
  <si>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</si>
  <si>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</si>
  <si>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</si>
  <si>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</si>
  <si>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</si>
  <si>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</si>
  <si>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</si>
  <si>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</si>
  <si>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</si>
  <si>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</si>
  <si>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</si>
  <si>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</si>
  <si>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</si>
  <si>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</si>
  <si>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</si>
  <si>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</si>
  <si>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</si>
  <si>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</si>
  <si>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</si>
  <si>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</si>
  <si>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</si>
  <si>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</si>
  <si>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</si>
  <si>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</si>
  <si>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</si>
  <si>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</si>
  <si>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</si>
  <si>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</si>
  <si>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</si>
  <si>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</si>
  <si>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</si>
  <si>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</si>
  <si>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</si>
  <si>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</si>
  <si>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</si>
  <si>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</si>
  <si>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</si>
  <si>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</si>
  <si>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</si>
  <si>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</si>
  <si>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</si>
  <si>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</si>
  <si>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</si>
  <si>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</si>
  <si>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</si>
  <si>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</si>
  <si>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</si>
  <si>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</si>
  <si>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</si>
  <si>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</si>
  <si>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</si>
  <si>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</si>
  <si>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</si>
  <si>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</si>
  <si>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</si>
  <si>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</si>
  <si>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</si>
  <si>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</si>
  <si>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</si>
  <si>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</si>
  <si>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</si>
  <si>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</si>
  <si>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</si>
  <si>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</si>
  <si>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</si>
  <si>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</si>
  <si>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</si>
  <si>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</si>
  <si>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</si>
  <si>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</si>
  <si>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</si>
  <si>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</si>
  <si>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</si>
  <si>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</si>
  <si>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</si>
  <si>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</si>
  <si>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</si>
  <si>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</si>
  <si>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</si>
  <si>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</si>
  <si>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</si>
  <si>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</si>
  <si>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</si>
  <si>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</si>
  <si>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</si>
  <si>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</si>
  <si>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</si>
  <si>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Date: 26 June 2008</t>
  </si>
  <si>
    <t>2009-10</t>
  </si>
  <si>
    <t>Real remaining lives calculation</t>
  </si>
  <si>
    <t>Implied average asset age, opening of the next period</t>
  </si>
  <si>
    <t>RAB life</t>
  </si>
  <si>
    <t>TAB life</t>
  </si>
  <si>
    <t>Real depreciation</t>
  </si>
  <si>
    <t>Real Capex</t>
  </si>
  <si>
    <t>Closing RAB</t>
  </si>
  <si>
    <t>Implied average asset life (end of year)</t>
  </si>
  <si>
    <t>Implied depreciation</t>
  </si>
  <si>
    <t>Tax remaining lives calculation</t>
  </si>
  <si>
    <t>Opening Distribution Assets</t>
  </si>
  <si>
    <t>Sub-transmission Overhead</t>
  </si>
  <si>
    <t>Sub-transmission Underground</t>
  </si>
  <si>
    <t>Zone Substation</t>
  </si>
  <si>
    <t>IT &amp; Communication Systems (Networks)</t>
  </si>
  <si>
    <t>Motor Vehicles</t>
  </si>
  <si>
    <t>Other Non-System Assets (Networks)</t>
  </si>
  <si>
    <t>IT Systems (Corporate)</t>
  </si>
  <si>
    <t>Telecommunications (Corporate)</t>
  </si>
  <si>
    <t>Other Non-System Assets (Corporate)</t>
  </si>
  <si>
    <t>Land</t>
  </si>
  <si>
    <t>Buildings</t>
  </si>
  <si>
    <t>Equity raising costs</t>
  </si>
  <si>
    <t>Length of Regulatory Control Period (Year)</t>
  </si>
  <si>
    <t xml:space="preserve">Difference in final year capex </t>
  </si>
  <si>
    <t xml:space="preserve">Return on difference in final year capex </t>
  </si>
  <si>
    <t>Nominal Difference in Final Year Capex</t>
  </si>
  <si>
    <t>Nominal Return on Difference in Final Year Capex</t>
  </si>
  <si>
    <t>AER changes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</si>
</sst>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_(* #,##0_);_(* \(#,##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 #,##0.000_);_(* \(#,##0.000\);_(* &quot;-&quot;??_);_(@_)"/>
    <numFmt numFmtId="177" formatCode="_(* #,##0.0_);_(* \(#,##0.0\);_(* &quot;-&quot;??_);_(@_)"/>
    <numFmt numFmtId="178" formatCode="[$-C09]dd\-mmm\-yy;@"/>
    <numFmt numFmtId="179" formatCode="0.00000%"/>
  </numFmts>
  <fonts count="3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8"/>
      <name val="Arial"/>
      <family val="2"/>
    </font>
    <font>
      <sz val="10"/>
      <color rgb="FFFF0000"/>
      <name val="Arial"/>
      <family val="2"/>
    </font>
    <font>
      <sz val="11"/>
      <color rgb="FF006100"/>
      <name val="Calibri"/>
      <family val="2"/>
      <scheme val="minor"/>
    </font>
    <font>
      <b/>
      <sz val="8"/>
      <color rgb="FFFF0000"/>
      <name val="Arial"/>
      <family val="2"/>
    </font>
  </fonts>
  <fills count="1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s>
  <borders count="34">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21">
    <xf numFmtId="0" fontId="0" fillId="0" borderId="0"/>
    <xf numFmtId="166" fontId="4" fillId="2" borderId="0" applyNumberFormat="0" applyFont="0" applyBorder="0" applyAlignment="0">
      <alignment horizontal="right"/>
    </xf>
    <xf numFmtId="164" fontId="1" fillId="0" borderId="0" applyFont="0" applyFill="0" applyBorder="0" applyAlignment="0" applyProtection="0"/>
    <xf numFmtId="165"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6" fontId="1" fillId="4" borderId="0" applyFont="0" applyBorder="0" applyAlignment="0">
      <alignment horizontal="right"/>
      <protection locked="0"/>
    </xf>
    <xf numFmtId="10" fontId="1" fillId="4" borderId="0" applyFont="0" applyBorder="0">
      <alignment horizontal="right"/>
      <protection locked="0"/>
    </xf>
    <xf numFmtId="166"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6"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xf numFmtId="0" fontId="31" fillId="14" borderId="0" applyNumberFormat="0" applyBorder="0" applyAlignment="0" applyProtection="0"/>
    <xf numFmtId="0" fontId="1" fillId="0" borderId="0"/>
  </cellStyleXfs>
  <cellXfs count="353">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4"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4" fontId="10" fillId="10" borderId="0" xfId="2" applyFont="1" applyFill="1" applyAlignment="1">
      <alignment horizontal="right"/>
    </xf>
    <xf numFmtId="164"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4" fontId="10" fillId="10" borderId="3" xfId="2" applyFont="1" applyFill="1" applyBorder="1" applyAlignment="1">
      <alignment horizontal="right"/>
    </xf>
    <xf numFmtId="164" fontId="0" fillId="10" borderId="0" xfId="0" applyNumberFormat="1" applyFill="1"/>
    <xf numFmtId="165"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4" fontId="10" fillId="10" borderId="4" xfId="2" applyFont="1" applyFill="1" applyBorder="1" applyAlignment="1">
      <alignment horizontal="right"/>
    </xf>
    <xf numFmtId="165"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5" fontId="10" fillId="10" borderId="0" xfId="3" applyFont="1" applyFill="1" applyBorder="1" applyAlignment="1">
      <alignment horizontal="center" vertical="center"/>
    </xf>
    <xf numFmtId="164" fontId="4" fillId="11" borderId="5" xfId="2" applyNumberFormat="1" applyFont="1" applyFill="1" applyBorder="1" applyAlignment="1">
      <alignment horizontal="right" vertical="center"/>
    </xf>
    <xf numFmtId="164" fontId="4" fillId="11" borderId="0" xfId="2" applyNumberFormat="1" applyFont="1" applyFill="1" applyBorder="1" applyAlignment="1">
      <alignment horizontal="right" vertical="center"/>
    </xf>
    <xf numFmtId="164"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4" fontId="10" fillId="10" borderId="3" xfId="2" applyNumberFormat="1" applyFont="1" applyFill="1" applyBorder="1" applyAlignment="1">
      <alignment horizontal="right"/>
    </xf>
    <xf numFmtId="164"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5"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4"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5"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4"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4" fontId="10" fillId="10" borderId="0" xfId="2" applyFont="1" applyFill="1" applyBorder="1" applyAlignment="1">
      <alignment horizontal="right"/>
    </xf>
    <xf numFmtId="169" fontId="10" fillId="10" borderId="0" xfId="2" applyNumberFormat="1" applyFont="1" applyFill="1" applyBorder="1"/>
    <xf numFmtId="164"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4"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4" fontId="15" fillId="10" borderId="0" xfId="0" applyNumberFormat="1" applyFont="1" applyFill="1"/>
    <xf numFmtId="169" fontId="4" fillId="10" borderId="0" xfId="2" applyNumberFormat="1" applyFont="1" applyFill="1"/>
    <xf numFmtId="164"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4" fontId="0" fillId="10" borderId="0" xfId="2" applyNumberFormat="1" applyFont="1" applyFill="1"/>
    <xf numFmtId="164" fontId="4" fillId="10" borderId="0" xfId="0" applyNumberFormat="1" applyFont="1" applyFill="1"/>
    <xf numFmtId="164" fontId="10" fillId="10" borderId="4" xfId="2" applyNumberFormat="1" applyFont="1" applyFill="1" applyBorder="1" applyAlignment="1">
      <alignment horizontal="right"/>
    </xf>
    <xf numFmtId="164" fontId="4" fillId="10" borderId="0" xfId="2" applyNumberFormat="1" applyFont="1" applyFill="1"/>
    <xf numFmtId="164" fontId="4" fillId="12" borderId="2" xfId="2" applyNumberFormat="1" applyFont="1" applyFill="1" applyBorder="1"/>
    <xf numFmtId="164" fontId="4" fillId="10" borderId="0" xfId="2" applyNumberFormat="1" applyFont="1" applyFill="1" applyBorder="1"/>
    <xf numFmtId="0" fontId="0" fillId="12" borderId="0" xfId="0" applyFill="1" applyBorder="1"/>
    <xf numFmtId="170" fontId="2" fillId="10" borderId="0" xfId="2" applyNumberFormat="1" applyFont="1" applyFill="1" applyBorder="1"/>
    <xf numFmtId="164"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4"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4" fontId="1" fillId="10" borderId="0" xfId="2" applyNumberFormat="1" applyFill="1"/>
    <xf numFmtId="170" fontId="1" fillId="10" borderId="0" xfId="2" applyNumberFormat="1" applyFill="1"/>
    <xf numFmtId="170" fontId="0" fillId="10" borderId="0" xfId="2" applyNumberFormat="1" applyFont="1" applyFill="1" applyBorder="1"/>
    <xf numFmtId="164"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4" fontId="10" fillId="3" borderId="9" xfId="2" applyNumberFormat="1" applyFont="1" applyFill="1" applyBorder="1" applyAlignment="1">
      <alignment horizontal="right"/>
    </xf>
    <xf numFmtId="164" fontId="10" fillId="3" borderId="10" xfId="2" applyNumberFormat="1" applyFont="1" applyFill="1" applyBorder="1" applyAlignment="1">
      <alignment horizontal="right"/>
    </xf>
    <xf numFmtId="164" fontId="10" fillId="3" borderId="11" xfId="2" applyNumberFormat="1" applyFont="1" applyFill="1" applyBorder="1" applyAlignment="1">
      <alignment horizontal="right"/>
    </xf>
    <xf numFmtId="164"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4" fontId="15" fillId="10" borderId="0" xfId="0" applyNumberFormat="1" applyFont="1" applyFill="1" applyBorder="1"/>
    <xf numFmtId="164"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0" fontId="10" fillId="10" borderId="3" xfId="0" applyFont="1" applyFill="1" applyBorder="1"/>
    <xf numFmtId="0" fontId="10" fillId="10" borderId="4" xfId="0" applyFont="1" applyFill="1" applyBorder="1"/>
    <xf numFmtId="164" fontId="15" fillId="10" borderId="0" xfId="2" applyNumberFormat="1" applyFont="1" applyFill="1" applyBorder="1" applyAlignment="1">
      <alignment horizontal="right"/>
    </xf>
    <xf numFmtId="164" fontId="10" fillId="10" borderId="0" xfId="2" applyNumberFormat="1" applyFont="1" applyFill="1"/>
    <xf numFmtId="164" fontId="10" fillId="10" borderId="0" xfId="0" applyNumberFormat="1" applyFont="1" applyFill="1"/>
    <xf numFmtId="164" fontId="4" fillId="11" borderId="12" xfId="2" applyNumberFormat="1" applyFont="1" applyFill="1" applyBorder="1" applyAlignment="1">
      <alignment horizontal="right" vertical="center"/>
    </xf>
    <xf numFmtId="164"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8" applyNumberFormat="1" applyFill="1" applyBorder="1"/>
    <xf numFmtId="10" fontId="1" fillId="11" borderId="12" xfId="2" applyNumberFormat="1" applyFill="1" applyBorder="1"/>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4" fontId="4" fillId="10" borderId="5" xfId="2" applyNumberFormat="1" applyFont="1" applyFill="1" applyBorder="1" applyAlignment="1">
      <alignment horizontal="right" vertical="center"/>
    </xf>
    <xf numFmtId="164" fontId="4" fillId="10" borderId="13" xfId="2" applyNumberFormat="1" applyFont="1" applyFill="1" applyBorder="1" applyAlignment="1">
      <alignment horizontal="right" vertical="center"/>
    </xf>
    <xf numFmtId="164"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4" fontId="4" fillId="12" borderId="2" xfId="0" applyNumberFormat="1" applyFont="1" applyFill="1" applyBorder="1"/>
    <xf numFmtId="164"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4"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4" fontId="1" fillId="10" borderId="14" xfId="2" applyNumberFormat="1" applyFill="1" applyBorder="1"/>
    <xf numFmtId="164" fontId="15" fillId="10" borderId="14" xfId="0" applyNumberFormat="1" applyFont="1" applyFill="1" applyBorder="1"/>
    <xf numFmtId="164" fontId="0" fillId="10" borderId="14" xfId="0" applyNumberFormat="1" applyFill="1" applyBorder="1"/>
    <xf numFmtId="164" fontId="4" fillId="10" borderId="14" xfId="0" applyNumberFormat="1" applyFont="1" applyFill="1" applyBorder="1"/>
    <xf numFmtId="164" fontId="15" fillId="10" borderId="14" xfId="2" applyNumberFormat="1" applyFont="1" applyFill="1" applyBorder="1"/>
    <xf numFmtId="164"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4" fontId="0" fillId="10" borderId="14" xfId="2" applyNumberFormat="1" applyFont="1" applyFill="1" applyBorder="1"/>
    <xf numFmtId="170" fontId="0" fillId="10" borderId="14" xfId="2" applyNumberFormat="1" applyFont="1" applyFill="1" applyBorder="1"/>
    <xf numFmtId="164" fontId="15" fillId="0" borderId="14" xfId="2" applyNumberFormat="1" applyFont="1" applyFill="1" applyBorder="1"/>
    <xf numFmtId="0" fontId="0" fillId="10" borderId="14" xfId="0" applyFill="1" applyBorder="1"/>
    <xf numFmtId="170" fontId="1" fillId="10" borderId="14" xfId="2" applyNumberFormat="1" applyFill="1" applyBorder="1"/>
    <xf numFmtId="164" fontId="4" fillId="10" borderId="14" xfId="2" applyFont="1" applyFill="1" applyBorder="1"/>
    <xf numFmtId="164" fontId="10" fillId="10" borderId="15" xfId="2" applyNumberFormat="1" applyFont="1" applyFill="1" applyBorder="1" applyAlignment="1">
      <alignment horizontal="right"/>
    </xf>
    <xf numFmtId="164" fontId="10" fillId="10" borderId="14" xfId="2" applyNumberFormat="1" applyFont="1" applyFill="1" applyBorder="1" applyAlignment="1">
      <alignment horizontal="right"/>
    </xf>
    <xf numFmtId="164" fontId="10" fillId="3" borderId="16" xfId="2" applyNumberFormat="1" applyFont="1" applyFill="1" applyBorder="1" applyAlignment="1">
      <alignment horizontal="right"/>
    </xf>
    <xf numFmtId="164" fontId="10" fillId="3" borderId="17" xfId="2" applyNumberFormat="1" applyFont="1" applyFill="1" applyBorder="1" applyAlignment="1">
      <alignment horizontal="right"/>
    </xf>
    <xf numFmtId="164"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4" fontId="4" fillId="0" borderId="0" xfId="2" applyFont="1" applyFill="1" applyBorder="1"/>
    <xf numFmtId="169" fontId="4" fillId="0" borderId="0" xfId="2" applyNumberFormat="1" applyFont="1" applyFill="1" applyBorder="1"/>
    <xf numFmtId="164" fontId="10" fillId="0" borderId="0" xfId="2" applyNumberFormat="1" applyFont="1" applyFill="1" applyBorder="1" applyAlignment="1">
      <alignment horizontal="right"/>
    </xf>
    <xf numFmtId="169" fontId="10" fillId="0" borderId="0" xfId="2" applyNumberFormat="1" applyFont="1" applyFill="1" applyBorder="1"/>
    <xf numFmtId="164" fontId="10" fillId="0" borderId="0" xfId="2" applyNumberFormat="1" applyFont="1" applyFill="1" applyAlignment="1">
      <alignment horizontal="right"/>
    </xf>
    <xf numFmtId="164" fontId="10" fillId="0" borderId="0" xfId="2" applyFont="1" applyFill="1" applyAlignment="1">
      <alignment horizontal="right"/>
    </xf>
    <xf numFmtId="0" fontId="0" fillId="0" borderId="0" xfId="0" applyFill="1" applyBorder="1"/>
    <xf numFmtId="164" fontId="10" fillId="3" borderId="10" xfId="2" applyFont="1" applyFill="1" applyBorder="1" applyAlignment="1">
      <alignment horizontal="right"/>
    </xf>
    <xf numFmtId="164" fontId="10" fillId="3" borderId="0" xfId="2" applyFont="1" applyFill="1" applyAlignment="1">
      <alignment horizontal="right"/>
    </xf>
    <xf numFmtId="164" fontId="10" fillId="3" borderId="11" xfId="2" applyFont="1" applyFill="1" applyBorder="1" applyAlignment="1">
      <alignment horizontal="right"/>
    </xf>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4"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5" fontId="15" fillId="10" borderId="0" xfId="0" applyNumberFormat="1" applyFont="1" applyFill="1"/>
    <xf numFmtId="164"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69" fontId="4" fillId="11" borderId="0" xfId="2" applyNumberFormat="1" applyFont="1" applyFill="1" applyBorder="1" applyAlignment="1">
      <alignment horizontal="right" vertical="center"/>
    </xf>
    <xf numFmtId="10" fontId="0" fillId="10" borderId="0" xfId="0" applyNumberFormat="1" applyFill="1"/>
    <xf numFmtId="0" fontId="1" fillId="11" borderId="8" xfId="2" applyNumberFormat="1" applyFont="1" applyFill="1" applyBorder="1" applyAlignment="1">
      <alignment horizontal="right" vertical="center"/>
    </xf>
    <xf numFmtId="2" fontId="0" fillId="11" borderId="5" xfId="0" applyNumberFormat="1" applyFill="1" applyBorder="1" applyAlignment="1">
      <alignment horizontal="center" wrapText="1"/>
    </xf>
    <xf numFmtId="168" fontId="1" fillId="11" borderId="0" xfId="0" applyNumberFormat="1" applyFont="1" applyFill="1" applyBorder="1" applyAlignment="1">
      <alignment horizontal="center" vertical="center" wrapText="1"/>
    </xf>
    <xf numFmtId="175" fontId="4" fillId="10" borderId="0" xfId="2" applyNumberFormat="1" applyFont="1" applyFill="1" applyBorder="1" applyAlignment="1">
      <alignment horizontal="center" vertical="center"/>
    </xf>
    <xf numFmtId="0" fontId="1" fillId="13" borderId="0" xfId="0" applyFont="1" applyFill="1"/>
    <xf numFmtId="176" fontId="4" fillId="10" borderId="12" xfId="2" applyNumberFormat="1" applyFont="1" applyFill="1" applyBorder="1" applyAlignment="1">
      <alignment horizontal="right" vertical="center"/>
    </xf>
    <xf numFmtId="176" fontId="1" fillId="10" borderId="0" xfId="2" applyNumberFormat="1" applyFill="1"/>
    <xf numFmtId="0" fontId="30" fillId="10" borderId="0" xfId="0" applyFont="1" applyFill="1" applyBorder="1" applyAlignment="1">
      <alignment horizontal="center" vertical="center"/>
    </xf>
    <xf numFmtId="175" fontId="2" fillId="12" borderId="2" xfId="2" applyNumberFormat="1" applyFont="1" applyFill="1" applyBorder="1"/>
    <xf numFmtId="164" fontId="0" fillId="10" borderId="0" xfId="0" applyNumberFormat="1" applyFill="1"/>
    <xf numFmtId="0" fontId="1" fillId="10" borderId="0" xfId="0" applyFont="1" applyFill="1"/>
    <xf numFmtId="0" fontId="0" fillId="11" borderId="21" xfId="0" applyFill="1" applyBorder="1" applyAlignment="1">
      <alignment horizontal="left"/>
    </xf>
    <xf numFmtId="0" fontId="0" fillId="11" borderId="0" xfId="0" applyFill="1" applyBorder="1" applyAlignment="1">
      <alignment horizontal="left"/>
    </xf>
    <xf numFmtId="10" fontId="31" fillId="13" borderId="0" xfId="19" applyNumberFormat="1" applyFill="1"/>
    <xf numFmtId="10" fontId="0" fillId="13" borderId="0" xfId="0" applyNumberFormat="1" applyFill="1"/>
    <xf numFmtId="9" fontId="0" fillId="13" borderId="0" xfId="0" applyNumberFormat="1" applyFill="1"/>
    <xf numFmtId="10" fontId="1" fillId="13" borderId="0" xfId="0" applyNumberFormat="1" applyFont="1" applyFill="1"/>
    <xf numFmtId="0" fontId="1" fillId="0" borderId="0" xfId="20"/>
    <xf numFmtId="0" fontId="29" fillId="13" borderId="0" xfId="20" applyFont="1" applyFill="1" applyAlignment="1">
      <alignment vertical="center"/>
    </xf>
    <xf numFmtId="0" fontId="2" fillId="13" borderId="2" xfId="20" applyFont="1" applyFill="1" applyBorder="1"/>
    <xf numFmtId="0" fontId="2" fillId="13" borderId="2" xfId="20" applyFont="1" applyFill="1" applyBorder="1" applyAlignment="1">
      <alignment horizontal="right"/>
    </xf>
    <xf numFmtId="0" fontId="2" fillId="0" borderId="0" xfId="20" applyFont="1"/>
    <xf numFmtId="0" fontId="1" fillId="0" borderId="0" xfId="20" applyFont="1"/>
    <xf numFmtId="0" fontId="2" fillId="0" borderId="23" xfId="20" applyFont="1" applyBorder="1"/>
    <xf numFmtId="0" fontId="2" fillId="0" borderId="24" xfId="20" applyFont="1" applyBorder="1"/>
    <xf numFmtId="0" fontId="1" fillId="0" borderId="25" xfId="20" applyFont="1" applyBorder="1"/>
    <xf numFmtId="0" fontId="1" fillId="0" borderId="26" xfId="20" applyFont="1" applyBorder="1"/>
    <xf numFmtId="0" fontId="15" fillId="0" borderId="0" xfId="20" applyFont="1"/>
    <xf numFmtId="2" fontId="1" fillId="0" borderId="0" xfId="20" applyNumberFormat="1"/>
    <xf numFmtId="0" fontId="1" fillId="0" borderId="27" xfId="20" applyBorder="1"/>
    <xf numFmtId="0" fontId="1" fillId="0" borderId="0" xfId="20" applyBorder="1"/>
    <xf numFmtId="2" fontId="1" fillId="0" borderId="28" xfId="20" applyNumberFormat="1" applyBorder="1"/>
    <xf numFmtId="2" fontId="1" fillId="0" borderId="29" xfId="20" applyNumberFormat="1" applyBorder="1"/>
    <xf numFmtId="0" fontId="1" fillId="0" borderId="3" xfId="20" applyFont="1" applyBorder="1"/>
    <xf numFmtId="2" fontId="1" fillId="0" borderId="3" xfId="20" applyNumberFormat="1" applyBorder="1"/>
    <xf numFmtId="2" fontId="15" fillId="0" borderId="0" xfId="20" applyNumberFormat="1" applyFont="1"/>
    <xf numFmtId="0" fontId="2" fillId="0" borderId="3" xfId="20" applyFont="1" applyBorder="1"/>
    <xf numFmtId="0" fontId="1" fillId="0" borderId="30" xfId="20" applyBorder="1"/>
    <xf numFmtId="0" fontId="1" fillId="0" borderId="31" xfId="20" applyBorder="1"/>
    <xf numFmtId="2" fontId="1" fillId="0" borderId="32" xfId="20" applyNumberFormat="1" applyBorder="1"/>
    <xf numFmtId="2" fontId="1" fillId="0" borderId="33" xfId="20" applyNumberFormat="1" applyBorder="1"/>
    <xf numFmtId="164" fontId="1" fillId="10" borderId="0" xfId="2" applyNumberFormat="1" applyFill="1"/>
    <xf numFmtId="164" fontId="4" fillId="10" borderId="0" xfId="18" applyNumberFormat="1" applyFont="1" applyFill="1" applyBorder="1" applyAlignment="1" applyProtection="1">
      <alignment horizontal="center"/>
    </xf>
    <xf numFmtId="10" fontId="1" fillId="11" borderId="5" xfId="18" applyNumberFormat="1" applyFont="1" applyFill="1" applyBorder="1"/>
    <xf numFmtId="177" fontId="2" fillId="12" borderId="18" xfId="0" applyNumberFormat="1" applyFont="1" applyFill="1" applyBorder="1"/>
    <xf numFmtId="177" fontId="2" fillId="12" borderId="2" xfId="0" applyNumberFormat="1" applyFont="1" applyFill="1" applyBorder="1"/>
    <xf numFmtId="177" fontId="0" fillId="10" borderId="0" xfId="0" applyNumberFormat="1" applyFill="1"/>
    <xf numFmtId="177" fontId="4" fillId="10" borderId="0" xfId="2" applyNumberFormat="1" applyFont="1" applyFill="1" applyBorder="1"/>
    <xf numFmtId="177" fontId="4" fillId="10" borderId="0" xfId="2" applyNumberFormat="1" applyFont="1" applyFill="1"/>
    <xf numFmtId="44" fontId="2" fillId="12" borderId="2" xfId="0" applyNumberFormat="1" applyFont="1" applyFill="1" applyBorder="1" applyAlignment="1">
      <alignment horizontal="center" wrapText="1"/>
    </xf>
    <xf numFmtId="0" fontId="2" fillId="15" borderId="0" xfId="0" applyFont="1" applyFill="1" applyAlignment="1">
      <alignment horizontal="center" wrapText="1"/>
    </xf>
    <xf numFmtId="43" fontId="0" fillId="0" borderId="0" xfId="0" applyNumberFormat="1"/>
    <xf numFmtId="2" fontId="0" fillId="0" borderId="0" xfId="0" applyNumberFormat="1"/>
    <xf numFmtId="2" fontId="0" fillId="0" borderId="0" xfId="0" applyNumberFormat="1" applyBorder="1"/>
    <xf numFmtId="2" fontId="0" fillId="15" borderId="5" xfId="0" applyNumberFormat="1" applyFill="1" applyBorder="1" applyAlignment="1">
      <alignment horizontal="center" wrapText="1"/>
    </xf>
    <xf numFmtId="0" fontId="1" fillId="15" borderId="0" xfId="0" applyFont="1" applyFill="1"/>
    <xf numFmtId="0" fontId="10" fillId="15" borderId="0" xfId="0" quotePrefix="1" applyFont="1" applyFill="1" applyBorder="1" applyAlignment="1">
      <alignment horizontal="right"/>
    </xf>
    <xf numFmtId="0" fontId="0" fillId="15" borderId="0" xfId="0" applyFill="1"/>
    <xf numFmtId="0" fontId="4" fillId="15" borderId="0" xfId="0" quotePrefix="1" applyFont="1" applyFill="1" applyBorder="1" applyAlignment="1">
      <alignment horizontal="right"/>
    </xf>
    <xf numFmtId="0" fontId="1" fillId="15" borderId="0" xfId="0" quotePrefix="1" applyFont="1" applyFill="1" applyBorder="1" applyAlignment="1">
      <alignment horizontal="right"/>
    </xf>
    <xf numFmtId="164" fontId="4" fillId="15" borderId="5" xfId="2" applyNumberFormat="1" applyFont="1" applyFill="1" applyBorder="1" applyAlignment="1">
      <alignment horizontal="center" vertical="center"/>
    </xf>
    <xf numFmtId="164" fontId="4" fillId="15" borderId="5" xfId="2" applyNumberFormat="1" applyFont="1" applyFill="1" applyBorder="1" applyAlignment="1">
      <alignment horizontal="right" vertical="center"/>
    </xf>
    <xf numFmtId="43" fontId="15" fillId="0" borderId="0" xfId="20" applyNumberFormat="1" applyFont="1"/>
    <xf numFmtId="167" fontId="0" fillId="0" borderId="0" xfId="18" applyNumberFormat="1" applyFont="1"/>
    <xf numFmtId="2" fontId="0" fillId="13" borderId="0" xfId="0" applyNumberFormat="1" applyFill="1" applyBorder="1" applyAlignment="1">
      <alignment wrapText="1"/>
    </xf>
    <xf numFmtId="164" fontId="4" fillId="13" borderId="0" xfId="2" applyFont="1" applyFill="1" applyBorder="1" applyAlignment="1">
      <alignment horizontal="center" vertical="center"/>
    </xf>
    <xf numFmtId="168" fontId="1" fillId="13" borderId="0" xfId="0" applyNumberFormat="1" applyFont="1" applyFill="1" applyBorder="1" applyAlignment="1">
      <alignment horizontal="center" vertical="center" wrapText="1"/>
    </xf>
    <xf numFmtId="0" fontId="0" fillId="13" borderId="0" xfId="0" applyFill="1" applyBorder="1" applyAlignment="1">
      <alignment wrapText="1"/>
    </xf>
    <xf numFmtId="0" fontId="8" fillId="13" borderId="0" xfId="0" applyFont="1" applyFill="1" applyBorder="1"/>
    <xf numFmtId="44" fontId="2" fillId="13" borderId="0" xfId="0" applyNumberFormat="1" applyFont="1" applyFill="1" applyBorder="1" applyAlignment="1">
      <alignment horizontal="center" wrapText="1"/>
    </xf>
    <xf numFmtId="178" fontId="2" fillId="13" borderId="0" xfId="0" applyNumberFormat="1" applyFont="1" applyFill="1" applyBorder="1" applyAlignment="1">
      <alignment horizontal="center" wrapText="1"/>
    </xf>
    <xf numFmtId="0" fontId="2" fillId="13" borderId="0" xfId="0" applyFont="1" applyFill="1" applyBorder="1" applyAlignment="1">
      <alignment horizontal="center" wrapText="1"/>
    </xf>
    <xf numFmtId="2" fontId="0" fillId="13" borderId="0" xfId="0" applyNumberFormat="1" applyFill="1" applyBorder="1"/>
    <xf numFmtId="0" fontId="0" fillId="13" borderId="0" xfId="0" applyFill="1" applyBorder="1"/>
    <xf numFmtId="164" fontId="0" fillId="0" borderId="0" xfId="0" applyNumberFormat="1"/>
    <xf numFmtId="179" fontId="0" fillId="0" borderId="0" xfId="18" applyNumberFormat="1" applyFont="1"/>
    <xf numFmtId="0" fontId="32" fillId="0" borderId="0" xfId="20" applyFont="1" applyFill="1"/>
    <xf numFmtId="2" fontId="32" fillId="0" borderId="0" xfId="20" applyNumberFormat="1" applyFont="1" applyFill="1"/>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left" wrapText="1"/>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2" fontId="1" fillId="15" borderId="0" xfId="0" applyNumberFormat="1" applyFont="1" applyFill="1" applyBorder="1" applyAlignment="1">
      <alignment horizontal="center" vertical="center"/>
    </xf>
  </cellXfs>
  <cellStyles count="21">
    <cellStyle name="Blockout" xfId="1"/>
    <cellStyle name="Comma" xfId="2" builtinId="3"/>
    <cellStyle name="Currency" xfId="3" builtinId="4"/>
    <cellStyle name="Good" xfId="19" builtinId="26"/>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 2" xfId="20"/>
    <cellStyle name="Normal_2005 03 27 RAB model" xfId="17"/>
    <cellStyle name="Percent" xfId="1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B4" sqref="B4"/>
    </sheetView>
  </sheetViews>
  <sheetFormatPr defaultRowHeight="12.75"/>
  <cols>
    <col min="1" max="1" width="2.28515625" customWidth="1"/>
    <col min="2" max="2" width="15.7109375" customWidth="1"/>
  </cols>
  <sheetData>
    <row r="1" spans="1:23" ht="44.25" customHeight="1">
      <c r="A1" s="9"/>
      <c r="B1" s="9"/>
      <c r="D1" s="46"/>
      <c r="E1" s="132"/>
      <c r="F1" s="250" t="s">
        <v>90</v>
      </c>
      <c r="R1" s="9"/>
      <c r="S1" s="9"/>
      <c r="T1" s="9"/>
      <c r="U1" s="9"/>
      <c r="V1" s="9"/>
      <c r="W1" s="9"/>
    </row>
    <row r="2" spans="1:23" ht="44.25" customHeight="1">
      <c r="A2" s="9"/>
      <c r="B2" s="9"/>
      <c r="D2" s="46"/>
      <c r="F2" s="250"/>
      <c r="K2" s="250" t="s">
        <v>92</v>
      </c>
      <c r="R2" s="9"/>
      <c r="S2" s="9"/>
      <c r="T2" s="9"/>
      <c r="U2" s="9"/>
      <c r="V2" s="9"/>
      <c r="W2" s="9"/>
    </row>
    <row r="3" spans="1:23" ht="54.95" customHeight="1">
      <c r="A3" s="9"/>
      <c r="B3" s="9"/>
      <c r="D3" s="46"/>
      <c r="G3" s="250"/>
      <c r="K3" s="188" t="s">
        <v>85</v>
      </c>
      <c r="R3" s="9"/>
      <c r="S3" s="9"/>
      <c r="T3" s="9"/>
      <c r="U3" s="9"/>
      <c r="V3" s="9"/>
      <c r="W3" s="9"/>
    </row>
    <row r="4" spans="1:23" ht="36" customHeight="1">
      <c r="A4" s="9"/>
      <c r="B4" s="9"/>
      <c r="D4" s="46"/>
      <c r="G4" s="250"/>
      <c r="J4" s="190"/>
      <c r="K4" s="251" t="s">
        <v>110</v>
      </c>
      <c r="R4" s="9"/>
      <c r="S4" s="9"/>
      <c r="T4" s="9"/>
      <c r="U4" s="9"/>
      <c r="V4" s="9"/>
      <c r="W4" s="9"/>
    </row>
    <row r="5" spans="1:23" ht="36" customHeight="1">
      <c r="A5" s="9"/>
      <c r="B5" s="9"/>
      <c r="D5" s="46"/>
      <c r="L5" s="190"/>
      <c r="M5" s="190"/>
      <c r="N5" s="190"/>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3"/>
      <c r="B7" s="134" t="s">
        <v>32</v>
      </c>
      <c r="C7" s="123"/>
      <c r="D7" s="123"/>
      <c r="E7" s="123"/>
      <c r="F7" s="123"/>
      <c r="G7" s="123"/>
      <c r="H7" s="175"/>
      <c r="I7" s="123"/>
      <c r="J7" s="189"/>
      <c r="K7" s="175"/>
      <c r="L7" s="123"/>
      <c r="M7" s="123"/>
      <c r="N7" s="175"/>
      <c r="O7" s="175"/>
      <c r="P7" s="123"/>
      <c r="Q7" s="123"/>
      <c r="R7" s="123"/>
      <c r="S7" s="123"/>
      <c r="T7" s="123"/>
      <c r="U7" s="123"/>
      <c r="V7" s="123"/>
      <c r="W7" s="123"/>
    </row>
    <row r="8" spans="1:23" ht="15.75">
      <c r="A8" s="123"/>
      <c r="B8" s="123"/>
      <c r="C8" s="123"/>
      <c r="D8" s="123"/>
      <c r="E8" s="123"/>
      <c r="F8" s="123"/>
      <c r="G8" s="123"/>
      <c r="H8" s="175"/>
      <c r="I8" s="123"/>
      <c r="J8" s="176"/>
      <c r="K8" s="175"/>
      <c r="L8" s="123"/>
      <c r="M8" s="123"/>
      <c r="N8" s="123"/>
      <c r="O8" s="123"/>
      <c r="P8" s="123"/>
      <c r="Q8" s="123"/>
      <c r="R8" s="123"/>
      <c r="S8" s="123"/>
      <c r="T8" s="123"/>
      <c r="U8" s="123"/>
      <c r="V8" s="123"/>
      <c r="W8" s="123"/>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3" t="s">
        <v>93</v>
      </c>
      <c r="D13" s="43"/>
      <c r="E13" s="43"/>
      <c r="F13" s="43"/>
      <c r="G13" s="43"/>
      <c r="H13" s="43"/>
      <c r="I13" s="43"/>
      <c r="J13" s="43"/>
      <c r="K13" s="43"/>
      <c r="L13" s="43"/>
      <c r="M13" s="9"/>
      <c r="N13" s="9"/>
      <c r="O13" s="9"/>
      <c r="P13" s="9"/>
      <c r="Q13" s="9"/>
      <c r="R13" s="9"/>
      <c r="S13" s="9"/>
      <c r="T13" s="9"/>
      <c r="U13" s="9"/>
      <c r="V13" s="9"/>
      <c r="W13" s="9"/>
    </row>
    <row r="14" spans="1:23" ht="15">
      <c r="A14" s="9"/>
      <c r="B14" s="9"/>
      <c r="C14" s="173" t="s">
        <v>91</v>
      </c>
      <c r="D14" s="43"/>
      <c r="E14" s="43"/>
      <c r="F14" s="43"/>
      <c r="G14" s="43"/>
      <c r="H14" s="43"/>
      <c r="I14" s="43"/>
      <c r="J14" s="43"/>
      <c r="K14" s="43"/>
      <c r="L14" s="43"/>
      <c r="M14" s="9"/>
      <c r="N14" s="9"/>
      <c r="O14" s="9"/>
      <c r="P14" s="9"/>
      <c r="Q14" s="9"/>
      <c r="R14" s="9"/>
      <c r="S14" s="9"/>
      <c r="T14" s="9"/>
      <c r="U14" s="9"/>
      <c r="V14" s="9"/>
      <c r="W14" s="9"/>
    </row>
    <row r="15" spans="1:23" ht="15">
      <c r="A15" s="9"/>
      <c r="B15" s="9"/>
      <c r="C15" s="173"/>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2" t="s">
        <v>104</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3" t="s">
        <v>105</v>
      </c>
      <c r="E21" s="254" t="s">
        <v>106</v>
      </c>
      <c r="F21" s="254"/>
      <c r="G21" s="254" t="s">
        <v>107</v>
      </c>
      <c r="H21" s="254"/>
      <c r="I21" s="43"/>
      <c r="J21" s="43"/>
      <c r="K21" s="43"/>
      <c r="L21" s="43"/>
      <c r="M21" s="9"/>
      <c r="N21" s="9"/>
      <c r="O21" s="9"/>
      <c r="P21" s="9"/>
      <c r="Q21" s="9"/>
      <c r="R21" s="9"/>
      <c r="S21" s="9"/>
      <c r="T21" s="9"/>
      <c r="U21" s="9"/>
      <c r="V21" s="9"/>
      <c r="W21" s="9"/>
    </row>
    <row r="22" spans="1:23" ht="15">
      <c r="A22" s="9"/>
      <c r="B22" s="9"/>
      <c r="C22" s="43"/>
      <c r="D22" s="255" t="s">
        <v>108</v>
      </c>
      <c r="E22" s="256">
        <v>39625</v>
      </c>
      <c r="F22" s="173"/>
      <c r="G22" s="173"/>
      <c r="H22" s="173"/>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8"/>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0"/>
      <c r="E40" s="237"/>
      <c r="F40" s="190"/>
      <c r="G40" s="190"/>
      <c r="H40" s="9"/>
      <c r="I40" s="9"/>
      <c r="J40" s="9"/>
      <c r="K40" s="9"/>
      <c r="L40" s="9"/>
      <c r="M40" s="9"/>
      <c r="N40" s="9"/>
      <c r="O40" s="9"/>
      <c r="P40" s="9"/>
      <c r="Q40" s="9"/>
      <c r="R40" s="9"/>
      <c r="S40" s="9"/>
      <c r="T40" s="9"/>
      <c r="U40" s="9"/>
      <c r="V40" s="9"/>
      <c r="W40" s="9"/>
    </row>
    <row r="41" spans="1:23" ht="15">
      <c r="A41" s="9"/>
      <c r="B41" s="9"/>
      <c r="C41" s="9"/>
      <c r="D41" s="249"/>
      <c r="E41" s="190"/>
      <c r="F41" s="190"/>
      <c r="G41" s="190"/>
      <c r="H41" s="9"/>
      <c r="I41" s="9"/>
      <c r="J41" s="9"/>
      <c r="K41" s="9"/>
      <c r="L41" s="9"/>
      <c r="M41" s="9"/>
      <c r="N41" s="9"/>
      <c r="O41" s="9"/>
      <c r="P41" s="9"/>
      <c r="Q41" s="9"/>
      <c r="R41" s="9"/>
      <c r="S41" s="9"/>
      <c r="T41" s="9"/>
      <c r="U41" s="9"/>
      <c r="V41" s="9"/>
      <c r="W41" s="9"/>
    </row>
    <row r="42" spans="1:23" ht="15">
      <c r="A42" s="9"/>
      <c r="B42" s="9"/>
      <c r="C42" s="9"/>
      <c r="D42" s="190"/>
      <c r="E42" s="6"/>
      <c r="F42" s="6"/>
      <c r="G42" s="190"/>
      <c r="H42" s="9"/>
      <c r="I42" s="9"/>
      <c r="J42" s="9"/>
      <c r="K42" s="9"/>
      <c r="L42" s="9"/>
      <c r="M42" s="9"/>
      <c r="N42" s="9"/>
      <c r="O42" s="9"/>
      <c r="P42" s="9"/>
      <c r="Q42" s="9"/>
      <c r="R42" s="9"/>
      <c r="S42" s="9"/>
      <c r="T42" s="9"/>
      <c r="U42" s="9"/>
      <c r="V42" s="9"/>
      <c r="W42" s="9"/>
    </row>
    <row r="43" spans="1:23" ht="15">
      <c r="A43" s="9"/>
      <c r="B43" s="9"/>
      <c r="C43" s="9"/>
      <c r="D43" s="190"/>
      <c r="E43" s="6"/>
      <c r="F43" s="6"/>
      <c r="G43" s="190"/>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abSelected="1" zoomScale="90" workbookViewId="0">
      <selection activeCell="M2" sqref="M2"/>
    </sheetView>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2" width="11.85546875" customWidth="1"/>
    <col min="23" max="23" width="15.7109375" customWidth="1"/>
    <col min="24" max="24" width="15.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0"/>
      <c r="AF1" s="190"/>
      <c r="AG1" s="190"/>
      <c r="AH1" s="190"/>
      <c r="AI1" s="190"/>
      <c r="AJ1" s="190"/>
      <c r="AK1" s="190"/>
      <c r="AL1" s="190"/>
      <c r="AM1" s="190"/>
      <c r="AN1" s="190"/>
      <c r="AO1" s="190"/>
      <c r="AP1" s="190"/>
      <c r="AQ1" s="190"/>
      <c r="AR1" s="190"/>
      <c r="AS1" s="190"/>
      <c r="AT1" s="190"/>
      <c r="AU1" s="190"/>
    </row>
    <row r="2" spans="1:47" ht="16.5" customHeight="1">
      <c r="A2" s="12"/>
      <c r="B2" s="12"/>
      <c r="C2" s="12"/>
      <c r="D2" s="12"/>
      <c r="E2" s="12"/>
      <c r="F2" s="53" t="s">
        <v>21</v>
      </c>
      <c r="G2" s="341" t="s">
        <v>74</v>
      </c>
      <c r="H2" s="342"/>
      <c r="I2" s="51"/>
      <c r="J2" s="51"/>
      <c r="K2" s="270"/>
      <c r="L2" s="51"/>
      <c r="M2" s="352" t="s">
        <v>140</v>
      </c>
      <c r="N2" s="51"/>
      <c r="O2" s="51"/>
      <c r="P2" s="51"/>
      <c r="Q2" s="51"/>
      <c r="R2" s="51"/>
      <c r="S2" s="51"/>
      <c r="T2" s="51"/>
      <c r="U2" s="51"/>
      <c r="V2" s="51"/>
      <c r="W2" s="51"/>
      <c r="X2" s="19"/>
      <c r="Y2" s="19"/>
      <c r="Z2" s="19"/>
      <c r="AA2" s="19"/>
      <c r="AB2" s="9"/>
      <c r="AC2" s="9"/>
      <c r="AD2" s="9"/>
      <c r="AE2" s="190"/>
      <c r="AF2" s="190"/>
      <c r="AG2" s="190"/>
      <c r="AH2" s="190"/>
      <c r="AI2" s="190"/>
      <c r="AJ2" s="190"/>
      <c r="AK2" s="190"/>
      <c r="AL2" s="190"/>
      <c r="AM2" s="190"/>
      <c r="AN2" s="190"/>
      <c r="AO2" s="190"/>
      <c r="AP2" s="190"/>
      <c r="AQ2" s="190"/>
      <c r="AR2" s="190"/>
      <c r="AS2" s="190"/>
      <c r="AT2" s="190"/>
      <c r="AU2" s="190"/>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5"/>
      <c r="AF3" s="215"/>
      <c r="AG3" s="215"/>
      <c r="AH3" s="215"/>
      <c r="AI3" s="215"/>
      <c r="AJ3" s="215"/>
      <c r="AK3" s="215"/>
      <c r="AL3" s="215"/>
      <c r="AM3" s="215"/>
      <c r="AN3" s="215"/>
      <c r="AO3" s="215"/>
      <c r="AP3" s="215"/>
      <c r="AQ3" s="215"/>
      <c r="AR3" s="215"/>
      <c r="AS3" s="215"/>
      <c r="AT3" s="215"/>
      <c r="AU3" s="215"/>
    </row>
    <row r="4" spans="1:47" s="6" customFormat="1" ht="15.75">
      <c r="A4" s="70"/>
      <c r="B4" s="70"/>
      <c r="C4" s="70"/>
      <c r="D4" s="70"/>
      <c r="E4" s="70"/>
      <c r="F4" s="71"/>
      <c r="G4" s="71"/>
      <c r="H4" s="72"/>
      <c r="I4" s="73"/>
      <c r="J4" s="71"/>
      <c r="K4" s="70"/>
      <c r="L4" s="70"/>
      <c r="M4" s="70"/>
      <c r="N4" s="70"/>
      <c r="O4" s="70"/>
      <c r="P4" s="70"/>
      <c r="Q4" s="70"/>
      <c r="R4" s="70"/>
      <c r="S4" s="70"/>
      <c r="T4" s="70"/>
      <c r="U4" s="70"/>
      <c r="V4" s="70"/>
      <c r="W4" s="70"/>
      <c r="X4" s="331"/>
      <c r="Y4" s="331"/>
      <c r="Z4" s="42"/>
      <c r="AA4" s="43"/>
      <c r="AB4" s="43"/>
      <c r="AC4" s="43"/>
      <c r="AD4" s="237"/>
      <c r="AE4" s="237"/>
      <c r="AF4" s="237"/>
      <c r="AG4" s="237"/>
      <c r="AH4" s="237"/>
      <c r="AI4" s="237"/>
      <c r="AJ4" s="237"/>
      <c r="AK4" s="237"/>
      <c r="AL4" s="237"/>
      <c r="AM4" s="237"/>
      <c r="AN4" s="237"/>
      <c r="AO4" s="237"/>
      <c r="AP4" s="237"/>
      <c r="AQ4" s="237"/>
      <c r="AR4" s="237"/>
      <c r="AS4" s="237"/>
      <c r="AT4" s="237"/>
    </row>
    <row r="5" spans="1:47">
      <c r="A5" s="74"/>
      <c r="B5" s="74"/>
      <c r="C5" s="74"/>
      <c r="D5" s="74"/>
      <c r="E5" s="74"/>
      <c r="F5" s="162" t="str">
        <f>"Opening Regulated Asset Base for "&amp;CONCATENATE(LEFT(V7, 4)-1 &amp;"-" &amp;IF(V7&gt;"2009-10",,"0") &amp;RIGHT(V7,2)-1) &amp;" ($m Nominal)"</f>
        <v>Opening Regulated Asset Base for 2008-09 ($m Nominal)</v>
      </c>
      <c r="G5" s="162"/>
      <c r="H5" s="162"/>
      <c r="I5" s="162"/>
      <c r="J5" s="75"/>
      <c r="K5" s="76"/>
      <c r="L5" s="75"/>
      <c r="M5" s="76"/>
      <c r="N5" s="75"/>
      <c r="O5" s="75"/>
      <c r="P5" s="75"/>
      <c r="Q5" s="75"/>
      <c r="R5" s="75"/>
      <c r="S5" s="75"/>
      <c r="T5" s="75"/>
      <c r="U5" s="75"/>
      <c r="V5" s="76"/>
      <c r="W5" s="312"/>
      <c r="X5" s="332"/>
      <c r="Y5" s="332"/>
      <c r="Z5" s="8"/>
      <c r="AA5" s="44"/>
      <c r="AB5" s="9"/>
      <c r="AC5" s="9"/>
      <c r="AD5" s="190"/>
      <c r="AE5" s="190"/>
      <c r="AF5" s="190"/>
      <c r="AG5" s="190"/>
      <c r="AH5" s="190"/>
      <c r="AI5" s="190"/>
      <c r="AJ5" s="190"/>
      <c r="AK5" s="190"/>
      <c r="AL5" s="190"/>
      <c r="AM5" s="190"/>
      <c r="AN5" s="190"/>
      <c r="AO5" s="190"/>
      <c r="AP5" s="190"/>
      <c r="AQ5" s="190"/>
      <c r="AR5" s="190"/>
      <c r="AS5" s="190"/>
      <c r="AT5" s="190"/>
    </row>
    <row r="6" spans="1:47" ht="54.75" customHeight="1">
      <c r="A6" s="12"/>
      <c r="B6" s="12"/>
      <c r="C6" s="12"/>
      <c r="D6" s="12"/>
      <c r="E6" s="12"/>
      <c r="F6" s="39"/>
      <c r="G6" s="343" t="s">
        <v>84</v>
      </c>
      <c r="H6" s="343"/>
      <c r="I6" s="343"/>
      <c r="J6" s="11" t="s">
        <v>2</v>
      </c>
      <c r="K6" s="10" t="s">
        <v>3</v>
      </c>
      <c r="L6" s="10" t="s">
        <v>4</v>
      </c>
      <c r="M6" s="10" t="s">
        <v>77</v>
      </c>
      <c r="N6" s="10" t="s">
        <v>71</v>
      </c>
      <c r="O6" s="313" t="s">
        <v>136</v>
      </c>
      <c r="P6" s="313" t="s">
        <v>137</v>
      </c>
      <c r="Q6" s="10" t="s">
        <v>50</v>
      </c>
      <c r="R6" s="10" t="s">
        <v>51</v>
      </c>
      <c r="S6" s="10" t="s">
        <v>62</v>
      </c>
      <c r="T6" s="10" t="s">
        <v>63</v>
      </c>
      <c r="U6" s="10" t="s">
        <v>64</v>
      </c>
      <c r="V6" s="10" t="s">
        <v>23</v>
      </c>
      <c r="W6" s="313" t="s">
        <v>135</v>
      </c>
      <c r="X6" s="333"/>
      <c r="Y6" s="334"/>
      <c r="Z6" s="9"/>
      <c r="AA6" s="9"/>
      <c r="AB6" s="9"/>
      <c r="AC6" s="9"/>
      <c r="AD6" s="190"/>
      <c r="AE6" s="190"/>
      <c r="AF6" s="190"/>
      <c r="AG6" s="190"/>
      <c r="AH6" s="190"/>
      <c r="AI6" s="190"/>
      <c r="AJ6" s="190"/>
      <c r="AK6" s="190"/>
      <c r="AL6" s="190"/>
      <c r="AM6" s="190"/>
      <c r="AN6" s="190"/>
      <c r="AO6" s="190"/>
      <c r="AP6" s="190"/>
      <c r="AQ6" s="190"/>
      <c r="AR6" s="190"/>
      <c r="AS6" s="190"/>
      <c r="AT6" s="190"/>
    </row>
    <row r="7" spans="1:47">
      <c r="A7" s="12"/>
      <c r="B7" s="12"/>
      <c r="C7" s="12"/>
      <c r="D7" s="12"/>
      <c r="E7" s="12"/>
      <c r="F7" s="40" t="s">
        <v>0</v>
      </c>
      <c r="G7" s="346" t="s">
        <v>122</v>
      </c>
      <c r="H7" s="347"/>
      <c r="I7" s="347"/>
      <c r="J7" s="323">
        <v>72.380291603528562</v>
      </c>
      <c r="K7" s="317">
        <v>20.415151517588125</v>
      </c>
      <c r="L7" s="258">
        <v>40</v>
      </c>
      <c r="M7" s="264">
        <v>4.2038385308644184</v>
      </c>
      <c r="N7" s="62">
        <v>0.59961345567073321</v>
      </c>
      <c r="O7" s="324">
        <v>-0.33503925977558424</v>
      </c>
      <c r="P7" s="324">
        <v>-0.21058718995213566</v>
      </c>
      <c r="Q7" s="62"/>
      <c r="R7" s="62"/>
      <c r="S7" s="62">
        <v>57.564331517826218</v>
      </c>
      <c r="T7" s="258">
        <v>23.718216785538054</v>
      </c>
      <c r="U7" s="258">
        <v>44.621655934639037</v>
      </c>
      <c r="V7" s="263" t="s">
        <v>111</v>
      </c>
      <c r="W7" s="258">
        <v>5</v>
      </c>
      <c r="X7" s="327"/>
      <c r="Y7" s="335"/>
      <c r="Z7" s="9"/>
      <c r="AA7" s="9"/>
      <c r="AB7" s="9"/>
      <c r="AC7" s="9"/>
      <c r="AD7" s="190"/>
      <c r="AE7" s="190"/>
      <c r="AF7" s="190"/>
      <c r="AG7" s="190"/>
      <c r="AH7" s="190"/>
      <c r="AI7" s="190"/>
      <c r="AJ7" s="190"/>
      <c r="AK7" s="190"/>
      <c r="AL7" s="190"/>
      <c r="AM7" s="190"/>
      <c r="AN7" s="190"/>
      <c r="AO7" s="190"/>
      <c r="AP7" s="190"/>
      <c r="AQ7" s="190"/>
      <c r="AR7" s="190"/>
      <c r="AS7" s="190"/>
      <c r="AT7" s="190"/>
    </row>
    <row r="8" spans="1:47">
      <c r="A8" s="12"/>
      <c r="B8" s="12"/>
      <c r="C8" s="12"/>
      <c r="D8" s="12"/>
      <c r="E8" s="12"/>
      <c r="F8" s="40" t="s">
        <v>1</v>
      </c>
      <c r="G8" s="344" t="s">
        <v>123</v>
      </c>
      <c r="H8" s="345"/>
      <c r="I8" s="345"/>
      <c r="J8" s="64">
        <v>0</v>
      </c>
      <c r="K8" s="260" t="s">
        <v>109</v>
      </c>
      <c r="L8" s="260">
        <v>40</v>
      </c>
      <c r="M8" s="260">
        <v>0</v>
      </c>
      <c r="N8" s="63"/>
      <c r="O8" s="63"/>
      <c r="P8" s="63"/>
      <c r="Q8" s="63"/>
      <c r="R8" s="63"/>
      <c r="S8" s="64">
        <v>0</v>
      </c>
      <c r="T8" s="265" t="s">
        <v>109</v>
      </c>
      <c r="U8" s="260">
        <v>47.5</v>
      </c>
      <c r="V8" s="8"/>
      <c r="W8" s="8"/>
      <c r="X8" s="328"/>
      <c r="Y8" s="329"/>
      <c r="Z8" s="9"/>
      <c r="AA8" s="9"/>
      <c r="AB8" s="9"/>
      <c r="AC8" s="9"/>
      <c r="AD8" s="190"/>
      <c r="AE8" s="190"/>
      <c r="AF8" s="190"/>
      <c r="AG8" s="190"/>
      <c r="AH8" s="190"/>
      <c r="AI8" s="190"/>
      <c r="AJ8" s="190"/>
      <c r="AK8" s="190"/>
      <c r="AL8" s="190"/>
      <c r="AM8" s="190"/>
      <c r="AN8" s="190"/>
      <c r="AO8" s="190"/>
      <c r="AP8" s="190"/>
      <c r="AQ8" s="190"/>
      <c r="AR8" s="190"/>
      <c r="AS8" s="190"/>
      <c r="AT8" s="190"/>
    </row>
    <row r="9" spans="1:47">
      <c r="A9" s="12"/>
      <c r="B9" s="12"/>
      <c r="C9" s="12"/>
      <c r="D9" s="12"/>
      <c r="E9" s="12"/>
      <c r="F9" s="40" t="s">
        <v>6</v>
      </c>
      <c r="G9" s="344" t="s">
        <v>124</v>
      </c>
      <c r="H9" s="345"/>
      <c r="I9" s="345"/>
      <c r="J9" s="64">
        <v>0</v>
      </c>
      <c r="K9" s="260" t="s">
        <v>109</v>
      </c>
      <c r="L9" s="260">
        <v>60</v>
      </c>
      <c r="M9" s="260">
        <v>0</v>
      </c>
      <c r="N9" s="63"/>
      <c r="O9" s="63"/>
      <c r="P9" s="63"/>
      <c r="Q9" s="63"/>
      <c r="R9" s="63"/>
      <c r="S9" s="64">
        <v>0</v>
      </c>
      <c r="T9" s="265" t="s">
        <v>109</v>
      </c>
      <c r="U9" s="260">
        <v>47.5</v>
      </c>
      <c r="V9" s="8"/>
      <c r="W9" s="8"/>
      <c r="X9" s="328"/>
      <c r="Y9" s="329"/>
      <c r="Z9" s="9"/>
      <c r="AA9" s="9"/>
      <c r="AB9" s="9"/>
      <c r="AC9" s="9"/>
      <c r="AD9" s="190"/>
      <c r="AE9" s="190"/>
      <c r="AF9" s="190"/>
      <c r="AG9" s="190"/>
      <c r="AH9" s="190"/>
      <c r="AI9" s="190"/>
      <c r="AJ9" s="190"/>
      <c r="AK9" s="190"/>
      <c r="AL9" s="190"/>
      <c r="AM9" s="190"/>
      <c r="AN9" s="190"/>
      <c r="AO9" s="190"/>
      <c r="AP9" s="190"/>
      <c r="AQ9" s="190"/>
      <c r="AR9" s="190"/>
      <c r="AS9" s="190"/>
      <c r="AT9" s="190"/>
    </row>
    <row r="10" spans="1:47">
      <c r="A10" s="12"/>
      <c r="B10" s="12"/>
      <c r="C10" s="12"/>
      <c r="D10" s="12"/>
      <c r="E10" s="12"/>
      <c r="F10" s="40" t="s">
        <v>7</v>
      </c>
      <c r="G10" s="344" t="s">
        <v>125</v>
      </c>
      <c r="H10" s="345"/>
      <c r="I10" s="345"/>
      <c r="J10" s="64">
        <v>0</v>
      </c>
      <c r="K10" s="260" t="s">
        <v>109</v>
      </c>
      <c r="L10" s="260">
        <v>40</v>
      </c>
      <c r="M10" s="260">
        <v>0</v>
      </c>
      <c r="N10" s="63"/>
      <c r="O10" s="63"/>
      <c r="P10" s="63"/>
      <c r="Q10" s="63"/>
      <c r="R10" s="63"/>
      <c r="S10" s="64">
        <v>0</v>
      </c>
      <c r="T10" s="265" t="s">
        <v>109</v>
      </c>
      <c r="U10" s="260">
        <v>40</v>
      </c>
      <c r="V10" s="8"/>
      <c r="W10" s="8"/>
      <c r="X10" s="328"/>
      <c r="Y10" s="329"/>
      <c r="Z10" s="9"/>
      <c r="AA10" s="9"/>
      <c r="AB10" s="9"/>
      <c r="AC10" s="9"/>
      <c r="AD10" s="190"/>
      <c r="AE10" s="190"/>
      <c r="AF10" s="190"/>
      <c r="AG10" s="190"/>
      <c r="AH10" s="190"/>
      <c r="AI10" s="190"/>
      <c r="AJ10" s="190"/>
      <c r="AK10" s="190"/>
      <c r="AL10" s="190"/>
      <c r="AM10" s="190"/>
      <c r="AN10" s="190"/>
      <c r="AO10" s="190"/>
      <c r="AP10" s="190"/>
      <c r="AQ10" s="190"/>
      <c r="AR10" s="190"/>
      <c r="AS10" s="190"/>
      <c r="AT10" s="190"/>
    </row>
    <row r="11" spans="1:47">
      <c r="A11" s="12"/>
      <c r="B11" s="12"/>
      <c r="C11" s="12"/>
      <c r="D11" s="12"/>
      <c r="E11" s="12"/>
      <c r="F11" s="40" t="s">
        <v>8</v>
      </c>
      <c r="G11" s="344" t="s">
        <v>126</v>
      </c>
      <c r="H11" s="345"/>
      <c r="I11" s="345"/>
      <c r="J11" s="64">
        <v>0</v>
      </c>
      <c r="K11" s="260" t="s">
        <v>109</v>
      </c>
      <c r="L11" s="260">
        <v>10</v>
      </c>
      <c r="M11" s="260">
        <v>0</v>
      </c>
      <c r="N11" s="63"/>
      <c r="O11" s="63"/>
      <c r="P11" s="63"/>
      <c r="Q11" s="63"/>
      <c r="R11" s="63"/>
      <c r="S11" s="64">
        <v>0</v>
      </c>
      <c r="T11" s="265" t="s">
        <v>109</v>
      </c>
      <c r="U11" s="260">
        <v>10</v>
      </c>
      <c r="V11" s="8"/>
      <c r="W11" s="8"/>
      <c r="X11" s="328"/>
      <c r="Y11" s="329"/>
      <c r="Z11" s="9"/>
      <c r="AA11" s="9"/>
      <c r="AB11" s="9"/>
      <c r="AC11" s="9"/>
      <c r="AD11" s="190"/>
      <c r="AE11" s="190"/>
      <c r="AF11" s="190"/>
      <c r="AG11" s="190"/>
      <c r="AH11" s="190"/>
      <c r="AI11" s="190"/>
      <c r="AJ11" s="190"/>
      <c r="AK11" s="190"/>
      <c r="AL11" s="190"/>
      <c r="AM11" s="190"/>
      <c r="AN11" s="190"/>
      <c r="AO11" s="190"/>
      <c r="AP11" s="190"/>
      <c r="AQ11" s="190"/>
      <c r="AR11" s="190"/>
      <c r="AS11" s="190"/>
      <c r="AT11" s="190"/>
    </row>
    <row r="12" spans="1:47">
      <c r="A12" s="12"/>
      <c r="B12" s="12"/>
      <c r="C12" s="12"/>
      <c r="D12" s="12"/>
      <c r="E12" s="12"/>
      <c r="F12" s="40" t="s">
        <v>9</v>
      </c>
      <c r="G12" s="274" t="s">
        <v>127</v>
      </c>
      <c r="H12" s="275"/>
      <c r="I12" s="275"/>
      <c r="J12" s="64">
        <v>0</v>
      </c>
      <c r="K12" s="260" t="s">
        <v>109</v>
      </c>
      <c r="L12" s="260">
        <v>7</v>
      </c>
      <c r="M12" s="260">
        <v>0</v>
      </c>
      <c r="N12" s="63"/>
      <c r="O12" s="63"/>
      <c r="P12" s="63"/>
      <c r="Q12" s="63"/>
      <c r="R12" s="63"/>
      <c r="S12" s="64">
        <v>0</v>
      </c>
      <c r="T12" s="265" t="s">
        <v>109</v>
      </c>
      <c r="U12" s="260">
        <v>8</v>
      </c>
      <c r="V12" s="8"/>
      <c r="W12" s="8"/>
      <c r="X12" s="328"/>
      <c r="Y12" s="329"/>
      <c r="Z12" s="9"/>
      <c r="AA12" s="9"/>
      <c r="AB12" s="9"/>
      <c r="AC12" s="9"/>
      <c r="AD12" s="190"/>
      <c r="AE12" s="190"/>
      <c r="AF12" s="190"/>
      <c r="AG12" s="190"/>
      <c r="AH12" s="190"/>
      <c r="AI12" s="190"/>
      <c r="AJ12" s="190"/>
      <c r="AK12" s="190"/>
      <c r="AL12" s="190"/>
      <c r="AM12" s="190"/>
      <c r="AN12" s="190"/>
      <c r="AO12" s="190"/>
      <c r="AP12" s="190"/>
      <c r="AQ12" s="190"/>
      <c r="AR12" s="190"/>
      <c r="AS12" s="190"/>
      <c r="AT12" s="190"/>
    </row>
    <row r="13" spans="1:47">
      <c r="A13" s="12"/>
      <c r="B13" s="12"/>
      <c r="C13" s="12"/>
      <c r="D13" s="12"/>
      <c r="E13" s="12"/>
      <c r="F13" s="40" t="s">
        <v>10</v>
      </c>
      <c r="G13" s="274" t="s">
        <v>128</v>
      </c>
      <c r="H13" s="275"/>
      <c r="I13" s="275"/>
      <c r="J13" s="64">
        <v>0</v>
      </c>
      <c r="K13" s="260" t="s">
        <v>109</v>
      </c>
      <c r="L13" s="260">
        <v>5</v>
      </c>
      <c r="M13" s="260">
        <v>0</v>
      </c>
      <c r="N13" s="63"/>
      <c r="O13" s="63"/>
      <c r="P13" s="63"/>
      <c r="Q13" s="63"/>
      <c r="R13" s="63"/>
      <c r="S13" s="64">
        <v>0</v>
      </c>
      <c r="T13" s="265" t="s">
        <v>109</v>
      </c>
      <c r="U13" s="260">
        <v>5.8</v>
      </c>
      <c r="V13" s="8"/>
      <c r="W13" s="8"/>
      <c r="X13" s="328"/>
      <c r="Y13" s="329"/>
      <c r="Z13" s="9"/>
      <c r="AA13" s="9"/>
      <c r="AB13" s="9"/>
      <c r="AC13" s="9"/>
      <c r="AD13" s="190"/>
      <c r="AE13" s="190"/>
      <c r="AF13" s="190"/>
      <c r="AG13" s="190"/>
      <c r="AH13" s="190"/>
      <c r="AI13" s="190"/>
      <c r="AJ13" s="190"/>
      <c r="AK13" s="190"/>
      <c r="AL13" s="190"/>
      <c r="AM13" s="190"/>
      <c r="AN13" s="190"/>
      <c r="AO13" s="190"/>
      <c r="AP13" s="190"/>
      <c r="AQ13" s="190"/>
      <c r="AR13" s="190"/>
      <c r="AS13" s="190"/>
      <c r="AT13" s="190"/>
    </row>
    <row r="14" spans="1:47">
      <c r="A14" s="12"/>
      <c r="B14" s="12"/>
      <c r="C14" s="12"/>
      <c r="D14" s="12"/>
      <c r="E14" s="12"/>
      <c r="F14" s="40" t="s">
        <v>11</v>
      </c>
      <c r="G14" s="274" t="s">
        <v>129</v>
      </c>
      <c r="H14" s="275"/>
      <c r="I14" s="275"/>
      <c r="J14" s="64">
        <v>0</v>
      </c>
      <c r="K14" s="260" t="s">
        <v>109</v>
      </c>
      <c r="L14" s="260">
        <v>5</v>
      </c>
      <c r="M14" s="260">
        <v>0</v>
      </c>
      <c r="N14" s="63"/>
      <c r="O14" s="63"/>
      <c r="P14" s="63"/>
      <c r="Q14" s="63"/>
      <c r="R14" s="63"/>
      <c r="S14" s="64">
        <v>0</v>
      </c>
      <c r="T14" s="265" t="s">
        <v>109</v>
      </c>
      <c r="U14" s="260">
        <v>4.0999999999999996</v>
      </c>
      <c r="V14" s="8"/>
      <c r="W14" s="8"/>
      <c r="X14" s="328"/>
      <c r="Y14" s="329"/>
      <c r="Z14" s="9"/>
      <c r="AA14" s="9"/>
      <c r="AB14" s="9"/>
      <c r="AC14" s="9"/>
      <c r="AD14" s="190"/>
      <c r="AE14" s="190"/>
      <c r="AF14" s="190"/>
      <c r="AG14" s="190"/>
      <c r="AH14" s="190"/>
      <c r="AI14" s="190"/>
      <c r="AJ14" s="190"/>
      <c r="AK14" s="190"/>
      <c r="AL14" s="190"/>
      <c r="AM14" s="190"/>
      <c r="AN14" s="190"/>
      <c r="AO14" s="190"/>
      <c r="AP14" s="190"/>
      <c r="AQ14" s="190"/>
      <c r="AR14" s="190"/>
      <c r="AS14" s="190"/>
      <c r="AT14" s="190"/>
    </row>
    <row r="15" spans="1:47" ht="11.25" customHeight="1">
      <c r="A15" s="12"/>
      <c r="B15" s="12"/>
      <c r="C15" s="12"/>
      <c r="D15" s="12"/>
      <c r="E15" s="12"/>
      <c r="F15" s="40" t="s">
        <v>12</v>
      </c>
      <c r="G15" s="274" t="s">
        <v>130</v>
      </c>
      <c r="H15" s="275"/>
      <c r="I15" s="275"/>
      <c r="J15" s="64">
        <v>0</v>
      </c>
      <c r="K15" s="260" t="s">
        <v>109</v>
      </c>
      <c r="L15" s="260">
        <v>5</v>
      </c>
      <c r="M15" s="260">
        <v>0</v>
      </c>
      <c r="N15" s="63"/>
      <c r="O15" s="63"/>
      <c r="P15" s="63"/>
      <c r="Q15" s="63"/>
      <c r="R15" s="63"/>
      <c r="S15" s="64">
        <v>0</v>
      </c>
      <c r="T15" s="265" t="s">
        <v>109</v>
      </c>
      <c r="U15" s="260">
        <v>6.7</v>
      </c>
      <c r="V15" s="8"/>
      <c r="W15" s="8"/>
      <c r="X15" s="328"/>
      <c r="Y15" s="329"/>
      <c r="Z15" s="9"/>
      <c r="AA15" s="9"/>
      <c r="AB15" s="9"/>
      <c r="AC15" s="9"/>
      <c r="AD15" s="190"/>
      <c r="AE15" s="190"/>
      <c r="AF15" s="190"/>
      <c r="AG15" s="190"/>
      <c r="AH15" s="190"/>
      <c r="AI15" s="190"/>
      <c r="AJ15" s="190"/>
      <c r="AK15" s="190"/>
      <c r="AL15" s="190"/>
      <c r="AM15" s="190"/>
      <c r="AN15" s="190"/>
      <c r="AO15" s="190"/>
      <c r="AP15" s="190"/>
      <c r="AQ15" s="190"/>
      <c r="AR15" s="190"/>
      <c r="AS15" s="190"/>
      <c r="AT15" s="190"/>
    </row>
    <row r="16" spans="1:47">
      <c r="A16" s="12"/>
      <c r="B16" s="12"/>
      <c r="C16" s="12"/>
      <c r="D16" s="12"/>
      <c r="E16" s="12"/>
      <c r="F16" s="40" t="s">
        <v>13</v>
      </c>
      <c r="G16" s="274" t="s">
        <v>131</v>
      </c>
      <c r="H16" s="275"/>
      <c r="I16" s="275"/>
      <c r="J16" s="64">
        <v>0</v>
      </c>
      <c r="K16" s="260" t="s">
        <v>109</v>
      </c>
      <c r="L16" s="260">
        <v>5</v>
      </c>
      <c r="M16" s="260">
        <v>0</v>
      </c>
      <c r="N16" s="63"/>
      <c r="O16" s="63"/>
      <c r="P16" s="63"/>
      <c r="Q16" s="63"/>
      <c r="R16" s="63"/>
      <c r="S16" s="64">
        <v>0</v>
      </c>
      <c r="T16" s="265" t="s">
        <v>109</v>
      </c>
      <c r="U16" s="260">
        <v>5.7</v>
      </c>
      <c r="V16" s="8"/>
      <c r="W16" s="8"/>
      <c r="X16" s="328"/>
      <c r="Y16" s="329"/>
      <c r="Z16" s="9"/>
      <c r="AA16" s="9"/>
      <c r="AB16" s="9"/>
      <c r="AC16" s="9"/>
      <c r="AD16" s="190"/>
      <c r="AE16" s="190"/>
      <c r="AF16" s="190"/>
      <c r="AG16" s="190"/>
      <c r="AH16" s="190"/>
      <c r="AI16" s="190"/>
      <c r="AJ16" s="190"/>
      <c r="AK16" s="190"/>
      <c r="AL16" s="190"/>
      <c r="AM16" s="190"/>
      <c r="AN16" s="190"/>
      <c r="AO16" s="190"/>
      <c r="AP16" s="190"/>
      <c r="AQ16" s="190"/>
      <c r="AR16" s="190"/>
      <c r="AS16" s="190"/>
      <c r="AT16" s="190"/>
    </row>
    <row r="17" spans="1:46">
      <c r="A17" s="12"/>
      <c r="B17" s="12"/>
      <c r="C17" s="12"/>
      <c r="D17" s="12"/>
      <c r="E17" s="12"/>
      <c r="F17" s="40" t="s">
        <v>14</v>
      </c>
      <c r="G17" s="344" t="s">
        <v>132</v>
      </c>
      <c r="H17" s="345"/>
      <c r="I17" s="345"/>
      <c r="J17" s="64">
        <v>0</v>
      </c>
      <c r="K17" s="260" t="s">
        <v>109</v>
      </c>
      <c r="L17" s="260" t="s">
        <v>109</v>
      </c>
      <c r="M17" s="260">
        <v>0</v>
      </c>
      <c r="N17" s="63"/>
      <c r="O17" s="63"/>
      <c r="P17" s="63"/>
      <c r="Q17" s="63"/>
      <c r="R17" s="63"/>
      <c r="S17" s="64">
        <v>0</v>
      </c>
      <c r="T17" s="265" t="s">
        <v>109</v>
      </c>
      <c r="U17" s="260" t="s">
        <v>109</v>
      </c>
      <c r="V17" s="8"/>
      <c r="W17" s="8"/>
      <c r="X17" s="328"/>
      <c r="Y17" s="329"/>
      <c r="Z17" s="9"/>
      <c r="AA17" s="9"/>
      <c r="AB17" s="9"/>
      <c r="AC17" s="9"/>
      <c r="AD17" s="190"/>
      <c r="AE17" s="190"/>
      <c r="AF17" s="190"/>
      <c r="AG17" s="190"/>
      <c r="AH17" s="190"/>
      <c r="AI17" s="190"/>
      <c r="AJ17" s="190"/>
      <c r="AK17" s="190"/>
      <c r="AL17" s="190"/>
      <c r="AM17" s="190"/>
      <c r="AN17" s="190"/>
      <c r="AO17" s="190"/>
      <c r="AP17" s="190"/>
      <c r="AQ17" s="190"/>
      <c r="AR17" s="190"/>
      <c r="AS17" s="190"/>
      <c r="AT17" s="190"/>
    </row>
    <row r="18" spans="1:46">
      <c r="A18" s="12"/>
      <c r="B18" s="12"/>
      <c r="C18" s="12"/>
      <c r="D18" s="12"/>
      <c r="E18" s="12"/>
      <c r="F18" s="40" t="s">
        <v>15</v>
      </c>
      <c r="G18" s="344" t="s">
        <v>133</v>
      </c>
      <c r="H18" s="345"/>
      <c r="I18" s="345"/>
      <c r="J18" s="64">
        <v>0</v>
      </c>
      <c r="K18" s="260" t="s">
        <v>109</v>
      </c>
      <c r="L18" s="260">
        <v>60</v>
      </c>
      <c r="M18" s="260">
        <v>0</v>
      </c>
      <c r="N18" s="63"/>
      <c r="O18" s="63"/>
      <c r="P18" s="63"/>
      <c r="Q18" s="63"/>
      <c r="R18" s="63"/>
      <c r="S18" s="64">
        <v>0</v>
      </c>
      <c r="T18" s="265" t="s">
        <v>109</v>
      </c>
      <c r="U18" s="260">
        <v>100</v>
      </c>
      <c r="V18" s="8"/>
      <c r="W18" s="8"/>
      <c r="X18" s="328"/>
      <c r="Y18" s="329"/>
      <c r="Z18" s="9"/>
      <c r="AA18" s="9"/>
      <c r="AB18" s="9"/>
      <c r="AC18" s="9"/>
      <c r="AD18" s="190"/>
      <c r="AE18" s="190"/>
      <c r="AF18" s="190"/>
      <c r="AG18" s="190"/>
      <c r="AH18" s="190"/>
      <c r="AI18" s="190"/>
      <c r="AJ18" s="190"/>
      <c r="AK18" s="190"/>
      <c r="AL18" s="190"/>
      <c r="AM18" s="190"/>
      <c r="AN18" s="190"/>
      <c r="AO18" s="190"/>
      <c r="AP18" s="190"/>
      <c r="AQ18" s="190"/>
      <c r="AR18" s="190"/>
      <c r="AS18" s="190"/>
      <c r="AT18" s="190"/>
    </row>
    <row r="19" spans="1:46">
      <c r="A19" s="12"/>
      <c r="B19" s="12"/>
      <c r="C19" s="12"/>
      <c r="D19" s="12"/>
      <c r="E19" s="12"/>
      <c r="F19" s="40" t="s">
        <v>16</v>
      </c>
      <c r="G19" s="344" t="s">
        <v>134</v>
      </c>
      <c r="H19" s="345"/>
      <c r="I19" s="345"/>
      <c r="J19" s="64">
        <v>0</v>
      </c>
      <c r="K19" s="260" t="s">
        <v>109</v>
      </c>
      <c r="L19" s="260">
        <v>44.549314045499948</v>
      </c>
      <c r="M19" s="260">
        <v>0</v>
      </c>
      <c r="N19" s="63"/>
      <c r="O19" s="63"/>
      <c r="P19" s="63"/>
      <c r="Q19" s="63"/>
      <c r="R19" s="63"/>
      <c r="S19" s="64">
        <v>0</v>
      </c>
      <c r="T19" s="265" t="s">
        <v>109</v>
      </c>
      <c r="U19" s="260">
        <v>44.549314045499948</v>
      </c>
      <c r="V19" s="8"/>
      <c r="W19" s="8"/>
      <c r="X19" s="328"/>
      <c r="Y19" s="329"/>
      <c r="Z19" s="9"/>
      <c r="AA19" s="9"/>
      <c r="AB19" s="9"/>
      <c r="AC19" s="9"/>
      <c r="AD19" s="190"/>
      <c r="AE19" s="190"/>
      <c r="AF19" s="190"/>
      <c r="AG19" s="190"/>
      <c r="AH19" s="190"/>
      <c r="AI19" s="190"/>
      <c r="AJ19" s="190"/>
      <c r="AK19" s="190"/>
      <c r="AL19" s="190"/>
      <c r="AM19" s="190"/>
      <c r="AN19" s="190"/>
      <c r="AO19" s="190"/>
      <c r="AP19" s="190"/>
      <c r="AQ19" s="190"/>
      <c r="AR19" s="190"/>
      <c r="AS19" s="190"/>
      <c r="AT19" s="190"/>
    </row>
    <row r="20" spans="1:46" hidden="1">
      <c r="A20" s="12"/>
      <c r="B20" s="12"/>
      <c r="C20" s="12"/>
      <c r="D20" s="12"/>
      <c r="E20" s="12"/>
      <c r="F20" s="40" t="s">
        <v>17</v>
      </c>
      <c r="G20" s="344"/>
      <c r="H20" s="345"/>
      <c r="I20" s="345"/>
      <c r="J20" s="64"/>
      <c r="K20" s="260"/>
      <c r="L20" s="260"/>
      <c r="M20" s="260"/>
      <c r="N20" s="63"/>
      <c r="O20" s="63"/>
      <c r="P20" s="63"/>
      <c r="Q20" s="63"/>
      <c r="R20" s="63"/>
      <c r="S20" s="64"/>
      <c r="T20" s="265"/>
      <c r="U20" s="260"/>
      <c r="V20" s="8"/>
      <c r="W20" s="8"/>
      <c r="X20" s="330"/>
      <c r="Y20" s="336"/>
      <c r="Z20" s="9"/>
      <c r="AA20" s="9"/>
      <c r="AB20" s="9"/>
      <c r="AC20" s="9"/>
      <c r="AD20" s="190"/>
      <c r="AE20" s="190"/>
      <c r="AF20" s="190"/>
      <c r="AG20" s="190"/>
      <c r="AH20" s="190"/>
      <c r="AI20" s="190"/>
      <c r="AJ20" s="190"/>
      <c r="AK20" s="190"/>
      <c r="AL20" s="190"/>
      <c r="AM20" s="190"/>
      <c r="AN20" s="190"/>
      <c r="AO20" s="190"/>
      <c r="AP20" s="190"/>
      <c r="AQ20" s="190"/>
      <c r="AR20" s="190"/>
      <c r="AS20" s="190"/>
      <c r="AT20" s="190"/>
    </row>
    <row r="21" spans="1:46" hidden="1">
      <c r="A21" s="12"/>
      <c r="B21" s="12"/>
      <c r="C21" s="12"/>
      <c r="D21" s="12"/>
      <c r="E21" s="12"/>
      <c r="F21" s="40" t="s">
        <v>18</v>
      </c>
      <c r="G21" s="344"/>
      <c r="H21" s="345"/>
      <c r="I21" s="345"/>
      <c r="J21" s="64"/>
      <c r="K21" s="260"/>
      <c r="L21" s="260"/>
      <c r="M21" s="260"/>
      <c r="N21" s="63"/>
      <c r="O21" s="63"/>
      <c r="P21" s="63"/>
      <c r="Q21" s="63"/>
      <c r="R21" s="63"/>
      <c r="S21" s="64"/>
      <c r="T21" s="265"/>
      <c r="U21" s="260"/>
      <c r="V21" s="8"/>
      <c r="W21" s="8"/>
      <c r="X21" s="330"/>
      <c r="Y21" s="336"/>
      <c r="Z21" s="9"/>
      <c r="AA21" s="9"/>
      <c r="AB21" s="9"/>
      <c r="AC21" s="9"/>
      <c r="AD21" s="190"/>
      <c r="AE21" s="190"/>
      <c r="AF21" s="190"/>
      <c r="AG21" s="190"/>
      <c r="AH21" s="190"/>
      <c r="AI21" s="190"/>
      <c r="AJ21" s="190"/>
      <c r="AK21" s="190"/>
      <c r="AL21" s="190"/>
      <c r="AM21" s="190"/>
      <c r="AN21" s="190"/>
      <c r="AO21" s="190"/>
      <c r="AP21" s="190"/>
      <c r="AQ21" s="190"/>
      <c r="AR21" s="190"/>
      <c r="AS21" s="190"/>
      <c r="AT21" s="190"/>
    </row>
    <row r="22" spans="1:46" hidden="1">
      <c r="A22" s="12"/>
      <c r="B22" s="12"/>
      <c r="C22" s="12"/>
      <c r="D22" s="12"/>
      <c r="E22" s="12"/>
      <c r="F22" s="40" t="s">
        <v>19</v>
      </c>
      <c r="G22" s="344"/>
      <c r="H22" s="345"/>
      <c r="I22" s="345"/>
      <c r="J22" s="64"/>
      <c r="K22" s="260"/>
      <c r="L22" s="260"/>
      <c r="M22" s="260"/>
      <c r="N22" s="63"/>
      <c r="O22" s="63"/>
      <c r="P22" s="63"/>
      <c r="Q22" s="63"/>
      <c r="R22" s="63"/>
      <c r="S22" s="64"/>
      <c r="T22" s="265"/>
      <c r="U22" s="260"/>
      <c r="V22" s="8"/>
      <c r="W22" s="8"/>
      <c r="X22" s="330"/>
      <c r="Y22" s="336"/>
      <c r="Z22" s="9"/>
      <c r="AA22" s="9"/>
      <c r="AB22" s="9"/>
      <c r="AC22" s="9"/>
      <c r="AD22" s="190"/>
      <c r="AE22" s="190"/>
      <c r="AF22" s="190"/>
      <c r="AG22" s="190"/>
      <c r="AH22" s="190"/>
      <c r="AI22" s="190"/>
      <c r="AJ22" s="190"/>
      <c r="AK22" s="190"/>
      <c r="AL22" s="190"/>
      <c r="AM22" s="190"/>
      <c r="AN22" s="190"/>
      <c r="AO22" s="190"/>
      <c r="AP22" s="190"/>
      <c r="AQ22" s="190"/>
      <c r="AR22" s="190"/>
      <c r="AS22" s="190"/>
      <c r="AT22" s="190"/>
    </row>
    <row r="23" spans="1:46" hidden="1">
      <c r="A23" s="12"/>
      <c r="B23" s="12"/>
      <c r="C23" s="12"/>
      <c r="D23" s="12"/>
      <c r="E23" s="12"/>
      <c r="F23" s="40" t="s">
        <v>20</v>
      </c>
      <c r="G23" s="344"/>
      <c r="H23" s="345"/>
      <c r="I23" s="345"/>
      <c r="J23" s="64"/>
      <c r="K23" s="259"/>
      <c r="L23" s="260"/>
      <c r="M23" s="260"/>
      <c r="N23" s="63"/>
      <c r="O23" s="63"/>
      <c r="P23" s="63"/>
      <c r="Q23" s="63"/>
      <c r="R23" s="63"/>
      <c r="S23" s="63"/>
      <c r="T23" s="261"/>
      <c r="U23" s="261"/>
      <c r="V23" s="8"/>
      <c r="W23" s="8"/>
      <c r="X23" s="330"/>
      <c r="Y23" s="336"/>
      <c r="Z23" s="9"/>
      <c r="AA23" s="9"/>
      <c r="AB23" s="9"/>
      <c r="AC23" s="9"/>
      <c r="AD23" s="190"/>
      <c r="AE23" s="190"/>
      <c r="AF23" s="190"/>
      <c r="AG23" s="190"/>
      <c r="AH23" s="190"/>
      <c r="AI23" s="190"/>
      <c r="AJ23" s="190"/>
      <c r="AK23" s="190"/>
      <c r="AL23" s="190"/>
      <c r="AM23" s="190"/>
      <c r="AN23" s="190"/>
      <c r="AO23" s="190"/>
      <c r="AP23" s="190"/>
      <c r="AQ23" s="190"/>
      <c r="AR23" s="190"/>
      <c r="AS23" s="190"/>
      <c r="AT23" s="190"/>
    </row>
    <row r="24" spans="1:46" hidden="1">
      <c r="A24" s="12"/>
      <c r="B24" s="12"/>
      <c r="C24" s="12"/>
      <c r="D24" s="12"/>
      <c r="E24" s="12"/>
      <c r="F24" s="40" t="s">
        <v>24</v>
      </c>
      <c r="G24" s="344"/>
      <c r="H24" s="345"/>
      <c r="I24" s="345"/>
      <c r="J24" s="64"/>
      <c r="K24" s="259"/>
      <c r="L24" s="260"/>
      <c r="M24" s="260"/>
      <c r="N24" s="63"/>
      <c r="O24" s="63"/>
      <c r="P24" s="63"/>
      <c r="Q24" s="63"/>
      <c r="R24" s="63"/>
      <c r="S24" s="63"/>
      <c r="T24" s="261"/>
      <c r="U24" s="261"/>
      <c r="V24" s="8"/>
      <c r="W24" s="8"/>
      <c r="X24" s="330"/>
      <c r="Y24" s="336"/>
      <c r="Z24" s="9"/>
      <c r="AA24" s="9"/>
      <c r="AB24" s="9"/>
      <c r="AC24" s="9"/>
      <c r="AD24" s="190"/>
      <c r="AE24" s="190"/>
      <c r="AF24" s="190"/>
      <c r="AG24" s="190"/>
      <c r="AH24" s="190"/>
      <c r="AI24" s="190"/>
      <c r="AJ24" s="190"/>
      <c r="AK24" s="190"/>
      <c r="AL24" s="190"/>
      <c r="AM24" s="190"/>
      <c r="AN24" s="190"/>
      <c r="AO24" s="190"/>
      <c r="AP24" s="190"/>
      <c r="AQ24" s="190"/>
      <c r="AR24" s="190"/>
      <c r="AS24" s="190"/>
      <c r="AT24" s="190"/>
    </row>
    <row r="25" spans="1:46" hidden="1">
      <c r="A25" s="12"/>
      <c r="B25" s="12"/>
      <c r="C25" s="12"/>
      <c r="D25" s="12"/>
      <c r="E25" s="12"/>
      <c r="F25" s="40" t="s">
        <v>25</v>
      </c>
      <c r="G25" s="344"/>
      <c r="H25" s="345"/>
      <c r="I25" s="345"/>
      <c r="J25" s="64"/>
      <c r="K25" s="259"/>
      <c r="L25" s="260"/>
      <c r="M25" s="260"/>
      <c r="N25" s="63"/>
      <c r="O25" s="63"/>
      <c r="P25" s="63"/>
      <c r="Q25" s="63"/>
      <c r="R25" s="63"/>
      <c r="S25" s="63"/>
      <c r="T25" s="261"/>
      <c r="U25" s="261"/>
      <c r="V25" s="8"/>
      <c r="W25" s="8"/>
      <c r="X25" s="330"/>
      <c r="Y25" s="336"/>
      <c r="Z25" s="9"/>
      <c r="AA25" s="9"/>
      <c r="AB25" s="9"/>
      <c r="AC25" s="9"/>
      <c r="AD25" s="190"/>
      <c r="AE25" s="190"/>
      <c r="AF25" s="190"/>
      <c r="AG25" s="190"/>
      <c r="AH25" s="190"/>
      <c r="AI25" s="190"/>
      <c r="AJ25" s="190"/>
      <c r="AK25" s="190"/>
      <c r="AL25" s="190"/>
      <c r="AM25" s="190"/>
      <c r="AN25" s="190"/>
      <c r="AO25" s="190"/>
      <c r="AP25" s="190"/>
      <c r="AQ25" s="190"/>
      <c r="AR25" s="190"/>
      <c r="AS25" s="190"/>
      <c r="AT25" s="190"/>
    </row>
    <row r="26" spans="1:46" hidden="1">
      <c r="A26" s="12"/>
      <c r="B26" s="12"/>
      <c r="C26" s="12"/>
      <c r="D26" s="12"/>
      <c r="E26" s="12"/>
      <c r="F26" s="40" t="s">
        <v>26</v>
      </c>
      <c r="G26" s="344"/>
      <c r="H26" s="345"/>
      <c r="I26" s="345"/>
      <c r="J26" s="64"/>
      <c r="K26" s="64"/>
      <c r="L26" s="64"/>
      <c r="M26" s="64"/>
      <c r="N26" s="64"/>
      <c r="O26" s="64"/>
      <c r="P26" s="64"/>
      <c r="Q26" s="64"/>
      <c r="R26" s="64"/>
      <c r="S26" s="64"/>
      <c r="T26" s="64"/>
      <c r="U26" s="64"/>
      <c r="V26" s="8"/>
      <c r="W26" s="8"/>
      <c r="X26" s="330"/>
      <c r="Y26" s="336"/>
      <c r="Z26" s="9"/>
      <c r="AA26" s="9"/>
      <c r="AB26" s="9"/>
      <c r="AC26" s="9"/>
      <c r="AD26" s="190"/>
      <c r="AE26" s="190"/>
      <c r="AF26" s="190"/>
      <c r="AG26" s="190"/>
      <c r="AH26" s="190"/>
      <c r="AI26" s="190"/>
      <c r="AJ26" s="190"/>
      <c r="AK26" s="190"/>
      <c r="AL26" s="190"/>
      <c r="AM26" s="190"/>
      <c r="AN26" s="190"/>
      <c r="AO26" s="190"/>
      <c r="AP26" s="190"/>
      <c r="AQ26" s="190"/>
      <c r="AR26" s="190"/>
      <c r="AS26" s="190"/>
      <c r="AT26" s="190"/>
    </row>
    <row r="27" spans="1:46" hidden="1">
      <c r="A27" s="12"/>
      <c r="B27" s="12"/>
      <c r="C27" s="12"/>
      <c r="D27" s="12"/>
      <c r="E27" s="12"/>
      <c r="F27" s="40" t="s">
        <v>94</v>
      </c>
      <c r="G27" s="344"/>
      <c r="H27" s="345"/>
      <c r="I27" s="345"/>
      <c r="J27" s="64"/>
      <c r="K27" s="64"/>
      <c r="L27" s="64"/>
      <c r="M27" s="64"/>
      <c r="N27" s="64"/>
      <c r="O27" s="64"/>
      <c r="P27" s="64"/>
      <c r="Q27" s="64"/>
      <c r="R27" s="64"/>
      <c r="S27" s="64"/>
      <c r="T27" s="64"/>
      <c r="U27" s="64"/>
      <c r="V27" s="8"/>
      <c r="W27" s="8"/>
      <c r="X27" s="330"/>
      <c r="Y27" s="336"/>
      <c r="Z27" s="9"/>
      <c r="AA27" s="9"/>
      <c r="AB27" s="9"/>
      <c r="AC27" s="9"/>
      <c r="AD27" s="190"/>
      <c r="AE27" s="190"/>
      <c r="AF27" s="190"/>
      <c r="AG27" s="190"/>
      <c r="AH27" s="190"/>
      <c r="AI27" s="190"/>
      <c r="AJ27" s="190"/>
      <c r="AK27" s="190"/>
      <c r="AL27" s="190"/>
      <c r="AM27" s="190"/>
      <c r="AN27" s="190"/>
      <c r="AO27" s="190"/>
      <c r="AP27" s="190"/>
      <c r="AQ27" s="190"/>
      <c r="AR27" s="190"/>
      <c r="AS27" s="190"/>
      <c r="AT27" s="190"/>
    </row>
    <row r="28" spans="1:46" hidden="1">
      <c r="A28" s="12"/>
      <c r="B28" s="12"/>
      <c r="C28" s="12"/>
      <c r="D28" s="12"/>
      <c r="E28" s="12"/>
      <c r="F28" s="40" t="s">
        <v>95</v>
      </c>
      <c r="G28" s="344"/>
      <c r="H28" s="345"/>
      <c r="I28" s="345"/>
      <c r="J28" s="64"/>
      <c r="K28" s="64"/>
      <c r="L28" s="64"/>
      <c r="M28" s="64"/>
      <c r="N28" s="64"/>
      <c r="O28" s="64"/>
      <c r="P28" s="64"/>
      <c r="Q28" s="64"/>
      <c r="R28" s="64"/>
      <c r="S28" s="64"/>
      <c r="T28" s="64"/>
      <c r="U28" s="64"/>
      <c r="V28" s="8"/>
      <c r="W28" s="8"/>
      <c r="X28" s="330"/>
      <c r="Y28" s="336"/>
      <c r="Z28" s="9"/>
      <c r="AA28" s="9"/>
      <c r="AB28" s="9"/>
      <c r="AC28" s="9"/>
      <c r="AD28" s="190"/>
      <c r="AE28" s="190"/>
      <c r="AF28" s="190"/>
      <c r="AG28" s="190"/>
      <c r="AH28" s="190"/>
      <c r="AI28" s="190"/>
      <c r="AJ28" s="190"/>
      <c r="AK28" s="190"/>
      <c r="AL28" s="190"/>
      <c r="AM28" s="190"/>
      <c r="AN28" s="190"/>
      <c r="AO28" s="190"/>
      <c r="AP28" s="190"/>
      <c r="AQ28" s="190"/>
      <c r="AR28" s="190"/>
      <c r="AS28" s="190"/>
      <c r="AT28" s="190"/>
    </row>
    <row r="29" spans="1:46" hidden="1">
      <c r="A29" s="12"/>
      <c r="B29" s="12"/>
      <c r="C29" s="12"/>
      <c r="D29" s="12"/>
      <c r="E29" s="12"/>
      <c r="F29" s="40" t="s">
        <v>96</v>
      </c>
      <c r="G29" s="344"/>
      <c r="H29" s="345"/>
      <c r="I29" s="345"/>
      <c r="J29" s="64"/>
      <c r="K29" s="64"/>
      <c r="L29" s="64"/>
      <c r="M29" s="64"/>
      <c r="N29" s="64"/>
      <c r="O29" s="64"/>
      <c r="P29" s="64"/>
      <c r="Q29" s="64"/>
      <c r="R29" s="64"/>
      <c r="S29" s="64"/>
      <c r="T29" s="64"/>
      <c r="U29" s="64"/>
      <c r="V29" s="8"/>
      <c r="W29" s="8"/>
      <c r="X29" s="330"/>
      <c r="Y29" s="336"/>
      <c r="Z29" s="9"/>
      <c r="AA29" s="9"/>
      <c r="AB29" s="9"/>
      <c r="AC29" s="9"/>
      <c r="AD29" s="190"/>
      <c r="AE29" s="190"/>
      <c r="AF29" s="190"/>
      <c r="AG29" s="190"/>
      <c r="AH29" s="190"/>
      <c r="AI29" s="190"/>
      <c r="AJ29" s="190"/>
      <c r="AK29" s="190"/>
      <c r="AL29" s="190"/>
      <c r="AM29" s="190"/>
      <c r="AN29" s="190"/>
      <c r="AO29" s="190"/>
      <c r="AP29" s="190"/>
      <c r="AQ29" s="190"/>
      <c r="AR29" s="190"/>
      <c r="AS29" s="190"/>
      <c r="AT29" s="190"/>
    </row>
    <row r="30" spans="1:46" hidden="1">
      <c r="A30" s="12"/>
      <c r="B30" s="12"/>
      <c r="C30" s="12"/>
      <c r="D30" s="12"/>
      <c r="E30" s="12"/>
      <c r="F30" s="40" t="s">
        <v>97</v>
      </c>
      <c r="G30" s="344"/>
      <c r="H30" s="345"/>
      <c r="I30" s="345"/>
      <c r="J30" s="64"/>
      <c r="K30" s="64"/>
      <c r="L30" s="64"/>
      <c r="M30" s="64"/>
      <c r="N30" s="64"/>
      <c r="O30" s="64"/>
      <c r="P30" s="64"/>
      <c r="Q30" s="64"/>
      <c r="R30" s="64"/>
      <c r="S30" s="64"/>
      <c r="T30" s="64"/>
      <c r="U30" s="64"/>
      <c r="V30" s="8"/>
      <c r="W30" s="8"/>
      <c r="X30" s="330"/>
      <c r="Y30" s="336"/>
      <c r="Z30" s="9"/>
      <c r="AA30" s="9"/>
      <c r="AB30" s="9"/>
      <c r="AC30" s="9"/>
      <c r="AD30" s="190"/>
      <c r="AE30" s="190"/>
      <c r="AF30" s="190"/>
      <c r="AG30" s="190"/>
      <c r="AH30" s="190"/>
      <c r="AI30" s="190"/>
      <c r="AJ30" s="190"/>
      <c r="AK30" s="190"/>
      <c r="AL30" s="190"/>
      <c r="AM30" s="190"/>
      <c r="AN30" s="190"/>
      <c r="AO30" s="190"/>
      <c r="AP30" s="190"/>
      <c r="AQ30" s="190"/>
      <c r="AR30" s="190"/>
      <c r="AS30" s="190"/>
      <c r="AT30" s="190"/>
    </row>
    <row r="31" spans="1:46" hidden="1">
      <c r="A31" s="12"/>
      <c r="B31" s="12"/>
      <c r="C31" s="12"/>
      <c r="D31" s="12"/>
      <c r="E31" s="12"/>
      <c r="F31" s="40" t="s">
        <v>98</v>
      </c>
      <c r="G31" s="344"/>
      <c r="H31" s="345"/>
      <c r="I31" s="345"/>
      <c r="J31" s="64"/>
      <c r="K31" s="64"/>
      <c r="L31" s="64"/>
      <c r="M31" s="64"/>
      <c r="N31" s="64"/>
      <c r="O31" s="64"/>
      <c r="P31" s="64"/>
      <c r="Q31" s="64"/>
      <c r="R31" s="64"/>
      <c r="S31" s="64"/>
      <c r="T31" s="64"/>
      <c r="U31" s="64"/>
      <c r="V31" s="8"/>
      <c r="W31" s="8"/>
      <c r="X31" s="330"/>
      <c r="Y31" s="336"/>
      <c r="Z31" s="9"/>
      <c r="AA31" s="9"/>
      <c r="AB31" s="9"/>
      <c r="AC31" s="9"/>
      <c r="AD31" s="190"/>
      <c r="AE31" s="190"/>
      <c r="AF31" s="190"/>
      <c r="AG31" s="190"/>
      <c r="AH31" s="190"/>
      <c r="AI31" s="190"/>
      <c r="AJ31" s="190"/>
      <c r="AK31" s="190"/>
      <c r="AL31" s="190"/>
      <c r="AM31" s="190"/>
      <c r="AN31" s="190"/>
      <c r="AO31" s="190"/>
      <c r="AP31" s="190"/>
      <c r="AQ31" s="190"/>
      <c r="AR31" s="190"/>
      <c r="AS31" s="190"/>
      <c r="AT31" s="190"/>
    </row>
    <row r="32" spans="1:46" hidden="1">
      <c r="A32" s="12"/>
      <c r="B32" s="12"/>
      <c r="C32" s="12"/>
      <c r="D32" s="12"/>
      <c r="E32" s="12"/>
      <c r="F32" s="40" t="s">
        <v>99</v>
      </c>
      <c r="G32" s="344"/>
      <c r="H32" s="345"/>
      <c r="I32" s="345"/>
      <c r="J32" s="64"/>
      <c r="K32" s="64"/>
      <c r="L32" s="64"/>
      <c r="M32" s="64"/>
      <c r="N32" s="64"/>
      <c r="O32" s="64"/>
      <c r="P32" s="64"/>
      <c r="Q32" s="64"/>
      <c r="R32" s="64"/>
      <c r="S32" s="64"/>
      <c r="T32" s="64"/>
      <c r="U32" s="64"/>
      <c r="V32" s="8"/>
      <c r="W32" s="8"/>
      <c r="X32" s="330"/>
      <c r="Y32" s="336"/>
      <c r="Z32" s="9"/>
      <c r="AA32" s="9"/>
      <c r="AB32" s="9"/>
      <c r="AC32" s="9"/>
      <c r="AD32" s="190"/>
      <c r="AE32" s="190"/>
      <c r="AF32" s="190"/>
      <c r="AG32" s="190"/>
      <c r="AH32" s="190"/>
      <c r="AI32" s="190"/>
      <c r="AJ32" s="190"/>
      <c r="AK32" s="190"/>
      <c r="AL32" s="190"/>
      <c r="AM32" s="190"/>
      <c r="AN32" s="190"/>
      <c r="AO32" s="190"/>
      <c r="AP32" s="190"/>
      <c r="AQ32" s="190"/>
      <c r="AR32" s="190"/>
      <c r="AS32" s="190"/>
      <c r="AT32" s="190"/>
    </row>
    <row r="33" spans="1:47" hidden="1">
      <c r="A33" s="12"/>
      <c r="B33" s="12"/>
      <c r="C33" s="12"/>
      <c r="D33" s="12"/>
      <c r="E33" s="12"/>
      <c r="F33" s="40" t="s">
        <v>100</v>
      </c>
      <c r="G33" s="344"/>
      <c r="H33" s="345"/>
      <c r="I33" s="345"/>
      <c r="J33" s="64"/>
      <c r="K33" s="64"/>
      <c r="L33" s="64"/>
      <c r="M33" s="64"/>
      <c r="N33" s="64"/>
      <c r="O33" s="64"/>
      <c r="P33" s="64"/>
      <c r="Q33" s="64"/>
      <c r="R33" s="64"/>
      <c r="S33" s="64"/>
      <c r="T33" s="64"/>
      <c r="U33" s="64"/>
      <c r="V33" s="8"/>
      <c r="W33" s="8"/>
      <c r="X33" s="330"/>
      <c r="Y33" s="336"/>
      <c r="Z33" s="9"/>
      <c r="AA33" s="9"/>
      <c r="AB33" s="9"/>
      <c r="AC33" s="9"/>
      <c r="AD33" s="190"/>
      <c r="AE33" s="190"/>
      <c r="AF33" s="190"/>
      <c r="AG33" s="190"/>
      <c r="AH33" s="190"/>
      <c r="AI33" s="190"/>
      <c r="AJ33" s="190"/>
      <c r="AK33" s="190"/>
      <c r="AL33" s="190"/>
      <c r="AM33" s="190"/>
      <c r="AN33" s="190"/>
      <c r="AO33" s="190"/>
      <c r="AP33" s="190"/>
      <c r="AQ33" s="190"/>
      <c r="AR33" s="190"/>
      <c r="AS33" s="190"/>
      <c r="AT33" s="190"/>
    </row>
    <row r="34" spans="1:47" hidden="1">
      <c r="A34" s="12"/>
      <c r="B34" s="12"/>
      <c r="C34" s="12"/>
      <c r="D34" s="12"/>
      <c r="E34" s="12"/>
      <c r="F34" s="40" t="s">
        <v>101</v>
      </c>
      <c r="G34" s="344"/>
      <c r="H34" s="345"/>
      <c r="I34" s="345"/>
      <c r="J34" s="64"/>
      <c r="K34" s="64"/>
      <c r="L34" s="64"/>
      <c r="M34" s="64"/>
      <c r="N34" s="64"/>
      <c r="O34" s="64"/>
      <c r="P34" s="64"/>
      <c r="Q34" s="64"/>
      <c r="R34" s="64"/>
      <c r="S34" s="64"/>
      <c r="T34" s="64"/>
      <c r="U34" s="64"/>
      <c r="V34" s="8"/>
      <c r="W34" s="8"/>
      <c r="X34" s="330"/>
      <c r="Y34" s="336"/>
      <c r="Z34" s="9"/>
      <c r="AA34" s="9"/>
      <c r="AB34" s="9"/>
      <c r="AC34" s="9"/>
      <c r="AD34" s="190"/>
      <c r="AE34" s="190"/>
      <c r="AF34" s="190"/>
      <c r="AG34" s="190"/>
      <c r="AH34" s="190"/>
      <c r="AI34" s="190"/>
      <c r="AJ34" s="190"/>
      <c r="AK34" s="190"/>
      <c r="AL34" s="190"/>
      <c r="AM34" s="190"/>
      <c r="AN34" s="190"/>
      <c r="AO34" s="190"/>
      <c r="AP34" s="190"/>
      <c r="AQ34" s="190"/>
      <c r="AR34" s="190"/>
      <c r="AS34" s="190"/>
      <c r="AT34" s="190"/>
    </row>
    <row r="35" spans="1:47" ht="6.75" hidden="1" customHeight="1">
      <c r="A35" s="12"/>
      <c r="B35" s="12"/>
      <c r="C35" s="12"/>
      <c r="D35" s="12"/>
      <c r="E35" s="12"/>
      <c r="F35" s="40" t="s">
        <v>102</v>
      </c>
      <c r="G35" s="344"/>
      <c r="H35" s="345"/>
      <c r="I35" s="345"/>
      <c r="J35" s="64"/>
      <c r="K35" s="64"/>
      <c r="L35" s="64"/>
      <c r="M35" s="64"/>
      <c r="N35" s="64"/>
      <c r="O35" s="64"/>
      <c r="P35" s="64"/>
      <c r="Q35" s="64"/>
      <c r="R35" s="64"/>
      <c r="S35" s="64"/>
      <c r="T35" s="64"/>
      <c r="U35" s="64"/>
      <c r="V35" s="8"/>
      <c r="W35" s="8"/>
      <c r="X35" s="330"/>
      <c r="Y35" s="336"/>
      <c r="Z35" s="9"/>
      <c r="AA35" s="9"/>
      <c r="AB35" s="9"/>
      <c r="AC35" s="9"/>
      <c r="AD35" s="190"/>
      <c r="AE35" s="190"/>
      <c r="AF35" s="190"/>
      <c r="AG35" s="190"/>
      <c r="AH35" s="190"/>
      <c r="AI35" s="190"/>
      <c r="AJ35" s="190"/>
      <c r="AK35" s="190"/>
      <c r="AL35" s="190"/>
      <c r="AM35" s="190"/>
      <c r="AN35" s="190"/>
      <c r="AO35" s="190"/>
      <c r="AP35" s="190"/>
      <c r="AQ35" s="190"/>
      <c r="AR35" s="190"/>
      <c r="AS35" s="190"/>
      <c r="AT35" s="190"/>
    </row>
    <row r="36" spans="1:47" hidden="1">
      <c r="A36" s="12"/>
      <c r="B36" s="12"/>
      <c r="C36" s="12"/>
      <c r="D36" s="12"/>
      <c r="E36" s="12"/>
      <c r="F36" s="40" t="s">
        <v>103</v>
      </c>
      <c r="G36" s="344"/>
      <c r="H36" s="345"/>
      <c r="I36" s="345"/>
      <c r="J36" s="64"/>
      <c r="K36" s="64"/>
      <c r="L36" s="64"/>
      <c r="M36" s="64"/>
      <c r="N36" s="64"/>
      <c r="O36" s="64"/>
      <c r="P36" s="64"/>
      <c r="Q36" s="64"/>
      <c r="R36" s="64"/>
      <c r="S36" s="64"/>
      <c r="T36" s="64"/>
      <c r="U36" s="64"/>
      <c r="V36" s="8"/>
      <c r="W36" s="8"/>
      <c r="X36" s="330"/>
      <c r="Y36" s="336"/>
      <c r="Z36" s="9"/>
      <c r="AA36" s="9"/>
      <c r="AB36" s="9"/>
      <c r="AC36" s="9"/>
      <c r="AD36" s="190"/>
      <c r="AE36" s="190"/>
      <c r="AF36" s="190"/>
      <c r="AG36" s="190"/>
      <c r="AH36" s="190"/>
      <c r="AI36" s="190"/>
      <c r="AJ36" s="190"/>
      <c r="AK36" s="190"/>
      <c r="AL36" s="190"/>
      <c r="AM36" s="190"/>
      <c r="AN36" s="190"/>
      <c r="AO36" s="190"/>
      <c r="AP36" s="190"/>
      <c r="AQ36" s="190"/>
      <c r="AR36" s="190"/>
      <c r="AS36" s="190"/>
      <c r="AT36" s="190"/>
    </row>
    <row r="37" spans="1:47">
      <c r="A37" s="12"/>
      <c r="B37" s="12"/>
      <c r="C37" s="12"/>
      <c r="D37" s="12"/>
      <c r="E37" s="12"/>
      <c r="F37" s="40" t="s">
        <v>22</v>
      </c>
      <c r="G37" s="160"/>
      <c r="H37" s="160"/>
      <c r="I37" s="160"/>
      <c r="J37" s="246">
        <f>SUM(J7:J36)</f>
        <v>72.380291603528562</v>
      </c>
      <c r="K37" s="61"/>
      <c r="L37" s="38"/>
      <c r="M37" s="246">
        <f t="shared" ref="M37:S37" si="0">SUM(M7:M36)</f>
        <v>4.2038385308644184</v>
      </c>
      <c r="N37" s="246">
        <f t="shared" si="0"/>
        <v>0.59961345567073321</v>
      </c>
      <c r="O37" s="246">
        <f t="shared" si="0"/>
        <v>-0.33503925977558424</v>
      </c>
      <c r="P37" s="246">
        <f t="shared" si="0"/>
        <v>-0.21058718995213566</v>
      </c>
      <c r="Q37" s="246">
        <f t="shared" si="0"/>
        <v>0</v>
      </c>
      <c r="R37" s="246">
        <f t="shared" si="0"/>
        <v>0</v>
      </c>
      <c r="S37" s="246">
        <f t="shared" si="0"/>
        <v>57.564331517826218</v>
      </c>
      <c r="T37" s="246"/>
      <c r="U37" s="246"/>
      <c r="V37" s="246"/>
      <c r="W37" s="246"/>
      <c r="X37" s="328"/>
      <c r="Y37" s="328"/>
      <c r="Z37" s="8"/>
      <c r="AA37" s="8"/>
      <c r="AB37" s="8"/>
      <c r="AC37" s="8"/>
      <c r="AD37" s="190"/>
      <c r="AE37" s="190"/>
      <c r="AF37" s="190"/>
      <c r="AG37" s="190"/>
      <c r="AH37" s="190"/>
      <c r="AI37" s="190"/>
      <c r="AJ37" s="190"/>
      <c r="AK37" s="190"/>
      <c r="AL37" s="190"/>
      <c r="AM37" s="190"/>
      <c r="AN37" s="190"/>
      <c r="AO37" s="190"/>
      <c r="AP37" s="190"/>
      <c r="AQ37" s="190"/>
      <c r="AR37" s="190"/>
      <c r="AS37" s="190"/>
      <c r="AT37" s="190"/>
    </row>
    <row r="38" spans="1:47" ht="21" customHeight="1">
      <c r="A38" s="12"/>
      <c r="B38" s="12"/>
      <c r="C38" s="12"/>
      <c r="D38" s="12"/>
      <c r="E38" s="12"/>
      <c r="F38" s="91"/>
      <c r="G38" s="305"/>
      <c r="H38" s="51"/>
      <c r="I38" s="51"/>
      <c r="J38" s="51"/>
      <c r="K38" s="51"/>
      <c r="L38" s="51"/>
      <c r="M38" s="51"/>
      <c r="N38" s="180"/>
      <c r="O38" s="180"/>
      <c r="P38" s="180"/>
      <c r="Q38" s="180"/>
      <c r="R38" s="180"/>
      <c r="S38" s="180"/>
      <c r="T38" s="180"/>
      <c r="U38" s="180"/>
      <c r="V38" s="51"/>
      <c r="W38" s="51"/>
      <c r="X38" s="330"/>
      <c r="Y38" s="330"/>
      <c r="Z38" s="8"/>
      <c r="AA38" s="44"/>
      <c r="AB38" s="9"/>
      <c r="AC38" s="9"/>
      <c r="AD38" s="190"/>
      <c r="AE38" s="190"/>
      <c r="AF38" s="190"/>
      <c r="AG38" s="190"/>
      <c r="AH38" s="190"/>
      <c r="AI38" s="190"/>
      <c r="AJ38" s="190"/>
      <c r="AK38" s="190"/>
      <c r="AL38" s="190"/>
      <c r="AM38" s="190"/>
      <c r="AN38" s="190"/>
      <c r="AO38" s="190"/>
      <c r="AP38" s="190"/>
      <c r="AQ38" s="190"/>
      <c r="AR38" s="190"/>
      <c r="AS38" s="190"/>
      <c r="AT38" s="190"/>
    </row>
    <row r="39" spans="1:47" ht="13.5" customHeight="1">
      <c r="A39" s="74"/>
      <c r="B39" s="74"/>
      <c r="C39" s="74"/>
      <c r="D39" s="74"/>
      <c r="E39" s="74"/>
      <c r="F39" s="162" t="s">
        <v>80</v>
      </c>
      <c r="G39" s="162"/>
      <c r="H39" s="162"/>
      <c r="I39" s="162"/>
      <c r="J39" s="162"/>
      <c r="K39" s="77"/>
      <c r="L39" s="77"/>
      <c r="M39" s="75"/>
      <c r="N39" s="75"/>
      <c r="O39" s="75"/>
      <c r="P39" s="75"/>
      <c r="Q39" s="75"/>
      <c r="R39" s="75"/>
      <c r="S39" s="75"/>
      <c r="T39" s="75"/>
      <c r="U39" s="75"/>
      <c r="V39" s="75"/>
      <c r="W39" s="75"/>
      <c r="X39" s="8"/>
      <c r="Y39" s="8"/>
      <c r="Z39" s="8"/>
      <c r="AA39" s="8"/>
      <c r="AB39" s="44"/>
      <c r="AC39" s="9"/>
      <c r="AD39" s="9"/>
      <c r="AE39" s="190"/>
      <c r="AF39" s="190"/>
      <c r="AG39" s="190"/>
      <c r="AH39" s="190"/>
      <c r="AI39" s="190"/>
      <c r="AJ39" s="190"/>
      <c r="AK39" s="190"/>
      <c r="AL39" s="190"/>
      <c r="AM39" s="190"/>
      <c r="AN39" s="190"/>
      <c r="AO39" s="190"/>
      <c r="AP39" s="190"/>
      <c r="AQ39" s="190"/>
      <c r="AR39" s="190"/>
      <c r="AS39" s="190"/>
      <c r="AT39" s="190"/>
      <c r="AU39" s="190"/>
    </row>
    <row r="40" spans="1:47">
      <c r="A40" s="12"/>
      <c r="B40" s="12"/>
      <c r="C40" s="12"/>
      <c r="D40" s="12"/>
      <c r="E40" s="12"/>
      <c r="F40" s="39" t="s">
        <v>5</v>
      </c>
      <c r="G40" s="244" t="str">
        <f>CONCATENATE(LEFT(H40, 4)-1 &amp;"-" &amp;IF(H40&gt;"2009-10",,"0") &amp;RIGHT(H40,2)-1)</f>
        <v>2008-09</v>
      </c>
      <c r="H40" s="244" t="str">
        <f>V7</f>
        <v>2009-10</v>
      </c>
      <c r="I40" s="244" t="str">
        <f>CONCATENATE(LEFT(H40, 4)+1 &amp;"-" &amp;IF(H40&gt;"2007-08",,"0") &amp;RIGHT(H40,2)+1)</f>
        <v>2010-11</v>
      </c>
      <c r="J40" s="244" t="str">
        <f t="shared" ref="J40:P40" si="1">CONCATENATE(LEFT(I40, 4)+1 &amp;"-" &amp;IF(I40&gt;"2007-08",,"0") &amp;RIGHT(I40,2)+1)</f>
        <v>2011-12</v>
      </c>
      <c r="K40" s="244" t="str">
        <f t="shared" si="1"/>
        <v>2012-13</v>
      </c>
      <c r="L40" s="244" t="str">
        <f t="shared" si="1"/>
        <v>2013-14</v>
      </c>
      <c r="M40" s="244" t="str">
        <f t="shared" si="1"/>
        <v>2014-15</v>
      </c>
      <c r="N40" s="244" t="str">
        <f t="shared" si="1"/>
        <v>2015-16</v>
      </c>
      <c r="O40" s="244" t="str">
        <f t="shared" si="1"/>
        <v>2016-17</v>
      </c>
      <c r="P40" s="244" t="str">
        <f t="shared" si="1"/>
        <v>2017-18</v>
      </c>
      <c r="Q40" s="244" t="str">
        <f>CONCATENATE(LEFT(P40, 4)+1 &amp;"-" &amp;IF(P40&gt;"2007-08",,"0") &amp;RIGHT(P40,2)+1)</f>
        <v>2018-19</v>
      </c>
      <c r="R40" s="146"/>
      <c r="S40" s="8"/>
      <c r="T40" s="8"/>
      <c r="U40" s="8"/>
      <c r="V40" s="8"/>
      <c r="W40" s="44"/>
      <c r="X40" s="9"/>
      <c r="Y40" s="9"/>
      <c r="Z40" s="9"/>
      <c r="AA40" s="9"/>
      <c r="AB40" s="9"/>
      <c r="AC40" s="9"/>
      <c r="AD40" s="9"/>
      <c r="AE40" s="190"/>
      <c r="AF40" s="190"/>
      <c r="AG40" s="190"/>
      <c r="AH40" s="190"/>
      <c r="AI40" s="190"/>
      <c r="AJ40" s="190"/>
      <c r="AK40" s="190"/>
      <c r="AL40" s="190"/>
      <c r="AM40" s="190"/>
      <c r="AN40" s="190"/>
      <c r="AO40" s="190"/>
      <c r="AP40" s="190"/>
      <c r="AQ40" s="190"/>
      <c r="AR40" s="190"/>
      <c r="AS40" s="190"/>
      <c r="AT40" s="190"/>
      <c r="AU40" s="190"/>
    </row>
    <row r="41" spans="1:47" outlineLevel="1">
      <c r="A41" s="12"/>
      <c r="B41" s="12"/>
      <c r="C41" s="12"/>
      <c r="D41" s="12"/>
      <c r="E41" s="12"/>
      <c r="F41" s="40" t="str">
        <f>Asset1</f>
        <v>Opening Distribution Assets</v>
      </c>
      <c r="G41" s="168">
        <v>5.5000842639333527</v>
      </c>
      <c r="H41" s="62"/>
      <c r="I41" s="62"/>
      <c r="J41" s="62"/>
      <c r="K41" s="62"/>
      <c r="L41" s="62"/>
      <c r="M41" s="62"/>
      <c r="N41" s="62"/>
      <c r="O41" s="62"/>
      <c r="P41" s="62"/>
      <c r="Q41" s="62"/>
      <c r="R41" s="8"/>
      <c r="S41" s="8"/>
      <c r="T41" s="8"/>
      <c r="U41" s="8"/>
      <c r="V41" s="8"/>
      <c r="W41" s="44"/>
      <c r="X41" s="9"/>
      <c r="Y41" s="9"/>
      <c r="Z41" s="9"/>
      <c r="AA41" s="9"/>
      <c r="AB41" s="9"/>
      <c r="AC41" s="9"/>
      <c r="AD41" s="9"/>
      <c r="AE41" s="190"/>
      <c r="AF41" s="190"/>
      <c r="AG41" s="190"/>
      <c r="AH41" s="190"/>
      <c r="AI41" s="190"/>
      <c r="AJ41" s="190"/>
      <c r="AK41" s="190"/>
      <c r="AL41" s="190"/>
      <c r="AM41" s="190"/>
      <c r="AN41" s="190"/>
      <c r="AO41" s="190"/>
      <c r="AP41" s="190"/>
      <c r="AQ41" s="190"/>
      <c r="AR41" s="190"/>
      <c r="AS41" s="190"/>
      <c r="AT41" s="190"/>
      <c r="AU41" s="190"/>
    </row>
    <row r="42" spans="1:47" outlineLevel="1">
      <c r="A42" s="12"/>
      <c r="B42" s="12"/>
      <c r="C42" s="12"/>
      <c r="D42" s="12"/>
      <c r="E42" s="12"/>
      <c r="F42" s="40" t="str">
        <f>Asset2</f>
        <v>Sub-transmission Overhead</v>
      </c>
      <c r="G42" s="169"/>
      <c r="H42" s="63">
        <v>7.8529862683911524</v>
      </c>
      <c r="I42" s="63">
        <v>6.5725677099063926</v>
      </c>
      <c r="J42" s="63">
        <v>6.6932535191568254</v>
      </c>
      <c r="K42" s="63">
        <v>4.4635287962314463</v>
      </c>
      <c r="L42" s="63">
        <v>3.3128503741779429</v>
      </c>
      <c r="M42" s="63"/>
      <c r="N42" s="63"/>
      <c r="O42" s="63"/>
      <c r="P42" s="63"/>
      <c r="Q42" s="63"/>
      <c r="R42" s="8"/>
      <c r="S42" s="8"/>
      <c r="T42" s="8"/>
      <c r="U42" s="8"/>
      <c r="V42" s="8"/>
      <c r="W42" s="44"/>
      <c r="X42" s="9"/>
      <c r="Y42" s="9"/>
      <c r="Z42" s="9"/>
      <c r="AA42" s="9"/>
      <c r="AB42" s="9"/>
      <c r="AC42" s="9"/>
      <c r="AD42" s="9"/>
      <c r="AE42" s="190"/>
      <c r="AF42" s="190"/>
      <c r="AG42" s="190"/>
      <c r="AH42" s="190"/>
      <c r="AI42" s="190"/>
      <c r="AJ42" s="190"/>
      <c r="AK42" s="190"/>
      <c r="AL42" s="190"/>
      <c r="AM42" s="190"/>
      <c r="AN42" s="190"/>
      <c r="AO42" s="190"/>
      <c r="AP42" s="190"/>
      <c r="AQ42" s="190"/>
      <c r="AR42" s="190"/>
      <c r="AS42" s="190"/>
      <c r="AT42" s="190"/>
      <c r="AU42" s="190"/>
    </row>
    <row r="43" spans="1:47" outlineLevel="1">
      <c r="A43" s="12"/>
      <c r="B43" s="12"/>
      <c r="C43" s="12"/>
      <c r="D43" s="12"/>
      <c r="E43" s="12"/>
      <c r="F43" s="40" t="str">
        <f>Asset3</f>
        <v>Sub-transmission Underground</v>
      </c>
      <c r="G43" s="169"/>
      <c r="H43" s="63">
        <v>0</v>
      </c>
      <c r="I43" s="63">
        <v>0</v>
      </c>
      <c r="J43" s="63">
        <v>0</v>
      </c>
      <c r="K43" s="63">
        <v>0</v>
      </c>
      <c r="L43" s="63">
        <v>0</v>
      </c>
      <c r="M43" s="63"/>
      <c r="N43" s="63"/>
      <c r="O43" s="63"/>
      <c r="P43" s="63"/>
      <c r="Q43" s="63"/>
      <c r="R43" s="8"/>
      <c r="S43" s="8"/>
      <c r="T43" s="8"/>
      <c r="U43" s="8"/>
      <c r="V43" s="8"/>
      <c r="W43" s="44"/>
      <c r="X43" s="9"/>
      <c r="Y43" s="9"/>
      <c r="Z43" s="9"/>
      <c r="AA43" s="9"/>
      <c r="AB43" s="9"/>
      <c r="AC43" s="9"/>
      <c r="AD43" s="9"/>
      <c r="AE43" s="190"/>
      <c r="AF43" s="190"/>
      <c r="AG43" s="190"/>
      <c r="AH43" s="190"/>
      <c r="AI43" s="190"/>
      <c r="AJ43" s="190"/>
      <c r="AK43" s="190"/>
      <c r="AL43" s="190"/>
      <c r="AM43" s="190"/>
      <c r="AN43" s="190"/>
      <c r="AO43" s="190"/>
      <c r="AP43" s="190"/>
      <c r="AQ43" s="190"/>
      <c r="AR43" s="190"/>
      <c r="AS43" s="190"/>
      <c r="AT43" s="190"/>
      <c r="AU43" s="190"/>
    </row>
    <row r="44" spans="1:47" outlineLevel="1">
      <c r="A44" s="12"/>
      <c r="B44" s="12"/>
      <c r="C44" s="12"/>
      <c r="D44" s="12"/>
      <c r="E44" s="12"/>
      <c r="F44" s="40" t="str">
        <f>Asset4</f>
        <v>Zone Substation</v>
      </c>
      <c r="G44" s="169"/>
      <c r="H44" s="63">
        <v>2.5424367613346912</v>
      </c>
      <c r="I44" s="63">
        <v>5.7715054454123385</v>
      </c>
      <c r="J44" s="63">
        <v>12.215619360843176</v>
      </c>
      <c r="K44" s="63">
        <v>18.464705027136329</v>
      </c>
      <c r="L44" s="63">
        <v>15.348828192043554</v>
      </c>
      <c r="M44" s="63"/>
      <c r="N44" s="63"/>
      <c r="O44" s="63"/>
      <c r="P44" s="63"/>
      <c r="Q44" s="63"/>
      <c r="R44" s="8"/>
      <c r="S44" s="8"/>
      <c r="T44" s="8"/>
      <c r="U44" s="8"/>
      <c r="V44" s="8"/>
      <c r="W44" s="44"/>
      <c r="X44" s="9"/>
      <c r="Y44" s="9"/>
      <c r="Z44" s="9"/>
      <c r="AA44" s="9"/>
      <c r="AB44" s="9"/>
      <c r="AC44" s="9"/>
      <c r="AD44" s="9"/>
      <c r="AE44" s="190"/>
      <c r="AF44" s="190"/>
      <c r="AG44" s="190"/>
      <c r="AH44" s="190"/>
      <c r="AI44" s="190"/>
      <c r="AJ44" s="190"/>
      <c r="AK44" s="190"/>
      <c r="AL44" s="190"/>
      <c r="AM44" s="190"/>
      <c r="AN44" s="190"/>
      <c r="AO44" s="190"/>
      <c r="AP44" s="190"/>
      <c r="AQ44" s="190"/>
      <c r="AR44" s="190"/>
      <c r="AS44" s="190"/>
      <c r="AT44" s="190"/>
      <c r="AU44" s="190"/>
    </row>
    <row r="45" spans="1:47" outlineLevel="1">
      <c r="A45" s="12"/>
      <c r="B45" s="12"/>
      <c r="C45" s="12"/>
      <c r="D45" s="12"/>
      <c r="E45" s="12"/>
      <c r="F45" s="40" t="str">
        <f>Asset5</f>
        <v>IT &amp; Communication Systems (Networks)</v>
      </c>
      <c r="G45" s="169"/>
      <c r="H45" s="63">
        <v>0.17371041888097291</v>
      </c>
      <c r="I45" s="63">
        <v>0.1221171322316851</v>
      </c>
      <c r="J45" s="63">
        <v>0.34316858527257021</v>
      </c>
      <c r="K45" s="63">
        <v>0.91139550305280859</v>
      </c>
      <c r="L45" s="63">
        <v>2.8025599228626361</v>
      </c>
      <c r="M45" s="63"/>
      <c r="N45" s="63"/>
      <c r="O45" s="63"/>
      <c r="P45" s="63"/>
      <c r="Q45" s="63"/>
      <c r="R45" s="8"/>
      <c r="S45" s="8"/>
      <c r="T45" s="8"/>
      <c r="U45" s="8"/>
      <c r="V45" s="8"/>
      <c r="W45" s="44"/>
      <c r="X45" s="9"/>
      <c r="Y45" s="9"/>
      <c r="Z45" s="9"/>
      <c r="AA45" s="9"/>
      <c r="AB45" s="9"/>
      <c r="AC45" s="9"/>
      <c r="AD45" s="9"/>
      <c r="AE45" s="190"/>
      <c r="AF45" s="190"/>
      <c r="AG45" s="190"/>
      <c r="AH45" s="190"/>
      <c r="AI45" s="190"/>
      <c r="AJ45" s="190"/>
      <c r="AK45" s="190"/>
      <c r="AL45" s="190"/>
      <c r="AM45" s="190"/>
      <c r="AN45" s="190"/>
      <c r="AO45" s="190"/>
      <c r="AP45" s="190"/>
      <c r="AQ45" s="190"/>
      <c r="AR45" s="190"/>
      <c r="AS45" s="190"/>
      <c r="AT45" s="190"/>
      <c r="AU45" s="190"/>
    </row>
    <row r="46" spans="1:47" outlineLevel="1">
      <c r="A46" s="12"/>
      <c r="B46" s="12"/>
      <c r="C46" s="12"/>
      <c r="D46" s="12"/>
      <c r="E46" s="12"/>
      <c r="F46" s="40" t="str">
        <f>Asset6</f>
        <v>Motor Vehicles</v>
      </c>
      <c r="G46" s="169"/>
      <c r="H46" s="63">
        <v>0</v>
      </c>
      <c r="I46" s="63">
        <v>0</v>
      </c>
      <c r="J46" s="63">
        <v>8.1352461738189608E-2</v>
      </c>
      <c r="K46" s="63">
        <v>0.57682896212647894</v>
      </c>
      <c r="L46" s="63">
        <v>0.23532130298822945</v>
      </c>
      <c r="M46" s="63"/>
      <c r="N46" s="63"/>
      <c r="O46" s="63"/>
      <c r="P46" s="63"/>
      <c r="Q46" s="63"/>
      <c r="R46" s="8"/>
      <c r="S46" s="8"/>
      <c r="T46" s="8"/>
      <c r="U46" s="8"/>
      <c r="V46" s="8"/>
      <c r="W46" s="44"/>
      <c r="X46" s="9"/>
      <c r="Y46" s="9"/>
      <c r="Z46" s="9"/>
      <c r="AA46" s="9"/>
      <c r="AB46" s="9"/>
      <c r="AC46" s="9"/>
      <c r="AD46" s="9"/>
      <c r="AE46" s="190"/>
      <c r="AF46" s="190"/>
      <c r="AG46" s="190"/>
      <c r="AH46" s="190"/>
      <c r="AI46" s="190"/>
      <c r="AJ46" s="190"/>
      <c r="AK46" s="190"/>
      <c r="AL46" s="190"/>
      <c r="AM46" s="190"/>
      <c r="AN46" s="190"/>
      <c r="AO46" s="190"/>
      <c r="AP46" s="190"/>
      <c r="AQ46" s="190"/>
      <c r="AR46" s="190"/>
      <c r="AS46" s="190"/>
      <c r="AT46" s="190"/>
      <c r="AU46" s="190"/>
    </row>
    <row r="47" spans="1:47" outlineLevel="1">
      <c r="A47" s="12"/>
      <c r="B47" s="12"/>
      <c r="C47" s="12"/>
      <c r="D47" s="12"/>
      <c r="E47" s="12"/>
      <c r="F47" s="40" t="str">
        <f>Asset7</f>
        <v>Other Non-System Assets (Networks)</v>
      </c>
      <c r="G47" s="169"/>
      <c r="H47" s="63">
        <v>0.13566792607454548</v>
      </c>
      <c r="I47" s="63">
        <v>6.881803813419779E-2</v>
      </c>
      <c r="J47" s="63">
        <v>5.4920718212085766E-2</v>
      </c>
      <c r="K47" s="63">
        <v>8.3516647009445791E-2</v>
      </c>
      <c r="L47" s="63">
        <v>8.8831915056044486E-2</v>
      </c>
      <c r="M47" s="63"/>
      <c r="N47" s="63"/>
      <c r="O47" s="63"/>
      <c r="P47" s="63"/>
      <c r="Q47" s="63"/>
      <c r="R47" s="8"/>
      <c r="S47" s="8"/>
      <c r="T47" s="8"/>
      <c r="U47" s="8"/>
      <c r="V47" s="8"/>
      <c r="W47" s="44"/>
      <c r="X47" s="9"/>
      <c r="Y47" s="9"/>
      <c r="Z47" s="9"/>
      <c r="AA47" s="9"/>
      <c r="AB47" s="9"/>
      <c r="AC47" s="9"/>
      <c r="AD47" s="9"/>
      <c r="AE47" s="190"/>
      <c r="AF47" s="190"/>
      <c r="AG47" s="190"/>
      <c r="AH47" s="190"/>
      <c r="AI47" s="190"/>
      <c r="AJ47" s="190"/>
      <c r="AK47" s="190"/>
      <c r="AL47" s="190"/>
      <c r="AM47" s="190"/>
      <c r="AN47" s="190"/>
      <c r="AO47" s="190"/>
      <c r="AP47" s="190"/>
      <c r="AQ47" s="190"/>
      <c r="AR47" s="190"/>
      <c r="AS47" s="190"/>
      <c r="AT47" s="190"/>
      <c r="AU47" s="190"/>
    </row>
    <row r="48" spans="1:47" outlineLevel="1">
      <c r="A48" s="12"/>
      <c r="B48" s="12"/>
      <c r="C48" s="12"/>
      <c r="D48" s="12"/>
      <c r="E48" s="12"/>
      <c r="F48" s="40" t="str">
        <f>Asset8</f>
        <v>IT Systems (Corporate)</v>
      </c>
      <c r="G48" s="169"/>
      <c r="H48" s="63">
        <v>0.128394325779008</v>
      </c>
      <c r="I48" s="63">
        <v>3.8950782050058627E-2</v>
      </c>
      <c r="J48" s="63">
        <v>0.20066218714655207</v>
      </c>
      <c r="K48" s="63">
        <v>0.40215419524213819</v>
      </c>
      <c r="L48" s="63">
        <v>0.95469632795575965</v>
      </c>
      <c r="M48" s="63"/>
      <c r="N48" s="63"/>
      <c r="O48" s="63"/>
      <c r="P48" s="63"/>
      <c r="Q48" s="63"/>
      <c r="R48" s="8"/>
      <c r="S48" s="8"/>
      <c r="T48" s="8"/>
      <c r="U48" s="8"/>
      <c r="V48" s="8"/>
      <c r="W48" s="44"/>
      <c r="X48" s="9"/>
      <c r="Y48" s="9"/>
      <c r="Z48" s="9"/>
      <c r="AA48" s="9"/>
      <c r="AB48" s="9"/>
      <c r="AC48" s="9"/>
      <c r="AD48" s="9"/>
      <c r="AE48" s="190"/>
      <c r="AF48" s="190"/>
      <c r="AG48" s="190"/>
      <c r="AH48" s="190"/>
      <c r="AI48" s="190"/>
      <c r="AJ48" s="190"/>
      <c r="AK48" s="190"/>
      <c r="AL48" s="190"/>
      <c r="AM48" s="190"/>
      <c r="AN48" s="190"/>
      <c r="AO48" s="190"/>
      <c r="AP48" s="190"/>
      <c r="AQ48" s="190"/>
      <c r="AR48" s="190"/>
      <c r="AS48" s="190"/>
      <c r="AT48" s="190"/>
      <c r="AU48" s="190"/>
    </row>
    <row r="49" spans="1:47" outlineLevel="1">
      <c r="A49" s="12"/>
      <c r="B49" s="12"/>
      <c r="C49" s="12"/>
      <c r="D49" s="12"/>
      <c r="E49" s="12"/>
      <c r="F49" s="40" t="str">
        <f>Asset9</f>
        <v>Telecommunications (Corporate)</v>
      </c>
      <c r="G49" s="169"/>
      <c r="H49" s="63">
        <v>3.5417028186202501E-2</v>
      </c>
      <c r="I49" s="63">
        <v>1.1852425705536856E-2</v>
      </c>
      <c r="J49" s="63">
        <v>5.6454142165891152E-3</v>
      </c>
      <c r="K49" s="63">
        <v>7.4306815614047523E-3</v>
      </c>
      <c r="L49" s="63">
        <v>0</v>
      </c>
      <c r="M49" s="63"/>
      <c r="N49" s="63"/>
      <c r="O49" s="63"/>
      <c r="P49" s="63"/>
      <c r="Q49" s="63"/>
      <c r="R49" s="8"/>
      <c r="S49" s="8"/>
      <c r="T49" s="8"/>
      <c r="U49" s="8"/>
      <c r="V49" s="8"/>
      <c r="W49" s="44"/>
      <c r="X49" s="9"/>
      <c r="Y49" s="9"/>
      <c r="Z49" s="9"/>
      <c r="AA49" s="9"/>
      <c r="AB49" s="9"/>
      <c r="AC49" s="9"/>
      <c r="AD49" s="9"/>
      <c r="AE49" s="190"/>
      <c r="AF49" s="190"/>
      <c r="AG49" s="190"/>
      <c r="AH49" s="190"/>
      <c r="AI49" s="190"/>
      <c r="AJ49" s="190"/>
      <c r="AK49" s="190"/>
      <c r="AL49" s="190"/>
      <c r="AM49" s="190"/>
      <c r="AN49" s="190"/>
      <c r="AO49" s="190"/>
      <c r="AP49" s="190"/>
      <c r="AQ49" s="190"/>
      <c r="AR49" s="190"/>
      <c r="AS49" s="190"/>
      <c r="AT49" s="190"/>
      <c r="AU49" s="190"/>
    </row>
    <row r="50" spans="1:47" outlineLevel="1">
      <c r="A50" s="12"/>
      <c r="B50" s="12"/>
      <c r="C50" s="12"/>
      <c r="D50" s="12"/>
      <c r="E50" s="12"/>
      <c r="F50" s="40" t="str">
        <f>Asset10</f>
        <v>Other Non-System Assets (Corporate)</v>
      </c>
      <c r="G50" s="169"/>
      <c r="H50" s="63">
        <v>0.46897318994059645</v>
      </c>
      <c r="I50" s="63">
        <v>0.56127951811532972</v>
      </c>
      <c r="J50" s="63">
        <v>8.5000445674335331E-2</v>
      </c>
      <c r="K50" s="63">
        <v>9.5066713357696592E-2</v>
      </c>
      <c r="L50" s="63">
        <v>0.165956395236142</v>
      </c>
      <c r="M50" s="63"/>
      <c r="N50" s="63"/>
      <c r="O50" s="63"/>
      <c r="P50" s="63"/>
      <c r="Q50" s="63"/>
      <c r="R50" s="8"/>
      <c r="S50" s="8"/>
      <c r="T50" s="8"/>
      <c r="U50" s="8"/>
      <c r="V50" s="8"/>
      <c r="W50" s="44"/>
      <c r="X50" s="9"/>
      <c r="Y50" s="9"/>
      <c r="Z50" s="9"/>
      <c r="AA50" s="9"/>
      <c r="AB50" s="9"/>
      <c r="AC50" s="9"/>
      <c r="AD50" s="9"/>
      <c r="AE50" s="190"/>
      <c r="AF50" s="190"/>
      <c r="AG50" s="190"/>
      <c r="AH50" s="190"/>
      <c r="AI50" s="190"/>
      <c r="AJ50" s="190"/>
      <c r="AK50" s="190"/>
      <c r="AL50" s="190"/>
      <c r="AM50" s="190"/>
      <c r="AN50" s="190"/>
      <c r="AO50" s="190"/>
      <c r="AP50" s="190"/>
      <c r="AQ50" s="190"/>
      <c r="AR50" s="190"/>
      <c r="AS50" s="190"/>
      <c r="AT50" s="190"/>
      <c r="AU50" s="190"/>
    </row>
    <row r="51" spans="1:47" outlineLevel="1">
      <c r="A51" s="12"/>
      <c r="B51" s="12"/>
      <c r="C51" s="12"/>
      <c r="D51" s="12"/>
      <c r="E51" s="12"/>
      <c r="F51" s="40" t="str">
        <f>Asset11</f>
        <v>Land</v>
      </c>
      <c r="G51" s="169"/>
      <c r="H51" s="63">
        <v>0.33654685393104061</v>
      </c>
      <c r="I51" s="63">
        <v>0</v>
      </c>
      <c r="J51" s="63">
        <v>0</v>
      </c>
      <c r="K51" s="63">
        <v>0</v>
      </c>
      <c r="L51" s="63">
        <v>0</v>
      </c>
      <c r="M51" s="63"/>
      <c r="N51" s="63"/>
      <c r="O51" s="63"/>
      <c r="P51" s="63"/>
      <c r="Q51" s="63"/>
      <c r="R51" s="8"/>
      <c r="S51" s="8"/>
      <c r="T51" s="8"/>
      <c r="U51" s="8"/>
      <c r="V51" s="8"/>
      <c r="W51" s="44"/>
      <c r="X51" s="9"/>
      <c r="Y51" s="9"/>
      <c r="Z51" s="9"/>
      <c r="AA51" s="9"/>
      <c r="AB51" s="9"/>
      <c r="AC51" s="9"/>
      <c r="AD51" s="9"/>
      <c r="AE51" s="190"/>
      <c r="AF51" s="190"/>
      <c r="AG51" s="190"/>
      <c r="AH51" s="190"/>
      <c r="AI51" s="190"/>
      <c r="AJ51" s="190"/>
      <c r="AK51" s="190"/>
      <c r="AL51" s="190"/>
      <c r="AM51" s="190"/>
      <c r="AN51" s="190"/>
      <c r="AO51" s="190"/>
      <c r="AP51" s="190"/>
      <c r="AQ51" s="190"/>
      <c r="AR51" s="190"/>
      <c r="AS51" s="190"/>
      <c r="AT51" s="190"/>
      <c r="AU51" s="190"/>
    </row>
    <row r="52" spans="1:47" outlineLevel="1">
      <c r="A52" s="12"/>
      <c r="B52" s="12"/>
      <c r="C52" s="12"/>
      <c r="D52" s="12"/>
      <c r="E52" s="12"/>
      <c r="F52" s="40" t="str">
        <f>Asset12</f>
        <v>Buildings</v>
      </c>
      <c r="G52" s="169"/>
      <c r="H52" s="63">
        <v>0.86376129134900759</v>
      </c>
      <c r="I52" s="63">
        <v>1.2986215138336863</v>
      </c>
      <c r="J52" s="63">
        <v>0.10525078739617169</v>
      </c>
      <c r="K52" s="63">
        <v>0.16233107044779005</v>
      </c>
      <c r="L52" s="63">
        <v>0.24473892708640652</v>
      </c>
      <c r="M52" s="63"/>
      <c r="N52" s="63"/>
      <c r="O52" s="63"/>
      <c r="P52" s="63"/>
      <c r="Q52" s="63"/>
      <c r="R52" s="8"/>
      <c r="S52" s="8"/>
      <c r="T52" s="8"/>
      <c r="U52" s="8"/>
      <c r="V52" s="8"/>
      <c r="W52" s="44"/>
      <c r="X52" s="9"/>
      <c r="Y52" s="9"/>
      <c r="Z52" s="9"/>
      <c r="AA52" s="9"/>
      <c r="AB52" s="9"/>
      <c r="AC52" s="9"/>
      <c r="AD52" s="9"/>
      <c r="AE52" s="190"/>
      <c r="AF52" s="190"/>
      <c r="AG52" s="190"/>
      <c r="AH52" s="190"/>
      <c r="AI52" s="190"/>
      <c r="AJ52" s="190"/>
      <c r="AK52" s="190"/>
      <c r="AL52" s="190"/>
      <c r="AM52" s="190"/>
      <c r="AN52" s="190"/>
      <c r="AO52" s="190"/>
      <c r="AP52" s="190"/>
      <c r="AQ52" s="190"/>
      <c r="AR52" s="190"/>
      <c r="AS52" s="190"/>
      <c r="AT52" s="190"/>
      <c r="AU52" s="190"/>
    </row>
    <row r="53" spans="1:47" outlineLevel="1">
      <c r="A53" s="12"/>
      <c r="B53" s="12"/>
      <c r="C53" s="12"/>
      <c r="D53" s="12"/>
      <c r="E53" s="12"/>
      <c r="F53" s="40" t="str">
        <f>Asset13</f>
        <v>Equity raising costs</v>
      </c>
      <c r="G53" s="169"/>
      <c r="H53" s="63">
        <v>3.3354844202852466E-2</v>
      </c>
      <c r="I53" s="63"/>
      <c r="J53" s="63"/>
      <c r="K53" s="63"/>
      <c r="L53" s="63"/>
      <c r="M53" s="63"/>
      <c r="N53" s="63"/>
      <c r="O53" s="63"/>
      <c r="P53" s="63"/>
      <c r="Q53" s="63"/>
      <c r="R53" s="8"/>
      <c r="S53" s="8"/>
      <c r="T53" s="8"/>
      <c r="U53" s="8"/>
      <c r="V53" s="8"/>
      <c r="W53" s="44"/>
      <c r="X53" s="9"/>
      <c r="Y53" s="9"/>
      <c r="Z53" s="9"/>
      <c r="AA53" s="9"/>
      <c r="AB53" s="9"/>
      <c r="AC53" s="9"/>
      <c r="AD53" s="9"/>
      <c r="AE53" s="190"/>
      <c r="AF53" s="190"/>
      <c r="AG53" s="190"/>
      <c r="AH53" s="190"/>
      <c r="AI53" s="190"/>
      <c r="AJ53" s="190"/>
      <c r="AK53" s="190"/>
      <c r="AL53" s="190"/>
      <c r="AM53" s="190"/>
      <c r="AN53" s="190"/>
      <c r="AO53" s="190"/>
      <c r="AP53" s="190"/>
      <c r="AQ53" s="190"/>
      <c r="AR53" s="190"/>
      <c r="AS53" s="190"/>
      <c r="AT53" s="190"/>
      <c r="AU53" s="190"/>
    </row>
    <row r="54" spans="1:47" hidden="1" outlineLevel="1">
      <c r="A54" s="12"/>
      <c r="B54" s="12"/>
      <c r="C54" s="12"/>
      <c r="D54" s="12"/>
      <c r="E54" s="12"/>
      <c r="F54" s="40">
        <f>Asset14</f>
        <v>0</v>
      </c>
      <c r="G54" s="169"/>
      <c r="H54" s="63"/>
      <c r="I54" s="63"/>
      <c r="J54" s="63"/>
      <c r="K54" s="63"/>
      <c r="L54" s="63"/>
      <c r="M54" s="63"/>
      <c r="N54" s="63"/>
      <c r="O54" s="63"/>
      <c r="P54" s="63"/>
      <c r="Q54" s="63"/>
      <c r="R54" s="8"/>
      <c r="S54" s="8"/>
      <c r="T54" s="8"/>
      <c r="U54" s="8"/>
      <c r="V54" s="8"/>
      <c r="W54" s="44"/>
      <c r="X54" s="9"/>
      <c r="Y54" s="9"/>
      <c r="Z54" s="9"/>
      <c r="AA54" s="9"/>
      <c r="AB54" s="9"/>
      <c r="AC54" s="9"/>
      <c r="AD54" s="9"/>
      <c r="AE54" s="190"/>
      <c r="AF54" s="190"/>
      <c r="AG54" s="190"/>
      <c r="AH54" s="190"/>
      <c r="AI54" s="190"/>
      <c r="AJ54" s="190"/>
      <c r="AK54" s="190"/>
      <c r="AL54" s="190"/>
      <c r="AM54" s="190"/>
      <c r="AN54" s="190"/>
      <c r="AO54" s="190"/>
      <c r="AP54" s="190"/>
      <c r="AQ54" s="190"/>
      <c r="AR54" s="190"/>
      <c r="AS54" s="190"/>
      <c r="AT54" s="190"/>
      <c r="AU54" s="190"/>
    </row>
    <row r="55" spans="1:47" hidden="1" outlineLevel="1">
      <c r="A55" s="12"/>
      <c r="B55" s="12"/>
      <c r="C55" s="12"/>
      <c r="D55" s="12"/>
      <c r="E55" s="12"/>
      <c r="F55" s="40">
        <f>Asset15</f>
        <v>0</v>
      </c>
      <c r="G55" s="169"/>
      <c r="H55" s="63"/>
      <c r="I55" s="63"/>
      <c r="J55" s="63"/>
      <c r="K55" s="63"/>
      <c r="L55" s="63"/>
      <c r="M55" s="63"/>
      <c r="N55" s="63"/>
      <c r="O55" s="63"/>
      <c r="P55" s="63"/>
      <c r="Q55" s="63"/>
      <c r="R55" s="8"/>
      <c r="S55" s="8"/>
      <c r="T55" s="8"/>
      <c r="U55" s="8"/>
      <c r="V55" s="8"/>
      <c r="W55" s="44"/>
      <c r="X55" s="9"/>
      <c r="Y55" s="9"/>
      <c r="Z55" s="9"/>
      <c r="AA55" s="9"/>
      <c r="AB55" s="9"/>
      <c r="AC55" s="9"/>
      <c r="AD55" s="9"/>
      <c r="AE55" s="190"/>
      <c r="AF55" s="190"/>
      <c r="AG55" s="190"/>
      <c r="AH55" s="190"/>
      <c r="AI55" s="190"/>
      <c r="AJ55" s="190"/>
      <c r="AK55" s="190"/>
      <c r="AL55" s="190"/>
      <c r="AM55" s="190"/>
      <c r="AN55" s="190"/>
      <c r="AO55" s="190"/>
      <c r="AP55" s="190"/>
      <c r="AQ55" s="190"/>
      <c r="AR55" s="190"/>
      <c r="AS55" s="190"/>
      <c r="AT55" s="190"/>
      <c r="AU55" s="190"/>
    </row>
    <row r="56" spans="1:47" hidden="1" outlineLevel="1">
      <c r="A56" s="12"/>
      <c r="B56" s="12"/>
      <c r="C56" s="12"/>
      <c r="D56" s="12"/>
      <c r="E56" s="12"/>
      <c r="F56" s="40">
        <f>Asset16</f>
        <v>0</v>
      </c>
      <c r="G56" s="169"/>
      <c r="H56" s="63"/>
      <c r="I56" s="63"/>
      <c r="J56" s="63"/>
      <c r="K56" s="63"/>
      <c r="L56" s="63"/>
      <c r="M56" s="63"/>
      <c r="N56" s="63"/>
      <c r="O56" s="63"/>
      <c r="P56" s="63"/>
      <c r="Q56" s="63"/>
      <c r="R56" s="8"/>
      <c r="S56" s="8"/>
      <c r="T56" s="8"/>
      <c r="U56" s="8"/>
      <c r="V56" s="8"/>
      <c r="W56" s="44"/>
      <c r="X56" s="9"/>
      <c r="Y56" s="9"/>
      <c r="Z56" s="9"/>
      <c r="AA56" s="9"/>
      <c r="AB56" s="9"/>
      <c r="AC56" s="9"/>
      <c r="AD56" s="9"/>
      <c r="AE56" s="190"/>
      <c r="AF56" s="190"/>
      <c r="AG56" s="190"/>
      <c r="AH56" s="190"/>
      <c r="AI56" s="190"/>
      <c r="AJ56" s="190"/>
      <c r="AK56" s="190"/>
      <c r="AL56" s="190"/>
      <c r="AM56" s="190"/>
      <c r="AN56" s="190"/>
      <c r="AO56" s="190"/>
      <c r="AP56" s="190"/>
      <c r="AQ56" s="190"/>
      <c r="AR56" s="190"/>
      <c r="AS56" s="190"/>
      <c r="AT56" s="190"/>
      <c r="AU56" s="190"/>
    </row>
    <row r="57" spans="1:47" hidden="1" outlineLevel="1">
      <c r="A57" s="12"/>
      <c r="B57" s="12"/>
      <c r="C57" s="12"/>
      <c r="D57" s="12"/>
      <c r="E57" s="12"/>
      <c r="F57" s="40">
        <f>Asset17</f>
        <v>0</v>
      </c>
      <c r="G57" s="169"/>
      <c r="H57" s="63"/>
      <c r="I57" s="63"/>
      <c r="J57" s="63"/>
      <c r="K57" s="63"/>
      <c r="L57" s="63"/>
      <c r="M57" s="63"/>
      <c r="N57" s="63"/>
      <c r="O57" s="63"/>
      <c r="P57" s="63"/>
      <c r="Q57" s="63"/>
      <c r="R57" s="8"/>
      <c r="S57" s="8"/>
      <c r="T57" s="8"/>
      <c r="U57" s="8"/>
      <c r="V57" s="8"/>
      <c r="W57" s="44"/>
      <c r="X57" s="9"/>
      <c r="Y57" s="9"/>
      <c r="Z57" s="9"/>
      <c r="AA57" s="9"/>
      <c r="AB57" s="9"/>
      <c r="AC57" s="9"/>
      <c r="AD57" s="9"/>
      <c r="AE57" s="190"/>
      <c r="AF57" s="190"/>
      <c r="AG57" s="190"/>
      <c r="AH57" s="190"/>
      <c r="AI57" s="190"/>
      <c r="AJ57" s="190"/>
      <c r="AK57" s="190"/>
      <c r="AL57" s="190"/>
      <c r="AM57" s="190"/>
      <c r="AN57" s="190"/>
      <c r="AO57" s="190"/>
      <c r="AP57" s="190"/>
      <c r="AQ57" s="190"/>
      <c r="AR57" s="190"/>
      <c r="AS57" s="190"/>
      <c r="AT57" s="190"/>
      <c r="AU57" s="190"/>
    </row>
    <row r="58" spans="1:47" hidden="1" outlineLevel="1">
      <c r="A58" s="12"/>
      <c r="B58" s="12"/>
      <c r="C58" s="12"/>
      <c r="D58" s="12"/>
      <c r="E58" s="12"/>
      <c r="F58" s="40">
        <f>Asset18</f>
        <v>0</v>
      </c>
      <c r="G58" s="169"/>
      <c r="H58" s="63"/>
      <c r="I58" s="63"/>
      <c r="J58" s="63"/>
      <c r="K58" s="63"/>
      <c r="L58" s="63"/>
      <c r="M58" s="63"/>
      <c r="N58" s="63"/>
      <c r="O58" s="63"/>
      <c r="P58" s="63"/>
      <c r="Q58" s="63"/>
      <c r="R58" s="8"/>
      <c r="S58" s="8"/>
      <c r="T58" s="8"/>
      <c r="U58" s="8"/>
      <c r="V58" s="8"/>
      <c r="W58" s="44"/>
      <c r="X58" s="9"/>
      <c r="Y58" s="9"/>
      <c r="Z58" s="9"/>
      <c r="AA58" s="9"/>
      <c r="AB58" s="9"/>
      <c r="AC58" s="9"/>
      <c r="AD58" s="9"/>
      <c r="AE58" s="190"/>
      <c r="AF58" s="190"/>
      <c r="AG58" s="190"/>
      <c r="AH58" s="190"/>
      <c r="AI58" s="190"/>
      <c r="AJ58" s="190"/>
      <c r="AK58" s="190"/>
      <c r="AL58" s="190"/>
      <c r="AM58" s="190"/>
      <c r="AN58" s="190"/>
      <c r="AO58" s="190"/>
      <c r="AP58" s="190"/>
      <c r="AQ58" s="190"/>
      <c r="AR58" s="190"/>
      <c r="AS58" s="190"/>
      <c r="AT58" s="190"/>
      <c r="AU58" s="190"/>
    </row>
    <row r="59" spans="1:47" hidden="1" outlineLevel="1">
      <c r="A59" s="12"/>
      <c r="B59" s="12"/>
      <c r="C59" s="12"/>
      <c r="D59" s="12"/>
      <c r="E59" s="12"/>
      <c r="F59" s="40">
        <f>Asset19</f>
        <v>0</v>
      </c>
      <c r="G59" s="169"/>
      <c r="H59" s="63"/>
      <c r="I59" s="63"/>
      <c r="J59" s="63"/>
      <c r="K59" s="63"/>
      <c r="L59" s="63"/>
      <c r="M59" s="63"/>
      <c r="N59" s="63"/>
      <c r="O59" s="63"/>
      <c r="P59" s="63"/>
      <c r="Q59" s="63"/>
      <c r="R59" s="8"/>
      <c r="S59" s="8"/>
      <c r="T59" s="8"/>
      <c r="U59" s="8"/>
      <c r="V59" s="8"/>
      <c r="W59" s="44"/>
      <c r="X59" s="9"/>
      <c r="Y59" s="9"/>
      <c r="Z59" s="9"/>
      <c r="AA59" s="9"/>
      <c r="AB59" s="9"/>
      <c r="AC59" s="9"/>
      <c r="AD59" s="9"/>
      <c r="AE59" s="190"/>
      <c r="AF59" s="190"/>
      <c r="AG59" s="190"/>
      <c r="AH59" s="190"/>
      <c r="AI59" s="190"/>
      <c r="AJ59" s="190"/>
      <c r="AK59" s="190"/>
      <c r="AL59" s="190"/>
      <c r="AM59" s="190"/>
      <c r="AN59" s="190"/>
      <c r="AO59" s="190"/>
      <c r="AP59" s="190"/>
      <c r="AQ59" s="190"/>
      <c r="AR59" s="190"/>
      <c r="AS59" s="190"/>
      <c r="AT59" s="190"/>
      <c r="AU59" s="190"/>
    </row>
    <row r="60" spans="1:47" hidden="1" outlineLevel="1">
      <c r="A60" s="12"/>
      <c r="B60" s="12"/>
      <c r="C60" s="12"/>
      <c r="D60" s="12"/>
      <c r="E60" s="12"/>
      <c r="F60" s="40">
        <f>Asset20</f>
        <v>0</v>
      </c>
      <c r="G60" s="169"/>
      <c r="H60" s="63"/>
      <c r="I60" s="63"/>
      <c r="J60" s="63"/>
      <c r="K60" s="63"/>
      <c r="L60" s="63"/>
      <c r="M60" s="63"/>
      <c r="N60" s="63"/>
      <c r="O60" s="63"/>
      <c r="P60" s="63"/>
      <c r="Q60" s="63"/>
      <c r="R60" s="8"/>
      <c r="S60" s="8"/>
      <c r="T60" s="8"/>
      <c r="U60" s="8"/>
      <c r="V60" s="8"/>
      <c r="W60" s="44"/>
      <c r="X60" s="9"/>
      <c r="Y60" s="9"/>
      <c r="Z60" s="9"/>
      <c r="AA60" s="9"/>
      <c r="AB60" s="9"/>
      <c r="AC60" s="9"/>
      <c r="AD60" s="9"/>
      <c r="AE60" s="190"/>
      <c r="AF60" s="190"/>
      <c r="AG60" s="190"/>
      <c r="AH60" s="190"/>
      <c r="AI60" s="190"/>
      <c r="AJ60" s="190"/>
      <c r="AK60" s="190"/>
      <c r="AL60" s="190"/>
      <c r="AM60" s="190"/>
      <c r="AN60" s="190"/>
      <c r="AO60" s="190"/>
      <c r="AP60" s="190"/>
      <c r="AQ60" s="190"/>
      <c r="AR60" s="190"/>
      <c r="AS60" s="190"/>
      <c r="AT60" s="190"/>
      <c r="AU60" s="190"/>
    </row>
    <row r="61" spans="1:47" hidden="1" outlineLevel="1">
      <c r="A61" s="12"/>
      <c r="B61" s="12"/>
      <c r="C61" s="12"/>
      <c r="D61" s="12"/>
      <c r="E61" s="12"/>
      <c r="F61" s="40">
        <f>Asset21</f>
        <v>0</v>
      </c>
      <c r="G61" s="169"/>
      <c r="H61" s="63"/>
      <c r="I61" s="63"/>
      <c r="J61" s="63"/>
      <c r="K61" s="63"/>
      <c r="L61" s="63"/>
      <c r="M61" s="63"/>
      <c r="N61" s="63"/>
      <c r="O61" s="63"/>
      <c r="P61" s="63"/>
      <c r="Q61" s="63"/>
      <c r="R61" s="8"/>
      <c r="S61" s="8"/>
      <c r="T61" s="8"/>
      <c r="U61" s="8"/>
      <c r="V61" s="8"/>
      <c r="W61" s="44"/>
      <c r="X61" s="9"/>
      <c r="Y61" s="9"/>
      <c r="Z61" s="9"/>
      <c r="AA61" s="9"/>
      <c r="AB61" s="9"/>
      <c r="AC61" s="9"/>
      <c r="AD61" s="9"/>
      <c r="AE61" s="190"/>
      <c r="AF61" s="190"/>
      <c r="AG61" s="190"/>
      <c r="AH61" s="190"/>
      <c r="AI61" s="190"/>
      <c r="AJ61" s="190"/>
      <c r="AK61" s="190"/>
      <c r="AL61" s="190"/>
      <c r="AM61" s="190"/>
      <c r="AN61" s="190"/>
      <c r="AO61" s="190"/>
      <c r="AP61" s="190"/>
      <c r="AQ61" s="190"/>
      <c r="AR61" s="190"/>
      <c r="AS61" s="190"/>
      <c r="AT61" s="190"/>
      <c r="AU61" s="190"/>
    </row>
    <row r="62" spans="1:47" hidden="1" outlineLevel="1">
      <c r="A62" s="12"/>
      <c r="B62" s="12"/>
      <c r="C62" s="12"/>
      <c r="D62" s="12"/>
      <c r="E62" s="12"/>
      <c r="F62" s="40">
        <f>Asset22</f>
        <v>0</v>
      </c>
      <c r="G62" s="169"/>
      <c r="H62" s="63"/>
      <c r="I62" s="63"/>
      <c r="J62" s="63"/>
      <c r="K62" s="63"/>
      <c r="L62" s="63"/>
      <c r="M62" s="63"/>
      <c r="N62" s="63"/>
      <c r="O62" s="63"/>
      <c r="P62" s="63"/>
      <c r="Q62" s="63"/>
      <c r="R62" s="8"/>
      <c r="S62" s="8"/>
      <c r="T62" s="8"/>
      <c r="U62" s="8"/>
      <c r="V62" s="8"/>
      <c r="W62" s="44"/>
      <c r="X62" s="9"/>
      <c r="Y62" s="9"/>
      <c r="Z62" s="9"/>
      <c r="AA62" s="9"/>
      <c r="AB62" s="9"/>
      <c r="AC62" s="9"/>
      <c r="AD62" s="9"/>
      <c r="AE62" s="190"/>
      <c r="AF62" s="190"/>
      <c r="AG62" s="190"/>
      <c r="AH62" s="190"/>
      <c r="AI62" s="190"/>
      <c r="AJ62" s="190"/>
      <c r="AK62" s="190"/>
      <c r="AL62" s="190"/>
      <c r="AM62" s="190"/>
      <c r="AN62" s="190"/>
      <c r="AO62" s="190"/>
      <c r="AP62" s="190"/>
      <c r="AQ62" s="190"/>
      <c r="AR62" s="190"/>
      <c r="AS62" s="190"/>
      <c r="AT62" s="190"/>
      <c r="AU62" s="190"/>
    </row>
    <row r="63" spans="1:47" hidden="1" outlineLevel="1">
      <c r="A63" s="12"/>
      <c r="B63" s="12"/>
      <c r="C63" s="12"/>
      <c r="D63" s="12"/>
      <c r="E63" s="12"/>
      <c r="F63" s="40">
        <f>Asset23</f>
        <v>0</v>
      </c>
      <c r="G63" s="169"/>
      <c r="H63" s="63"/>
      <c r="I63" s="63"/>
      <c r="J63" s="63"/>
      <c r="K63" s="63"/>
      <c r="L63" s="63"/>
      <c r="M63" s="63"/>
      <c r="N63" s="63"/>
      <c r="O63" s="63"/>
      <c r="P63" s="63"/>
      <c r="Q63" s="63"/>
      <c r="R63" s="8"/>
      <c r="S63" s="8"/>
      <c r="T63" s="8"/>
      <c r="U63" s="8"/>
      <c r="V63" s="8"/>
      <c r="W63" s="44"/>
      <c r="X63" s="9"/>
      <c r="Y63" s="9"/>
      <c r="Z63" s="9"/>
      <c r="AA63" s="9"/>
      <c r="AB63" s="9"/>
      <c r="AC63" s="9"/>
      <c r="AD63" s="9"/>
      <c r="AE63" s="190"/>
      <c r="AF63" s="190"/>
      <c r="AG63" s="190"/>
      <c r="AH63" s="190"/>
      <c r="AI63" s="190"/>
      <c r="AJ63" s="190"/>
      <c r="AK63" s="190"/>
      <c r="AL63" s="190"/>
      <c r="AM63" s="190"/>
      <c r="AN63" s="190"/>
      <c r="AO63" s="190"/>
      <c r="AP63" s="190"/>
      <c r="AQ63" s="190"/>
      <c r="AR63" s="190"/>
      <c r="AS63" s="190"/>
      <c r="AT63" s="190"/>
      <c r="AU63" s="190"/>
    </row>
    <row r="64" spans="1:47" hidden="1" outlineLevel="1">
      <c r="A64" s="12"/>
      <c r="B64" s="12"/>
      <c r="C64" s="12"/>
      <c r="D64" s="12"/>
      <c r="E64" s="12"/>
      <c r="F64" s="40">
        <f>Asset24</f>
        <v>0</v>
      </c>
      <c r="G64" s="169"/>
      <c r="H64" s="63"/>
      <c r="I64" s="63"/>
      <c r="J64" s="63"/>
      <c r="K64" s="63"/>
      <c r="L64" s="63"/>
      <c r="M64" s="63"/>
      <c r="N64" s="63"/>
      <c r="O64" s="63"/>
      <c r="P64" s="63"/>
      <c r="Q64" s="63"/>
      <c r="R64" s="8"/>
      <c r="S64" s="8"/>
      <c r="T64" s="8"/>
      <c r="U64" s="8"/>
      <c r="V64" s="8"/>
      <c r="W64" s="44"/>
      <c r="X64" s="9"/>
      <c r="Y64" s="9"/>
      <c r="Z64" s="9"/>
      <c r="AA64" s="9"/>
      <c r="AB64" s="9"/>
      <c r="AC64" s="9"/>
      <c r="AD64" s="9"/>
      <c r="AE64" s="190"/>
      <c r="AF64" s="190"/>
      <c r="AG64" s="190"/>
      <c r="AH64" s="190"/>
      <c r="AI64" s="190"/>
      <c r="AJ64" s="190"/>
      <c r="AK64" s="190"/>
      <c r="AL64" s="190"/>
      <c r="AM64" s="190"/>
      <c r="AN64" s="190"/>
      <c r="AO64" s="190"/>
      <c r="AP64" s="190"/>
      <c r="AQ64" s="190"/>
      <c r="AR64" s="190"/>
      <c r="AS64" s="190"/>
      <c r="AT64" s="190"/>
      <c r="AU64" s="190"/>
    </row>
    <row r="65" spans="1:47" hidden="1" outlineLevel="1">
      <c r="A65" s="12"/>
      <c r="B65" s="12"/>
      <c r="C65" s="12"/>
      <c r="D65" s="12"/>
      <c r="E65" s="12"/>
      <c r="F65" s="40">
        <f>Asset25</f>
        <v>0</v>
      </c>
      <c r="G65" s="169"/>
      <c r="H65" s="63"/>
      <c r="I65" s="63"/>
      <c r="J65" s="63"/>
      <c r="K65" s="63"/>
      <c r="L65" s="63"/>
      <c r="M65" s="63"/>
      <c r="N65" s="63"/>
      <c r="O65" s="63"/>
      <c r="P65" s="63"/>
      <c r="Q65" s="63"/>
      <c r="R65" s="8"/>
      <c r="S65" s="8"/>
      <c r="T65" s="8"/>
      <c r="U65" s="8"/>
      <c r="V65" s="8"/>
      <c r="W65" s="44"/>
      <c r="X65" s="9"/>
      <c r="Y65" s="9"/>
      <c r="Z65" s="9"/>
      <c r="AA65" s="9"/>
      <c r="AB65" s="9"/>
      <c r="AC65" s="9"/>
      <c r="AD65" s="9"/>
      <c r="AE65" s="190"/>
      <c r="AF65" s="190"/>
      <c r="AG65" s="190"/>
      <c r="AH65" s="190"/>
      <c r="AI65" s="190"/>
      <c r="AJ65" s="190"/>
      <c r="AK65" s="190"/>
      <c r="AL65" s="190"/>
      <c r="AM65" s="190"/>
      <c r="AN65" s="190"/>
      <c r="AO65" s="190"/>
      <c r="AP65" s="190"/>
      <c r="AQ65" s="190"/>
      <c r="AR65" s="190"/>
      <c r="AS65" s="190"/>
      <c r="AT65" s="190"/>
      <c r="AU65" s="190"/>
    </row>
    <row r="66" spans="1:47" hidden="1" outlineLevel="1">
      <c r="A66" s="12"/>
      <c r="B66" s="12"/>
      <c r="C66" s="12"/>
      <c r="D66" s="12"/>
      <c r="E66" s="12"/>
      <c r="F66" s="40">
        <f>Asset26</f>
        <v>0</v>
      </c>
      <c r="G66" s="169"/>
      <c r="H66" s="63"/>
      <c r="I66" s="63"/>
      <c r="J66" s="63"/>
      <c r="K66" s="63"/>
      <c r="L66" s="63"/>
      <c r="M66" s="63"/>
      <c r="N66" s="63"/>
      <c r="O66" s="63"/>
      <c r="P66" s="63"/>
      <c r="Q66" s="63"/>
      <c r="R66" s="8"/>
      <c r="S66" s="8"/>
      <c r="T66" s="8"/>
      <c r="U66" s="8"/>
      <c r="V66" s="8"/>
      <c r="W66" s="44"/>
      <c r="X66" s="9"/>
      <c r="Y66" s="9"/>
      <c r="Z66" s="9"/>
      <c r="AA66" s="9"/>
      <c r="AB66" s="9"/>
      <c r="AC66" s="9"/>
      <c r="AD66" s="9"/>
      <c r="AE66" s="190"/>
      <c r="AF66" s="190"/>
      <c r="AG66" s="190"/>
      <c r="AH66" s="190"/>
      <c r="AI66" s="190"/>
      <c r="AJ66" s="190"/>
      <c r="AK66" s="190"/>
      <c r="AL66" s="190"/>
      <c r="AM66" s="190"/>
      <c r="AN66" s="190"/>
      <c r="AO66" s="190"/>
      <c r="AP66" s="190"/>
      <c r="AQ66" s="190"/>
      <c r="AR66" s="190"/>
      <c r="AS66" s="190"/>
      <c r="AT66" s="190"/>
      <c r="AU66" s="190"/>
    </row>
    <row r="67" spans="1:47" hidden="1" outlineLevel="1">
      <c r="A67" s="12"/>
      <c r="B67" s="12"/>
      <c r="C67" s="12"/>
      <c r="D67" s="12"/>
      <c r="E67" s="12"/>
      <c r="F67" s="40">
        <f>Asset27</f>
        <v>0</v>
      </c>
      <c r="G67" s="169"/>
      <c r="H67" s="63"/>
      <c r="I67" s="63"/>
      <c r="J67" s="63"/>
      <c r="K67" s="63"/>
      <c r="L67" s="63"/>
      <c r="M67" s="63"/>
      <c r="N67" s="63"/>
      <c r="O67" s="63"/>
      <c r="P67" s="63"/>
      <c r="Q67" s="63"/>
      <c r="R67" s="8"/>
      <c r="S67" s="8"/>
      <c r="T67" s="8"/>
      <c r="U67" s="8"/>
      <c r="V67" s="8"/>
      <c r="W67" s="44"/>
      <c r="X67" s="9"/>
      <c r="Y67" s="9"/>
      <c r="Z67" s="9"/>
      <c r="AA67" s="9"/>
      <c r="AB67" s="9"/>
      <c r="AC67" s="9"/>
      <c r="AD67" s="9"/>
      <c r="AE67" s="190"/>
      <c r="AF67" s="190"/>
      <c r="AG67" s="190"/>
      <c r="AH67" s="190"/>
      <c r="AI67" s="190"/>
      <c r="AJ67" s="190"/>
      <c r="AK67" s="190"/>
      <c r="AL67" s="190"/>
      <c r="AM67" s="190"/>
      <c r="AN67" s="190"/>
      <c r="AO67" s="190"/>
      <c r="AP67" s="190"/>
      <c r="AQ67" s="190"/>
      <c r="AR67" s="190"/>
      <c r="AS67" s="190"/>
      <c r="AT67" s="190"/>
      <c r="AU67" s="190"/>
    </row>
    <row r="68" spans="1:47" hidden="1" outlineLevel="1">
      <c r="A68" s="12"/>
      <c r="B68" s="12"/>
      <c r="C68" s="12"/>
      <c r="D68" s="12"/>
      <c r="E68" s="12"/>
      <c r="F68" s="40">
        <f>Asset28</f>
        <v>0</v>
      </c>
      <c r="G68" s="169"/>
      <c r="H68" s="63"/>
      <c r="I68" s="63"/>
      <c r="J68" s="63"/>
      <c r="K68" s="63"/>
      <c r="L68" s="63"/>
      <c r="M68" s="63"/>
      <c r="N68" s="63"/>
      <c r="O68" s="63"/>
      <c r="P68" s="63"/>
      <c r="Q68" s="63"/>
      <c r="R68" s="8"/>
      <c r="S68" s="8"/>
      <c r="T68" s="8"/>
      <c r="U68" s="8"/>
      <c r="V68" s="8"/>
      <c r="W68" s="44"/>
      <c r="X68" s="9"/>
      <c r="Y68" s="9"/>
      <c r="Z68" s="9"/>
      <c r="AA68" s="9"/>
      <c r="AB68" s="9"/>
      <c r="AC68" s="9"/>
      <c r="AD68" s="9"/>
      <c r="AE68" s="190"/>
      <c r="AF68" s="190"/>
      <c r="AG68" s="190"/>
      <c r="AH68" s="190"/>
      <c r="AI68" s="190"/>
      <c r="AJ68" s="190"/>
      <c r="AK68" s="190"/>
      <c r="AL68" s="190"/>
      <c r="AM68" s="190"/>
      <c r="AN68" s="190"/>
      <c r="AO68" s="190"/>
      <c r="AP68" s="190"/>
      <c r="AQ68" s="190"/>
      <c r="AR68" s="190"/>
      <c r="AS68" s="190"/>
      <c r="AT68" s="190"/>
      <c r="AU68" s="190"/>
    </row>
    <row r="69" spans="1:47" hidden="1" outlineLevel="1">
      <c r="A69" s="12"/>
      <c r="B69" s="12"/>
      <c r="C69" s="12"/>
      <c r="D69" s="12"/>
      <c r="E69" s="12"/>
      <c r="F69" s="40">
        <f>Asset29</f>
        <v>0</v>
      </c>
      <c r="G69" s="169"/>
      <c r="H69" s="63"/>
      <c r="I69" s="63"/>
      <c r="J69" s="63"/>
      <c r="K69" s="63"/>
      <c r="L69" s="63"/>
      <c r="M69" s="63"/>
      <c r="N69" s="63"/>
      <c r="O69" s="63"/>
      <c r="P69" s="63"/>
      <c r="Q69" s="63"/>
      <c r="R69" s="8"/>
      <c r="S69" s="8"/>
      <c r="T69" s="8"/>
      <c r="U69" s="8"/>
      <c r="V69" s="8"/>
      <c r="W69" s="44"/>
      <c r="X69" s="9"/>
      <c r="Y69" s="9"/>
      <c r="Z69" s="9"/>
      <c r="AA69" s="9"/>
      <c r="AB69" s="9"/>
      <c r="AC69" s="9"/>
      <c r="AD69" s="9"/>
      <c r="AE69" s="190"/>
      <c r="AF69" s="190"/>
      <c r="AG69" s="190"/>
      <c r="AH69" s="190"/>
      <c r="AI69" s="190"/>
      <c r="AJ69" s="190"/>
      <c r="AK69" s="190"/>
      <c r="AL69" s="190"/>
      <c r="AM69" s="190"/>
      <c r="AN69" s="190"/>
      <c r="AO69" s="190"/>
      <c r="AP69" s="190"/>
      <c r="AQ69" s="190"/>
      <c r="AR69" s="190"/>
      <c r="AS69" s="190"/>
      <c r="AT69" s="190"/>
      <c r="AU69" s="190"/>
    </row>
    <row r="70" spans="1:47" hidden="1" outlineLevel="1">
      <c r="A70" s="12"/>
      <c r="B70" s="12"/>
      <c r="C70" s="12"/>
      <c r="D70" s="12"/>
      <c r="E70" s="12"/>
      <c r="F70" s="40">
        <f>Asset30</f>
        <v>0</v>
      </c>
      <c r="G70" s="169"/>
      <c r="H70" s="63"/>
      <c r="I70" s="63"/>
      <c r="J70" s="63"/>
      <c r="K70" s="63"/>
      <c r="L70" s="63"/>
      <c r="M70" s="63"/>
      <c r="N70" s="63"/>
      <c r="O70" s="63"/>
      <c r="P70" s="63"/>
      <c r="Q70" s="63"/>
      <c r="R70" s="8"/>
      <c r="S70" s="8"/>
      <c r="T70" s="8"/>
      <c r="U70" s="8"/>
      <c r="V70" s="8"/>
      <c r="W70" s="44"/>
      <c r="X70" s="9"/>
      <c r="Y70" s="9"/>
      <c r="Z70" s="9"/>
      <c r="AA70" s="9"/>
      <c r="AB70" s="9"/>
      <c r="AC70" s="9"/>
      <c r="AD70" s="9"/>
      <c r="AE70" s="190"/>
      <c r="AF70" s="190"/>
      <c r="AG70" s="190"/>
      <c r="AH70" s="190"/>
      <c r="AI70" s="190"/>
      <c r="AJ70" s="190"/>
      <c r="AK70" s="190"/>
      <c r="AL70" s="190"/>
      <c r="AM70" s="190"/>
      <c r="AN70" s="190"/>
      <c r="AO70" s="190"/>
      <c r="AP70" s="190"/>
      <c r="AQ70" s="190"/>
      <c r="AR70" s="190"/>
      <c r="AS70" s="190"/>
      <c r="AT70" s="190"/>
      <c r="AU70" s="190"/>
    </row>
    <row r="71" spans="1:47" collapsed="1">
      <c r="A71" s="12"/>
      <c r="B71" s="12"/>
      <c r="C71" s="12"/>
      <c r="D71" s="12"/>
      <c r="E71" s="12"/>
      <c r="F71" s="40" t="s">
        <v>22</v>
      </c>
      <c r="G71" s="246">
        <f>SUM(G41:G70)</f>
        <v>5.5000842639333527</v>
      </c>
      <c r="H71" s="266">
        <f t="shared" ref="H71:Q71" si="2">SUM(H41:H70)</f>
        <v>12.571248908070068</v>
      </c>
      <c r="I71" s="266">
        <f t="shared" si="2"/>
        <v>14.445712565389226</v>
      </c>
      <c r="J71" s="266">
        <f t="shared" si="2"/>
        <v>19.78487347965649</v>
      </c>
      <c r="K71" s="266">
        <f t="shared" si="2"/>
        <v>25.166957596165542</v>
      </c>
      <c r="L71" s="266">
        <f t="shared" si="2"/>
        <v>23.153783357406709</v>
      </c>
      <c r="M71" s="246">
        <f t="shared" si="2"/>
        <v>0</v>
      </c>
      <c r="N71" s="246">
        <f t="shared" si="2"/>
        <v>0</v>
      </c>
      <c r="O71" s="246">
        <f t="shared" si="2"/>
        <v>0</v>
      </c>
      <c r="P71" s="246">
        <f t="shared" si="2"/>
        <v>0</v>
      </c>
      <c r="Q71" s="246">
        <f t="shared" si="2"/>
        <v>0</v>
      </c>
      <c r="R71" s="38"/>
      <c r="S71" s="38"/>
      <c r="T71" s="38"/>
      <c r="U71" s="38"/>
      <c r="V71" s="38"/>
      <c r="W71" s="38"/>
      <c r="X71" s="48"/>
      <c r="Y71" s="8"/>
      <c r="Z71" s="8"/>
      <c r="AA71" s="44"/>
      <c r="AB71" s="9"/>
      <c r="AC71" s="9"/>
      <c r="AD71" s="9"/>
      <c r="AE71" s="190"/>
      <c r="AF71" s="190"/>
      <c r="AG71" s="190"/>
      <c r="AH71" s="190"/>
      <c r="AI71" s="190"/>
      <c r="AJ71" s="190"/>
      <c r="AK71" s="190"/>
      <c r="AL71" s="190"/>
      <c r="AM71" s="190"/>
      <c r="AN71" s="190"/>
      <c r="AO71" s="190"/>
      <c r="AP71" s="190"/>
      <c r="AQ71" s="190"/>
      <c r="AR71" s="190"/>
      <c r="AS71" s="190"/>
      <c r="AT71" s="190"/>
      <c r="AU71" s="190"/>
    </row>
    <row r="72" spans="1:47" ht="21" customHeight="1">
      <c r="A72" s="9"/>
      <c r="B72" s="9"/>
      <c r="C72" s="9"/>
      <c r="D72" s="9"/>
      <c r="E72" s="9"/>
      <c r="F72" s="9"/>
      <c r="G72" s="9"/>
      <c r="H72" s="18"/>
      <c r="I72" s="20"/>
      <c r="J72" s="9"/>
      <c r="K72" s="9"/>
      <c r="L72" s="9"/>
      <c r="M72" s="9"/>
      <c r="N72" s="9"/>
      <c r="O72" s="9"/>
      <c r="P72" s="9"/>
      <c r="Q72" s="9"/>
      <c r="R72" s="245">
        <f>SUM(G71:Q71)</f>
        <v>100.62266017062139</v>
      </c>
      <c r="S72" s="9"/>
      <c r="T72" s="9"/>
      <c r="U72" s="9"/>
      <c r="V72" s="9"/>
      <c r="W72" s="9"/>
      <c r="X72" s="9"/>
      <c r="Y72" s="9"/>
      <c r="Z72" s="9"/>
      <c r="AA72" s="19"/>
      <c r="AB72" s="9"/>
      <c r="AC72" s="9"/>
      <c r="AD72" s="9"/>
      <c r="AE72" s="190"/>
      <c r="AF72" s="190"/>
      <c r="AG72" s="190"/>
      <c r="AH72" s="190"/>
      <c r="AI72" s="190"/>
      <c r="AJ72" s="190"/>
      <c r="AK72" s="190"/>
      <c r="AL72" s="190"/>
      <c r="AM72" s="190"/>
      <c r="AN72" s="190"/>
      <c r="AO72" s="190"/>
      <c r="AP72" s="190"/>
      <c r="AQ72" s="190"/>
      <c r="AR72" s="190"/>
      <c r="AS72" s="190"/>
      <c r="AT72" s="190"/>
      <c r="AU72" s="190"/>
    </row>
    <row r="73" spans="1:47" ht="13.5" customHeight="1">
      <c r="A73" s="74"/>
      <c r="B73" s="74"/>
      <c r="C73" s="74"/>
      <c r="D73" s="74"/>
      <c r="E73" s="74"/>
      <c r="F73" s="162" t="s">
        <v>81</v>
      </c>
      <c r="G73" s="162"/>
      <c r="H73" s="162"/>
      <c r="I73" s="162"/>
      <c r="J73" s="162"/>
      <c r="K73" s="77"/>
      <c r="L73" s="77"/>
      <c r="M73" s="75"/>
      <c r="N73" s="75"/>
      <c r="O73" s="75"/>
      <c r="P73" s="75"/>
      <c r="Q73" s="75"/>
      <c r="R73" s="75"/>
      <c r="S73" s="75"/>
      <c r="T73" s="75"/>
      <c r="U73" s="75"/>
      <c r="V73" s="75"/>
      <c r="W73" s="75"/>
      <c r="X73" s="8"/>
      <c r="Y73" s="8"/>
      <c r="Z73" s="8"/>
      <c r="AA73" s="8"/>
      <c r="AB73" s="44"/>
      <c r="AC73" s="9"/>
      <c r="AD73" s="9"/>
      <c r="AE73" s="190"/>
      <c r="AF73" s="190"/>
      <c r="AG73" s="190"/>
      <c r="AH73" s="190"/>
      <c r="AI73" s="190"/>
      <c r="AJ73" s="190"/>
      <c r="AK73" s="190"/>
      <c r="AL73" s="190"/>
      <c r="AM73" s="190"/>
      <c r="AN73" s="190"/>
      <c r="AO73" s="190"/>
      <c r="AP73" s="190"/>
      <c r="AQ73" s="190"/>
      <c r="AR73" s="190"/>
      <c r="AS73" s="190"/>
      <c r="AT73" s="190"/>
      <c r="AU73" s="190"/>
    </row>
    <row r="74" spans="1:47">
      <c r="A74" s="12"/>
      <c r="B74" s="12"/>
      <c r="C74" s="12"/>
      <c r="D74" s="12"/>
      <c r="E74" s="12"/>
      <c r="F74" s="39" t="s">
        <v>5</v>
      </c>
      <c r="G74" s="244" t="str">
        <f>G40</f>
        <v>2008-09</v>
      </c>
      <c r="H74" s="244" t="str">
        <f t="shared" ref="H74:Q74" si="3">H40</f>
        <v>2009-10</v>
      </c>
      <c r="I74" s="244" t="str">
        <f t="shared" si="3"/>
        <v>2010-11</v>
      </c>
      <c r="J74" s="244" t="str">
        <f t="shared" si="3"/>
        <v>2011-12</v>
      </c>
      <c r="K74" s="244" t="str">
        <f t="shared" si="3"/>
        <v>2012-13</v>
      </c>
      <c r="L74" s="244" t="str">
        <f t="shared" si="3"/>
        <v>2013-14</v>
      </c>
      <c r="M74" s="244" t="str">
        <f t="shared" si="3"/>
        <v>2014-15</v>
      </c>
      <c r="N74" s="244" t="str">
        <f t="shared" si="3"/>
        <v>2015-16</v>
      </c>
      <c r="O74" s="244" t="str">
        <f t="shared" si="3"/>
        <v>2016-17</v>
      </c>
      <c r="P74" s="244" t="str">
        <f t="shared" si="3"/>
        <v>2017-18</v>
      </c>
      <c r="Q74" s="244" t="str">
        <f t="shared" si="3"/>
        <v>2018-19</v>
      </c>
      <c r="R74" s="8"/>
      <c r="S74" s="8"/>
      <c r="T74" s="8"/>
      <c r="U74" s="8"/>
      <c r="V74" s="8"/>
      <c r="W74" s="44"/>
      <c r="X74" s="9"/>
      <c r="Y74" s="9"/>
      <c r="Z74" s="9"/>
      <c r="AA74" s="9"/>
      <c r="AB74" s="9"/>
      <c r="AC74" s="9"/>
      <c r="AD74" s="9"/>
      <c r="AE74" s="190"/>
      <c r="AF74" s="190"/>
      <c r="AG74" s="190"/>
      <c r="AH74" s="190"/>
      <c r="AI74" s="190"/>
      <c r="AJ74" s="190"/>
      <c r="AK74" s="190"/>
      <c r="AL74" s="190"/>
      <c r="AM74" s="190"/>
      <c r="AN74" s="190"/>
      <c r="AO74" s="190"/>
      <c r="AP74" s="190"/>
      <c r="AQ74" s="190"/>
      <c r="AR74" s="190"/>
      <c r="AS74" s="190"/>
      <c r="AT74" s="190"/>
      <c r="AU74" s="190"/>
    </row>
    <row r="75" spans="1:47" outlineLevel="1">
      <c r="A75" s="12"/>
      <c r="B75" s="12"/>
      <c r="C75" s="12"/>
      <c r="D75" s="12"/>
      <c r="E75" s="12"/>
      <c r="F75" s="40" t="str">
        <f>Asset1</f>
        <v>Opening Distribution Assets</v>
      </c>
      <c r="G75" s="168">
        <v>1.2072405631698926</v>
      </c>
      <c r="H75" s="62"/>
      <c r="I75" s="62"/>
      <c r="J75" s="62"/>
      <c r="K75" s="62"/>
      <c r="L75" s="62"/>
      <c r="M75" s="62"/>
      <c r="N75" s="62"/>
      <c r="O75" s="62"/>
      <c r="P75" s="62"/>
      <c r="Q75" s="62"/>
      <c r="R75" s="8"/>
      <c r="S75" s="8"/>
      <c r="T75" s="8"/>
      <c r="U75" s="8"/>
      <c r="V75" s="8"/>
      <c r="W75" s="44"/>
      <c r="X75" s="9"/>
      <c r="Y75" s="9"/>
      <c r="Z75" s="9"/>
      <c r="AA75" s="9"/>
      <c r="AB75" s="9"/>
      <c r="AC75" s="9"/>
      <c r="AD75" s="9"/>
      <c r="AE75" s="190"/>
      <c r="AF75" s="190"/>
      <c r="AG75" s="190"/>
      <c r="AH75" s="190"/>
      <c r="AI75" s="190"/>
      <c r="AJ75" s="190"/>
      <c r="AK75" s="190"/>
      <c r="AL75" s="190"/>
      <c r="AM75" s="190"/>
      <c r="AN75" s="190"/>
      <c r="AO75" s="190"/>
      <c r="AP75" s="190"/>
      <c r="AQ75" s="190"/>
      <c r="AR75" s="190"/>
      <c r="AS75" s="190"/>
      <c r="AT75" s="190"/>
      <c r="AU75" s="190"/>
    </row>
    <row r="76" spans="1:47" outlineLevel="1">
      <c r="A76" s="12"/>
      <c r="B76" s="12"/>
      <c r="C76" s="12"/>
      <c r="D76" s="12"/>
      <c r="E76" s="12"/>
      <c r="F76" s="40" t="str">
        <f>Asset2</f>
        <v>Sub-transmission Overhead</v>
      </c>
      <c r="G76" s="169"/>
      <c r="H76" s="63"/>
      <c r="I76" s="63"/>
      <c r="J76" s="63"/>
      <c r="K76" s="63"/>
      <c r="L76" s="63"/>
      <c r="M76" s="63"/>
      <c r="N76" s="63"/>
      <c r="O76" s="63"/>
      <c r="P76" s="63"/>
      <c r="Q76" s="63"/>
      <c r="R76" s="8"/>
      <c r="S76" s="8"/>
      <c r="T76" s="8"/>
      <c r="U76" s="8"/>
      <c r="V76" s="8"/>
      <c r="W76" s="44"/>
      <c r="X76" s="9"/>
      <c r="Y76" s="9"/>
      <c r="Z76" s="9"/>
      <c r="AA76" s="9"/>
      <c r="AB76" s="9"/>
      <c r="AC76" s="9"/>
      <c r="AD76" s="9"/>
      <c r="AE76" s="190"/>
      <c r="AF76" s="190"/>
      <c r="AG76" s="190"/>
      <c r="AH76" s="190"/>
      <c r="AI76" s="190"/>
      <c r="AJ76" s="190"/>
      <c r="AK76" s="190"/>
      <c r="AL76" s="190"/>
      <c r="AM76" s="190"/>
      <c r="AN76" s="190"/>
      <c r="AO76" s="190"/>
      <c r="AP76" s="190"/>
      <c r="AQ76" s="190"/>
      <c r="AR76" s="190"/>
      <c r="AS76" s="190"/>
      <c r="AT76" s="190"/>
      <c r="AU76" s="190"/>
    </row>
    <row r="77" spans="1:47" outlineLevel="1">
      <c r="A77" s="12"/>
      <c r="B77" s="12"/>
      <c r="C77" s="12"/>
      <c r="D77" s="12"/>
      <c r="E77" s="12"/>
      <c r="F77" s="40" t="str">
        <f>Asset3</f>
        <v>Sub-transmission Underground</v>
      </c>
      <c r="G77" s="169"/>
      <c r="H77" s="63"/>
      <c r="I77" s="63"/>
      <c r="J77" s="63"/>
      <c r="K77" s="63"/>
      <c r="L77" s="63"/>
      <c r="M77" s="63"/>
      <c r="N77" s="63"/>
      <c r="O77" s="63"/>
      <c r="P77" s="63"/>
      <c r="Q77" s="63"/>
      <c r="R77" s="8"/>
      <c r="S77" s="8"/>
      <c r="T77" s="8"/>
      <c r="U77" s="8"/>
      <c r="V77" s="8"/>
      <c r="W77" s="44"/>
      <c r="X77" s="9"/>
      <c r="Y77" s="9"/>
      <c r="Z77" s="9"/>
      <c r="AA77" s="9"/>
      <c r="AB77" s="9"/>
      <c r="AC77" s="9"/>
      <c r="AD77" s="9"/>
      <c r="AE77" s="190"/>
      <c r="AF77" s="190"/>
      <c r="AG77" s="190"/>
      <c r="AH77" s="190"/>
      <c r="AI77" s="190"/>
      <c r="AJ77" s="190"/>
      <c r="AK77" s="190"/>
      <c r="AL77" s="190"/>
      <c r="AM77" s="190"/>
      <c r="AN77" s="190"/>
      <c r="AO77" s="190"/>
      <c r="AP77" s="190"/>
      <c r="AQ77" s="190"/>
      <c r="AR77" s="190"/>
      <c r="AS77" s="190"/>
      <c r="AT77" s="190"/>
      <c r="AU77" s="190"/>
    </row>
    <row r="78" spans="1:47" outlineLevel="1">
      <c r="A78" s="12"/>
      <c r="B78" s="12"/>
      <c r="C78" s="12"/>
      <c r="D78" s="12"/>
      <c r="E78" s="12"/>
      <c r="F78" s="40" t="str">
        <f>Asset4</f>
        <v>Zone Substation</v>
      </c>
      <c r="G78" s="169"/>
      <c r="H78" s="63"/>
      <c r="I78" s="63"/>
      <c r="J78" s="63"/>
      <c r="K78" s="63"/>
      <c r="L78" s="63"/>
      <c r="M78" s="63"/>
      <c r="N78" s="63"/>
      <c r="O78" s="63"/>
      <c r="P78" s="63"/>
      <c r="Q78" s="63"/>
      <c r="R78" s="8"/>
      <c r="S78" s="8"/>
      <c r="T78" s="8"/>
      <c r="U78" s="8"/>
      <c r="V78" s="8"/>
      <c r="W78" s="44"/>
      <c r="X78" s="9"/>
      <c r="Y78" s="9"/>
      <c r="Z78" s="9"/>
      <c r="AA78" s="9"/>
      <c r="AB78" s="9"/>
      <c r="AC78" s="9"/>
      <c r="AD78" s="9"/>
      <c r="AE78" s="190"/>
      <c r="AF78" s="190"/>
      <c r="AG78" s="190"/>
      <c r="AH78" s="190"/>
      <c r="AI78" s="190"/>
      <c r="AJ78" s="190"/>
      <c r="AK78" s="190"/>
      <c r="AL78" s="190"/>
      <c r="AM78" s="190"/>
      <c r="AN78" s="190"/>
      <c r="AO78" s="190"/>
      <c r="AP78" s="190"/>
      <c r="AQ78" s="190"/>
      <c r="AR78" s="190"/>
      <c r="AS78" s="190"/>
      <c r="AT78" s="190"/>
      <c r="AU78" s="190"/>
    </row>
    <row r="79" spans="1:47" outlineLevel="1">
      <c r="A79" s="12"/>
      <c r="B79" s="12"/>
      <c r="C79" s="12"/>
      <c r="D79" s="12"/>
      <c r="E79" s="12"/>
      <c r="F79" s="40" t="str">
        <f>Asset5</f>
        <v>IT &amp; Communication Systems (Networks)</v>
      </c>
      <c r="G79" s="169"/>
      <c r="H79" s="63"/>
      <c r="I79" s="63"/>
      <c r="J79" s="63"/>
      <c r="K79" s="63"/>
      <c r="L79" s="63"/>
      <c r="M79" s="63"/>
      <c r="N79" s="63"/>
      <c r="O79" s="63"/>
      <c r="P79" s="63"/>
      <c r="Q79" s="63"/>
      <c r="R79" s="8"/>
      <c r="S79" s="8"/>
      <c r="T79" s="8"/>
      <c r="U79" s="8"/>
      <c r="V79" s="8"/>
      <c r="W79" s="44"/>
      <c r="X79" s="9"/>
      <c r="Y79" s="9"/>
      <c r="Z79" s="9"/>
      <c r="AA79" s="9"/>
      <c r="AB79" s="9"/>
      <c r="AC79" s="9"/>
      <c r="AD79" s="9"/>
      <c r="AE79" s="190"/>
      <c r="AF79" s="190"/>
      <c r="AG79" s="190"/>
      <c r="AH79" s="190"/>
      <c r="AI79" s="190"/>
      <c r="AJ79" s="190"/>
      <c r="AK79" s="190"/>
      <c r="AL79" s="190"/>
      <c r="AM79" s="190"/>
      <c r="AN79" s="190"/>
      <c r="AO79" s="190"/>
      <c r="AP79" s="190"/>
      <c r="AQ79" s="190"/>
      <c r="AR79" s="190"/>
      <c r="AS79" s="190"/>
      <c r="AT79" s="190"/>
      <c r="AU79" s="190"/>
    </row>
    <row r="80" spans="1:47" outlineLevel="1">
      <c r="A80" s="12"/>
      <c r="B80" s="12"/>
      <c r="C80" s="12"/>
      <c r="D80" s="12"/>
      <c r="E80" s="12"/>
      <c r="F80" s="40" t="str">
        <f>Asset6</f>
        <v>Motor Vehicles</v>
      </c>
      <c r="G80" s="169"/>
      <c r="H80" s="63"/>
      <c r="I80" s="63"/>
      <c r="J80" s="63"/>
      <c r="K80" s="63"/>
      <c r="L80" s="63"/>
      <c r="M80" s="63"/>
      <c r="N80" s="63"/>
      <c r="O80" s="63"/>
      <c r="P80" s="63"/>
      <c r="Q80" s="63"/>
      <c r="R80" s="8"/>
      <c r="S80" s="8"/>
      <c r="T80" s="8"/>
      <c r="U80" s="8"/>
      <c r="V80" s="8"/>
      <c r="W80" s="44"/>
      <c r="X80" s="9"/>
      <c r="Y80" s="9"/>
      <c r="Z80" s="9"/>
      <c r="AA80" s="9"/>
      <c r="AB80" s="9"/>
      <c r="AC80" s="9"/>
      <c r="AD80" s="9"/>
      <c r="AE80" s="190"/>
      <c r="AF80" s="190"/>
      <c r="AG80" s="190"/>
      <c r="AH80" s="190"/>
      <c r="AI80" s="190"/>
      <c r="AJ80" s="190"/>
      <c r="AK80" s="190"/>
      <c r="AL80" s="190"/>
      <c r="AM80" s="190"/>
      <c r="AN80" s="190"/>
      <c r="AO80" s="190"/>
      <c r="AP80" s="190"/>
      <c r="AQ80" s="190"/>
      <c r="AR80" s="190"/>
      <c r="AS80" s="190"/>
      <c r="AT80" s="190"/>
      <c r="AU80" s="190"/>
    </row>
    <row r="81" spans="1:47" outlineLevel="1">
      <c r="A81" s="12"/>
      <c r="B81" s="12"/>
      <c r="C81" s="12"/>
      <c r="D81" s="12"/>
      <c r="E81" s="12"/>
      <c r="F81" s="40" t="str">
        <f>Asset7</f>
        <v>Other Non-System Assets (Networks)</v>
      </c>
      <c r="G81" s="169"/>
      <c r="H81" s="63"/>
      <c r="I81" s="63"/>
      <c r="J81" s="63"/>
      <c r="K81" s="63"/>
      <c r="L81" s="63"/>
      <c r="M81" s="63"/>
      <c r="N81" s="63"/>
      <c r="O81" s="63"/>
      <c r="P81" s="63"/>
      <c r="Q81" s="63"/>
      <c r="R81" s="8"/>
      <c r="S81" s="8"/>
      <c r="T81" s="8"/>
      <c r="U81" s="8"/>
      <c r="V81" s="8"/>
      <c r="W81" s="44"/>
      <c r="X81" s="9"/>
      <c r="Y81" s="9"/>
      <c r="Z81" s="9"/>
      <c r="AA81" s="9"/>
      <c r="AB81" s="9"/>
      <c r="AC81" s="9"/>
      <c r="AD81" s="9"/>
      <c r="AE81" s="190"/>
      <c r="AF81" s="190"/>
      <c r="AG81" s="190"/>
      <c r="AH81" s="190"/>
      <c r="AI81" s="190"/>
      <c r="AJ81" s="190"/>
      <c r="AK81" s="190"/>
      <c r="AL81" s="190"/>
      <c r="AM81" s="190"/>
      <c r="AN81" s="190"/>
      <c r="AO81" s="190"/>
      <c r="AP81" s="190"/>
      <c r="AQ81" s="190"/>
      <c r="AR81" s="190"/>
      <c r="AS81" s="190"/>
      <c r="AT81" s="190"/>
      <c r="AU81" s="190"/>
    </row>
    <row r="82" spans="1:47" outlineLevel="1">
      <c r="A82" s="12"/>
      <c r="B82" s="12"/>
      <c r="C82" s="12"/>
      <c r="D82" s="12"/>
      <c r="E82" s="12"/>
      <c r="F82" s="40" t="str">
        <f>Asset8</f>
        <v>IT Systems (Corporate)</v>
      </c>
      <c r="G82" s="169"/>
      <c r="H82" s="63"/>
      <c r="I82" s="63"/>
      <c r="J82" s="63"/>
      <c r="K82" s="63"/>
      <c r="L82" s="63"/>
      <c r="M82" s="63"/>
      <c r="N82" s="63"/>
      <c r="O82" s="63"/>
      <c r="P82" s="63"/>
      <c r="Q82" s="63"/>
      <c r="R82" s="8"/>
      <c r="S82" s="8"/>
      <c r="T82" s="8"/>
      <c r="U82" s="8"/>
      <c r="V82" s="8"/>
      <c r="W82" s="44"/>
      <c r="X82" s="9"/>
      <c r="Y82" s="9"/>
      <c r="Z82" s="9"/>
      <c r="AA82" s="9"/>
      <c r="AB82" s="9"/>
      <c r="AC82" s="9"/>
      <c r="AD82" s="9"/>
      <c r="AE82" s="190"/>
      <c r="AF82" s="190"/>
      <c r="AG82" s="190"/>
      <c r="AH82" s="190"/>
      <c r="AI82" s="190"/>
      <c r="AJ82" s="190"/>
      <c r="AK82" s="190"/>
      <c r="AL82" s="190"/>
      <c r="AM82" s="190"/>
      <c r="AN82" s="190"/>
      <c r="AO82" s="190"/>
      <c r="AP82" s="190"/>
      <c r="AQ82" s="190"/>
      <c r="AR82" s="190"/>
      <c r="AS82" s="190"/>
      <c r="AT82" s="190"/>
      <c r="AU82" s="190"/>
    </row>
    <row r="83" spans="1:47" outlineLevel="1">
      <c r="A83" s="12"/>
      <c r="B83" s="12"/>
      <c r="C83" s="12"/>
      <c r="D83" s="12"/>
      <c r="E83" s="12"/>
      <c r="F83" s="40" t="str">
        <f>Asset9</f>
        <v>Telecommunications (Corporate)</v>
      </c>
      <c r="G83" s="169"/>
      <c r="H83" s="63"/>
      <c r="I83" s="63"/>
      <c r="J83" s="63"/>
      <c r="K83" s="63"/>
      <c r="L83" s="63"/>
      <c r="M83" s="63"/>
      <c r="N83" s="63"/>
      <c r="O83" s="63"/>
      <c r="P83" s="63"/>
      <c r="Q83" s="63"/>
      <c r="R83" s="8"/>
      <c r="S83" s="8"/>
      <c r="T83" s="8"/>
      <c r="U83" s="8"/>
      <c r="V83" s="8"/>
      <c r="W83" s="44"/>
      <c r="X83" s="9"/>
      <c r="Y83" s="9"/>
      <c r="Z83" s="9"/>
      <c r="AA83" s="9"/>
      <c r="AB83" s="9"/>
      <c r="AC83" s="9"/>
      <c r="AD83" s="9"/>
      <c r="AE83" s="190"/>
      <c r="AF83" s="190"/>
      <c r="AG83" s="190"/>
      <c r="AH83" s="190"/>
      <c r="AI83" s="190"/>
      <c r="AJ83" s="190"/>
      <c r="AK83" s="190"/>
      <c r="AL83" s="190"/>
      <c r="AM83" s="190"/>
      <c r="AN83" s="190"/>
      <c r="AO83" s="190"/>
      <c r="AP83" s="190"/>
      <c r="AQ83" s="190"/>
      <c r="AR83" s="190"/>
      <c r="AS83" s="190"/>
      <c r="AT83" s="190"/>
      <c r="AU83" s="190"/>
    </row>
    <row r="84" spans="1:47" outlineLevel="1">
      <c r="A84" s="12"/>
      <c r="B84" s="12"/>
      <c r="C84" s="12"/>
      <c r="D84" s="12"/>
      <c r="E84" s="12"/>
      <c r="F84" s="40" t="str">
        <f>Asset10</f>
        <v>Other Non-System Assets (Corporate)</v>
      </c>
      <c r="G84" s="169"/>
      <c r="H84" s="63"/>
      <c r="I84" s="63"/>
      <c r="J84" s="63"/>
      <c r="K84" s="63"/>
      <c r="L84" s="63"/>
      <c r="M84" s="63"/>
      <c r="N84" s="63"/>
      <c r="O84" s="63"/>
      <c r="P84" s="63"/>
      <c r="Q84" s="63"/>
      <c r="R84" s="8"/>
      <c r="S84" s="8"/>
      <c r="T84" s="8"/>
      <c r="U84" s="8"/>
      <c r="V84" s="8"/>
      <c r="W84" s="44"/>
      <c r="X84" s="9"/>
      <c r="Y84" s="9"/>
      <c r="Z84" s="9"/>
      <c r="AA84" s="9"/>
      <c r="AB84" s="9"/>
      <c r="AC84" s="9"/>
      <c r="AD84" s="9"/>
      <c r="AE84" s="190"/>
      <c r="AF84" s="190"/>
      <c r="AG84" s="190"/>
      <c r="AH84" s="190"/>
      <c r="AI84" s="190"/>
      <c r="AJ84" s="190"/>
      <c r="AK84" s="190"/>
      <c r="AL84" s="190"/>
      <c r="AM84" s="190"/>
      <c r="AN84" s="190"/>
      <c r="AO84" s="190"/>
      <c r="AP84" s="190"/>
      <c r="AQ84" s="190"/>
      <c r="AR84" s="190"/>
      <c r="AS84" s="190"/>
      <c r="AT84" s="190"/>
      <c r="AU84" s="190"/>
    </row>
    <row r="85" spans="1:47" outlineLevel="1">
      <c r="A85" s="12"/>
      <c r="B85" s="12"/>
      <c r="C85" s="12"/>
      <c r="D85" s="12"/>
      <c r="E85" s="12"/>
      <c r="F85" s="40" t="str">
        <f>Asset11</f>
        <v>Land</v>
      </c>
      <c r="G85" s="169"/>
      <c r="H85" s="63"/>
      <c r="I85" s="63"/>
      <c r="J85" s="63"/>
      <c r="K85" s="63"/>
      <c r="L85" s="63"/>
      <c r="M85" s="63"/>
      <c r="N85" s="63"/>
      <c r="O85" s="63"/>
      <c r="P85" s="63"/>
      <c r="Q85" s="63"/>
      <c r="R85" s="8"/>
      <c r="S85" s="8"/>
      <c r="T85" s="8"/>
      <c r="U85" s="8"/>
      <c r="V85" s="8"/>
      <c r="W85" s="44"/>
      <c r="X85" s="9"/>
      <c r="Y85" s="9"/>
      <c r="Z85" s="9"/>
      <c r="AA85" s="9"/>
      <c r="AB85" s="9"/>
      <c r="AC85" s="9"/>
      <c r="AD85" s="9"/>
      <c r="AE85" s="190"/>
      <c r="AF85" s="190"/>
      <c r="AG85" s="190"/>
      <c r="AH85" s="190"/>
      <c r="AI85" s="190"/>
      <c r="AJ85" s="190"/>
      <c r="AK85" s="190"/>
      <c r="AL85" s="190"/>
      <c r="AM85" s="190"/>
      <c r="AN85" s="190"/>
      <c r="AO85" s="190"/>
      <c r="AP85" s="190"/>
      <c r="AQ85" s="190"/>
      <c r="AR85" s="190"/>
      <c r="AS85" s="190"/>
      <c r="AT85" s="190"/>
      <c r="AU85" s="190"/>
    </row>
    <row r="86" spans="1:47" outlineLevel="1">
      <c r="A86" s="12"/>
      <c r="B86" s="12"/>
      <c r="C86" s="12"/>
      <c r="D86" s="12"/>
      <c r="E86" s="12"/>
      <c r="F86" s="40" t="str">
        <f>Asset12</f>
        <v>Buildings</v>
      </c>
      <c r="G86" s="169"/>
      <c r="H86" s="63"/>
      <c r="I86" s="63"/>
      <c r="J86" s="63"/>
      <c r="K86" s="63"/>
      <c r="L86" s="63"/>
      <c r="M86" s="63"/>
      <c r="N86" s="63"/>
      <c r="O86" s="63"/>
      <c r="P86" s="63"/>
      <c r="Q86" s="63"/>
      <c r="R86" s="8"/>
      <c r="S86" s="8"/>
      <c r="T86" s="8"/>
      <c r="U86" s="8"/>
      <c r="V86" s="8"/>
      <c r="W86" s="44"/>
      <c r="X86" s="9"/>
      <c r="Y86" s="9"/>
      <c r="Z86" s="9"/>
      <c r="AA86" s="9"/>
      <c r="AB86" s="9"/>
      <c r="AC86" s="9"/>
      <c r="AD86" s="9"/>
      <c r="AE86" s="190"/>
      <c r="AF86" s="190"/>
      <c r="AG86" s="190"/>
      <c r="AH86" s="190"/>
      <c r="AI86" s="190"/>
      <c r="AJ86" s="190"/>
      <c r="AK86" s="190"/>
      <c r="AL86" s="190"/>
      <c r="AM86" s="190"/>
      <c r="AN86" s="190"/>
      <c r="AO86" s="190"/>
      <c r="AP86" s="190"/>
      <c r="AQ86" s="190"/>
      <c r="AR86" s="190"/>
      <c r="AS86" s="190"/>
      <c r="AT86" s="190"/>
      <c r="AU86" s="190"/>
    </row>
    <row r="87" spans="1:47" outlineLevel="1">
      <c r="A87" s="12"/>
      <c r="B87" s="12"/>
      <c r="C87" s="12"/>
      <c r="D87" s="12"/>
      <c r="E87" s="12"/>
      <c r="F87" s="40" t="str">
        <f>Asset13</f>
        <v>Equity raising costs</v>
      </c>
      <c r="G87" s="169"/>
      <c r="H87" s="63"/>
      <c r="I87" s="63"/>
      <c r="J87" s="63"/>
      <c r="K87" s="63"/>
      <c r="L87" s="63"/>
      <c r="M87" s="63"/>
      <c r="N87" s="63"/>
      <c r="O87" s="63"/>
      <c r="P87" s="63"/>
      <c r="Q87" s="63"/>
      <c r="R87" s="8"/>
      <c r="S87" s="8"/>
      <c r="T87" s="8"/>
      <c r="U87" s="8"/>
      <c r="V87" s="8"/>
      <c r="W87" s="44"/>
      <c r="X87" s="9"/>
      <c r="Y87" s="9"/>
      <c r="Z87" s="9"/>
      <c r="AA87" s="9"/>
      <c r="AB87" s="9"/>
      <c r="AC87" s="9"/>
      <c r="AD87" s="9"/>
      <c r="AE87" s="190"/>
      <c r="AF87" s="190"/>
      <c r="AG87" s="190"/>
      <c r="AH87" s="190"/>
      <c r="AI87" s="190"/>
      <c r="AJ87" s="190"/>
      <c r="AK87" s="190"/>
      <c r="AL87" s="190"/>
      <c r="AM87" s="190"/>
      <c r="AN87" s="190"/>
      <c r="AO87" s="190"/>
      <c r="AP87" s="190"/>
      <c r="AQ87" s="190"/>
      <c r="AR87" s="190"/>
      <c r="AS87" s="190"/>
      <c r="AT87" s="190"/>
      <c r="AU87" s="190"/>
    </row>
    <row r="88" spans="1:47" hidden="1" outlineLevel="1">
      <c r="A88" s="12"/>
      <c r="B88" s="12"/>
      <c r="C88" s="12"/>
      <c r="D88" s="12"/>
      <c r="E88" s="12"/>
      <c r="F88" s="40">
        <f>Asset14</f>
        <v>0</v>
      </c>
      <c r="G88" s="169"/>
      <c r="H88" s="63"/>
      <c r="I88" s="63"/>
      <c r="J88" s="63"/>
      <c r="K88" s="63"/>
      <c r="L88" s="63"/>
      <c r="M88" s="63"/>
      <c r="N88" s="63"/>
      <c r="O88" s="63"/>
      <c r="P88" s="63"/>
      <c r="Q88" s="63"/>
      <c r="R88" s="8"/>
      <c r="S88" s="8"/>
      <c r="T88" s="8"/>
      <c r="U88" s="8"/>
      <c r="V88" s="8"/>
      <c r="W88" s="44"/>
      <c r="X88" s="9"/>
      <c r="Y88" s="9"/>
      <c r="Z88" s="9"/>
      <c r="AA88" s="9"/>
      <c r="AB88" s="9"/>
      <c r="AC88" s="9"/>
      <c r="AD88" s="9"/>
      <c r="AE88" s="190"/>
      <c r="AF88" s="190"/>
      <c r="AG88" s="190"/>
      <c r="AH88" s="190"/>
      <c r="AI88" s="190"/>
      <c r="AJ88" s="190"/>
      <c r="AK88" s="190"/>
      <c r="AL88" s="190"/>
      <c r="AM88" s="190"/>
      <c r="AN88" s="190"/>
      <c r="AO88" s="190"/>
      <c r="AP88" s="190"/>
      <c r="AQ88" s="190"/>
      <c r="AR88" s="190"/>
      <c r="AS88" s="190"/>
      <c r="AT88" s="190"/>
      <c r="AU88" s="190"/>
    </row>
    <row r="89" spans="1:47" hidden="1" outlineLevel="1">
      <c r="A89" s="12"/>
      <c r="B89" s="12"/>
      <c r="C89" s="12"/>
      <c r="D89" s="12"/>
      <c r="E89" s="12"/>
      <c r="F89" s="40">
        <f>Asset15</f>
        <v>0</v>
      </c>
      <c r="G89" s="169"/>
      <c r="H89" s="63"/>
      <c r="I89" s="63"/>
      <c r="J89" s="63"/>
      <c r="K89" s="63"/>
      <c r="L89" s="63"/>
      <c r="M89" s="63"/>
      <c r="N89" s="63"/>
      <c r="O89" s="63"/>
      <c r="P89" s="63"/>
      <c r="Q89" s="63"/>
      <c r="R89" s="8"/>
      <c r="S89" s="8"/>
      <c r="T89" s="8"/>
      <c r="U89" s="8"/>
      <c r="V89" s="8"/>
      <c r="W89" s="44"/>
      <c r="X89" s="9"/>
      <c r="Y89" s="9"/>
      <c r="Z89" s="9"/>
      <c r="AA89" s="9"/>
      <c r="AB89" s="9"/>
      <c r="AC89" s="9"/>
      <c r="AD89" s="9"/>
      <c r="AE89" s="190"/>
      <c r="AF89" s="190"/>
      <c r="AG89" s="190"/>
      <c r="AH89" s="190"/>
      <c r="AI89" s="190"/>
      <c r="AJ89" s="190"/>
      <c r="AK89" s="190"/>
      <c r="AL89" s="190"/>
      <c r="AM89" s="190"/>
      <c r="AN89" s="190"/>
      <c r="AO89" s="190"/>
      <c r="AP89" s="190"/>
      <c r="AQ89" s="190"/>
      <c r="AR89" s="190"/>
      <c r="AS89" s="190"/>
      <c r="AT89" s="190"/>
      <c r="AU89" s="190"/>
    </row>
    <row r="90" spans="1:47" hidden="1" outlineLevel="1">
      <c r="A90" s="12"/>
      <c r="B90" s="12"/>
      <c r="C90" s="12"/>
      <c r="D90" s="12"/>
      <c r="E90" s="12"/>
      <c r="F90" s="40">
        <f>Asset16</f>
        <v>0</v>
      </c>
      <c r="G90" s="169"/>
      <c r="H90" s="63"/>
      <c r="I90" s="63"/>
      <c r="J90" s="63"/>
      <c r="K90" s="63"/>
      <c r="L90" s="63"/>
      <c r="M90" s="63"/>
      <c r="N90" s="63"/>
      <c r="O90" s="63"/>
      <c r="P90" s="63"/>
      <c r="Q90" s="63"/>
      <c r="R90" s="8"/>
      <c r="S90" s="8"/>
      <c r="T90" s="8"/>
      <c r="U90" s="8"/>
      <c r="V90" s="8"/>
      <c r="W90" s="44"/>
      <c r="X90" s="9"/>
      <c r="Y90" s="9"/>
      <c r="Z90" s="9"/>
      <c r="AA90" s="9"/>
      <c r="AB90" s="9"/>
      <c r="AC90" s="9"/>
      <c r="AD90" s="9"/>
      <c r="AE90" s="190"/>
      <c r="AF90" s="190"/>
      <c r="AG90" s="190"/>
      <c r="AH90" s="190"/>
      <c r="AI90" s="190"/>
      <c r="AJ90" s="190"/>
      <c r="AK90" s="190"/>
      <c r="AL90" s="190"/>
      <c r="AM90" s="190"/>
      <c r="AN90" s="190"/>
      <c r="AO90" s="190"/>
      <c r="AP90" s="190"/>
      <c r="AQ90" s="190"/>
      <c r="AR90" s="190"/>
      <c r="AS90" s="190"/>
      <c r="AT90" s="190"/>
      <c r="AU90" s="190"/>
    </row>
    <row r="91" spans="1:47" hidden="1" outlineLevel="1">
      <c r="A91" s="12"/>
      <c r="B91" s="12"/>
      <c r="C91" s="12"/>
      <c r="D91" s="12"/>
      <c r="E91" s="12"/>
      <c r="F91" s="40">
        <f>Asset17</f>
        <v>0</v>
      </c>
      <c r="G91" s="169"/>
      <c r="H91" s="63"/>
      <c r="I91" s="63"/>
      <c r="J91" s="63"/>
      <c r="K91" s="63"/>
      <c r="L91" s="63"/>
      <c r="M91" s="63"/>
      <c r="N91" s="63"/>
      <c r="O91" s="63"/>
      <c r="P91" s="63"/>
      <c r="Q91" s="63"/>
      <c r="R91" s="8"/>
      <c r="S91" s="8"/>
      <c r="T91" s="8"/>
      <c r="U91" s="8"/>
      <c r="V91" s="8"/>
      <c r="W91" s="44"/>
      <c r="X91" s="9"/>
      <c r="Y91" s="9"/>
      <c r="Z91" s="9"/>
      <c r="AA91" s="9"/>
      <c r="AB91" s="9"/>
      <c r="AC91" s="9"/>
      <c r="AD91" s="9"/>
      <c r="AE91" s="190"/>
      <c r="AF91" s="190"/>
      <c r="AG91" s="190"/>
      <c r="AH91" s="190"/>
      <c r="AI91" s="190"/>
      <c r="AJ91" s="190"/>
      <c r="AK91" s="190"/>
      <c r="AL91" s="190"/>
      <c r="AM91" s="190"/>
      <c r="AN91" s="190"/>
      <c r="AO91" s="190"/>
      <c r="AP91" s="190"/>
      <c r="AQ91" s="190"/>
      <c r="AR91" s="190"/>
      <c r="AS91" s="190"/>
      <c r="AT91" s="190"/>
      <c r="AU91" s="190"/>
    </row>
    <row r="92" spans="1:47" hidden="1" outlineLevel="1">
      <c r="A92" s="12"/>
      <c r="B92" s="12"/>
      <c r="C92" s="12"/>
      <c r="D92" s="12"/>
      <c r="E92" s="12"/>
      <c r="F92" s="40">
        <f>Asset18</f>
        <v>0</v>
      </c>
      <c r="G92" s="169"/>
      <c r="H92" s="63"/>
      <c r="I92" s="63"/>
      <c r="J92" s="63"/>
      <c r="K92" s="63"/>
      <c r="L92" s="63"/>
      <c r="M92" s="63"/>
      <c r="N92" s="63"/>
      <c r="O92" s="63"/>
      <c r="P92" s="63"/>
      <c r="Q92" s="63"/>
      <c r="R92" s="8"/>
      <c r="S92" s="8"/>
      <c r="T92" s="8"/>
      <c r="U92" s="8"/>
      <c r="V92" s="8"/>
      <c r="W92" s="44"/>
      <c r="X92" s="9"/>
      <c r="Y92" s="9"/>
      <c r="Z92" s="9"/>
      <c r="AA92" s="9"/>
      <c r="AB92" s="9"/>
      <c r="AC92" s="9"/>
      <c r="AD92" s="9"/>
      <c r="AE92" s="190"/>
      <c r="AF92" s="190"/>
      <c r="AG92" s="190"/>
      <c r="AH92" s="190"/>
      <c r="AI92" s="190"/>
      <c r="AJ92" s="190"/>
      <c r="AK92" s="190"/>
      <c r="AL92" s="190"/>
      <c r="AM92" s="190"/>
      <c r="AN92" s="190"/>
      <c r="AO92" s="190"/>
      <c r="AP92" s="190"/>
      <c r="AQ92" s="190"/>
      <c r="AR92" s="190"/>
      <c r="AS92" s="190"/>
      <c r="AT92" s="190"/>
      <c r="AU92" s="190"/>
    </row>
    <row r="93" spans="1:47" hidden="1" outlineLevel="1">
      <c r="A93" s="12"/>
      <c r="B93" s="12"/>
      <c r="C93" s="12"/>
      <c r="D93" s="12"/>
      <c r="E93" s="12"/>
      <c r="F93" s="40">
        <f>Asset19</f>
        <v>0</v>
      </c>
      <c r="G93" s="169"/>
      <c r="H93" s="63"/>
      <c r="I93" s="63"/>
      <c r="J93" s="63"/>
      <c r="K93" s="63"/>
      <c r="L93" s="63"/>
      <c r="M93" s="63"/>
      <c r="N93" s="63"/>
      <c r="O93" s="63"/>
      <c r="P93" s="63"/>
      <c r="Q93" s="63"/>
      <c r="R93" s="8"/>
      <c r="S93" s="8"/>
      <c r="T93" s="8"/>
      <c r="U93" s="8"/>
      <c r="V93" s="8"/>
      <c r="W93" s="44"/>
      <c r="X93" s="9"/>
      <c r="Y93" s="9"/>
      <c r="Z93" s="9"/>
      <c r="AA93" s="9"/>
      <c r="AB93" s="9"/>
      <c r="AC93" s="9"/>
      <c r="AD93" s="9"/>
      <c r="AE93" s="190"/>
      <c r="AF93" s="190"/>
      <c r="AG93" s="190"/>
      <c r="AH93" s="190"/>
      <c r="AI93" s="190"/>
      <c r="AJ93" s="190"/>
      <c r="AK93" s="190"/>
      <c r="AL93" s="190"/>
      <c r="AM93" s="190"/>
      <c r="AN93" s="190"/>
      <c r="AO93" s="190"/>
      <c r="AP93" s="190"/>
      <c r="AQ93" s="190"/>
      <c r="AR93" s="190"/>
      <c r="AS93" s="190"/>
      <c r="AT93" s="190"/>
      <c r="AU93" s="190"/>
    </row>
    <row r="94" spans="1:47" hidden="1" outlineLevel="1">
      <c r="A94" s="12"/>
      <c r="B94" s="12"/>
      <c r="C94" s="12"/>
      <c r="D94" s="12"/>
      <c r="E94" s="12"/>
      <c r="F94" s="40">
        <f>Asset20</f>
        <v>0</v>
      </c>
      <c r="G94" s="169"/>
      <c r="H94" s="63"/>
      <c r="I94" s="63"/>
      <c r="J94" s="63"/>
      <c r="K94" s="63"/>
      <c r="L94" s="63"/>
      <c r="M94" s="63"/>
      <c r="N94" s="63"/>
      <c r="O94" s="63"/>
      <c r="P94" s="63"/>
      <c r="Q94" s="63"/>
      <c r="R94" s="8"/>
      <c r="S94" s="8"/>
      <c r="T94" s="8"/>
      <c r="U94" s="8"/>
      <c r="V94" s="8"/>
      <c r="W94" s="44"/>
      <c r="X94" s="9"/>
      <c r="Y94" s="9"/>
      <c r="Z94" s="9"/>
      <c r="AA94" s="9"/>
      <c r="AB94" s="9"/>
      <c r="AC94" s="9"/>
      <c r="AD94" s="9"/>
      <c r="AE94" s="190"/>
      <c r="AF94" s="190"/>
      <c r="AG94" s="190"/>
      <c r="AH94" s="190"/>
      <c r="AI94" s="190"/>
      <c r="AJ94" s="190"/>
      <c r="AK94" s="190"/>
      <c r="AL94" s="190"/>
      <c r="AM94" s="190"/>
      <c r="AN94" s="190"/>
      <c r="AO94" s="190"/>
      <c r="AP94" s="190"/>
      <c r="AQ94" s="190"/>
      <c r="AR94" s="190"/>
      <c r="AS94" s="190"/>
      <c r="AT94" s="190"/>
      <c r="AU94" s="190"/>
    </row>
    <row r="95" spans="1:47" hidden="1" outlineLevel="1">
      <c r="A95" s="12"/>
      <c r="B95" s="12"/>
      <c r="C95" s="12"/>
      <c r="D95" s="12"/>
      <c r="E95" s="12"/>
      <c r="F95" s="40">
        <f>Asset21</f>
        <v>0</v>
      </c>
      <c r="G95" s="169"/>
      <c r="H95" s="63"/>
      <c r="I95" s="63"/>
      <c r="J95" s="63"/>
      <c r="K95" s="63"/>
      <c r="L95" s="63"/>
      <c r="M95" s="63"/>
      <c r="N95" s="63"/>
      <c r="O95" s="63"/>
      <c r="P95" s="63"/>
      <c r="Q95" s="63"/>
      <c r="R95" s="8"/>
      <c r="S95" s="8"/>
      <c r="T95" s="8"/>
      <c r="U95" s="8"/>
      <c r="V95" s="8"/>
      <c r="W95" s="44"/>
      <c r="X95" s="9"/>
      <c r="Y95" s="9"/>
      <c r="Z95" s="9"/>
      <c r="AA95" s="9"/>
      <c r="AB95" s="9"/>
      <c r="AC95" s="9"/>
      <c r="AD95" s="9"/>
      <c r="AE95" s="190"/>
      <c r="AF95" s="190"/>
      <c r="AG95" s="190"/>
      <c r="AH95" s="190"/>
      <c r="AI95" s="190"/>
      <c r="AJ95" s="190"/>
      <c r="AK95" s="190"/>
      <c r="AL95" s="190"/>
      <c r="AM95" s="190"/>
      <c r="AN95" s="190"/>
      <c r="AO95" s="190"/>
      <c r="AP95" s="190"/>
      <c r="AQ95" s="190"/>
      <c r="AR95" s="190"/>
      <c r="AS95" s="190"/>
      <c r="AT95" s="190"/>
      <c r="AU95" s="190"/>
    </row>
    <row r="96" spans="1:47" hidden="1" outlineLevel="1">
      <c r="A96" s="12"/>
      <c r="B96" s="12"/>
      <c r="C96" s="12"/>
      <c r="D96" s="12"/>
      <c r="E96" s="12"/>
      <c r="F96" s="40">
        <f>Asset22</f>
        <v>0</v>
      </c>
      <c r="G96" s="169"/>
      <c r="H96" s="63"/>
      <c r="I96" s="63"/>
      <c r="J96" s="63"/>
      <c r="K96" s="63"/>
      <c r="L96" s="63"/>
      <c r="M96" s="63"/>
      <c r="N96" s="63"/>
      <c r="O96" s="63"/>
      <c r="P96" s="63"/>
      <c r="Q96" s="63"/>
      <c r="R96" s="8"/>
      <c r="S96" s="8"/>
      <c r="T96" s="8"/>
      <c r="U96" s="8"/>
      <c r="V96" s="8"/>
      <c r="W96" s="44"/>
      <c r="X96" s="9"/>
      <c r="Y96" s="9"/>
      <c r="Z96" s="9"/>
      <c r="AA96" s="9"/>
      <c r="AB96" s="9"/>
      <c r="AC96" s="9"/>
      <c r="AD96" s="9"/>
      <c r="AE96" s="190"/>
      <c r="AF96" s="190"/>
      <c r="AG96" s="190"/>
      <c r="AH96" s="190"/>
      <c r="AI96" s="190"/>
      <c r="AJ96" s="190"/>
      <c r="AK96" s="190"/>
      <c r="AL96" s="190"/>
      <c r="AM96" s="190"/>
      <c r="AN96" s="190"/>
      <c r="AO96" s="190"/>
      <c r="AP96" s="190"/>
      <c r="AQ96" s="190"/>
      <c r="AR96" s="190"/>
      <c r="AS96" s="190"/>
      <c r="AT96" s="190"/>
      <c r="AU96" s="190"/>
    </row>
    <row r="97" spans="1:47" hidden="1" outlineLevel="1">
      <c r="A97" s="12"/>
      <c r="B97" s="12"/>
      <c r="C97" s="12"/>
      <c r="D97" s="12"/>
      <c r="E97" s="12"/>
      <c r="F97" s="40">
        <f>Asset23</f>
        <v>0</v>
      </c>
      <c r="G97" s="169"/>
      <c r="H97" s="63"/>
      <c r="I97" s="63"/>
      <c r="J97" s="63"/>
      <c r="K97" s="63"/>
      <c r="L97" s="63"/>
      <c r="M97" s="63"/>
      <c r="N97" s="63"/>
      <c r="O97" s="63"/>
      <c r="P97" s="63"/>
      <c r="Q97" s="63"/>
      <c r="R97" s="8"/>
      <c r="S97" s="8"/>
      <c r="T97" s="8"/>
      <c r="U97" s="8"/>
      <c r="V97" s="8"/>
      <c r="W97" s="44"/>
      <c r="X97" s="9"/>
      <c r="Y97" s="9"/>
      <c r="Z97" s="9"/>
      <c r="AA97" s="9"/>
      <c r="AB97" s="9"/>
      <c r="AC97" s="9"/>
      <c r="AD97" s="9"/>
      <c r="AE97" s="190"/>
      <c r="AF97" s="190"/>
      <c r="AG97" s="190"/>
      <c r="AH97" s="190"/>
      <c r="AI97" s="190"/>
      <c r="AJ97" s="190"/>
      <c r="AK97" s="190"/>
      <c r="AL97" s="190"/>
      <c r="AM97" s="190"/>
      <c r="AN97" s="190"/>
      <c r="AO97" s="190"/>
      <c r="AP97" s="190"/>
      <c r="AQ97" s="190"/>
      <c r="AR97" s="190"/>
      <c r="AS97" s="190"/>
      <c r="AT97" s="190"/>
      <c r="AU97" s="190"/>
    </row>
    <row r="98" spans="1:47" hidden="1" outlineLevel="1">
      <c r="A98" s="12"/>
      <c r="B98" s="12"/>
      <c r="C98" s="12"/>
      <c r="D98" s="12"/>
      <c r="E98" s="12"/>
      <c r="F98" s="40">
        <f>Asset24</f>
        <v>0</v>
      </c>
      <c r="G98" s="169"/>
      <c r="H98" s="63"/>
      <c r="I98" s="63"/>
      <c r="J98" s="63"/>
      <c r="K98" s="63"/>
      <c r="L98" s="63"/>
      <c r="M98" s="63"/>
      <c r="N98" s="63"/>
      <c r="O98" s="63"/>
      <c r="P98" s="63"/>
      <c r="Q98" s="63"/>
      <c r="R98" s="8"/>
      <c r="S98" s="8"/>
      <c r="T98" s="8"/>
      <c r="U98" s="8"/>
      <c r="V98" s="8"/>
      <c r="W98" s="44"/>
      <c r="X98" s="9"/>
      <c r="Y98" s="9"/>
      <c r="Z98" s="9"/>
      <c r="AA98" s="9"/>
      <c r="AB98" s="9"/>
      <c r="AC98" s="9"/>
      <c r="AD98" s="9"/>
      <c r="AE98" s="190"/>
      <c r="AF98" s="190"/>
      <c r="AG98" s="190"/>
      <c r="AH98" s="190"/>
      <c r="AI98" s="190"/>
      <c r="AJ98" s="190"/>
      <c r="AK98" s="190"/>
      <c r="AL98" s="190"/>
      <c r="AM98" s="190"/>
      <c r="AN98" s="190"/>
      <c r="AO98" s="190"/>
      <c r="AP98" s="190"/>
      <c r="AQ98" s="190"/>
      <c r="AR98" s="190"/>
      <c r="AS98" s="190"/>
      <c r="AT98" s="190"/>
      <c r="AU98" s="190"/>
    </row>
    <row r="99" spans="1:47" hidden="1" outlineLevel="1">
      <c r="A99" s="12"/>
      <c r="B99" s="12"/>
      <c r="C99" s="12"/>
      <c r="D99" s="12"/>
      <c r="E99" s="12"/>
      <c r="F99" s="40">
        <f>Asset25</f>
        <v>0</v>
      </c>
      <c r="G99" s="169"/>
      <c r="H99" s="63"/>
      <c r="I99" s="63"/>
      <c r="J99" s="63"/>
      <c r="K99" s="63"/>
      <c r="L99" s="63"/>
      <c r="M99" s="63"/>
      <c r="N99" s="63"/>
      <c r="O99" s="63"/>
      <c r="P99" s="63"/>
      <c r="Q99" s="63"/>
      <c r="R99" s="8"/>
      <c r="S99" s="8"/>
      <c r="T99" s="8"/>
      <c r="U99" s="8"/>
      <c r="V99" s="8"/>
      <c r="W99" s="44"/>
      <c r="X99" s="9"/>
      <c r="Y99" s="9"/>
      <c r="Z99" s="9"/>
      <c r="AA99" s="9"/>
      <c r="AB99" s="9"/>
      <c r="AC99" s="9"/>
      <c r="AD99" s="9"/>
      <c r="AE99" s="190"/>
      <c r="AF99" s="190"/>
      <c r="AG99" s="190"/>
      <c r="AH99" s="190"/>
      <c r="AI99" s="190"/>
      <c r="AJ99" s="190"/>
      <c r="AK99" s="190"/>
      <c r="AL99" s="190"/>
      <c r="AM99" s="190"/>
      <c r="AN99" s="190"/>
      <c r="AO99" s="190"/>
      <c r="AP99" s="190"/>
      <c r="AQ99" s="190"/>
      <c r="AR99" s="190"/>
      <c r="AS99" s="190"/>
      <c r="AT99" s="190"/>
      <c r="AU99" s="190"/>
    </row>
    <row r="100" spans="1:47" hidden="1" outlineLevel="1">
      <c r="A100" s="12"/>
      <c r="B100" s="12"/>
      <c r="C100" s="12"/>
      <c r="D100" s="12"/>
      <c r="E100" s="12"/>
      <c r="F100" s="40">
        <f>Asset26</f>
        <v>0</v>
      </c>
      <c r="G100" s="169"/>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0"/>
      <c r="AF100" s="190"/>
      <c r="AG100" s="190"/>
      <c r="AH100" s="190"/>
      <c r="AI100" s="190"/>
      <c r="AJ100" s="190"/>
      <c r="AK100" s="190"/>
      <c r="AL100" s="190"/>
      <c r="AM100" s="190"/>
      <c r="AN100" s="190"/>
      <c r="AO100" s="190"/>
      <c r="AP100" s="190"/>
      <c r="AQ100" s="190"/>
      <c r="AR100" s="190"/>
      <c r="AS100" s="190"/>
      <c r="AT100" s="190"/>
      <c r="AU100" s="190"/>
    </row>
    <row r="101" spans="1:47" hidden="1" outlineLevel="1">
      <c r="A101" s="12"/>
      <c r="B101" s="12"/>
      <c r="C101" s="12"/>
      <c r="D101" s="12"/>
      <c r="E101" s="12"/>
      <c r="F101" s="40">
        <f>Asset27</f>
        <v>0</v>
      </c>
      <c r="G101" s="169"/>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0"/>
      <c r="AF101" s="190"/>
      <c r="AG101" s="190"/>
      <c r="AH101" s="190"/>
      <c r="AI101" s="190"/>
      <c r="AJ101" s="190"/>
      <c r="AK101" s="190"/>
      <c r="AL101" s="190"/>
      <c r="AM101" s="190"/>
      <c r="AN101" s="190"/>
      <c r="AO101" s="190"/>
      <c r="AP101" s="190"/>
      <c r="AQ101" s="190"/>
      <c r="AR101" s="190"/>
      <c r="AS101" s="190"/>
      <c r="AT101" s="190"/>
      <c r="AU101" s="190"/>
    </row>
    <row r="102" spans="1:47" hidden="1" outlineLevel="1">
      <c r="A102" s="12"/>
      <c r="B102" s="12"/>
      <c r="C102" s="12"/>
      <c r="D102" s="12"/>
      <c r="E102" s="12"/>
      <c r="F102" s="40">
        <f>Asset28</f>
        <v>0</v>
      </c>
      <c r="G102" s="169"/>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0"/>
      <c r="AF102" s="190"/>
      <c r="AG102" s="190"/>
      <c r="AH102" s="190"/>
      <c r="AI102" s="190"/>
      <c r="AJ102" s="190"/>
      <c r="AK102" s="190"/>
      <c r="AL102" s="190"/>
      <c r="AM102" s="190"/>
      <c r="AN102" s="190"/>
      <c r="AO102" s="190"/>
      <c r="AP102" s="190"/>
      <c r="AQ102" s="190"/>
      <c r="AR102" s="190"/>
      <c r="AS102" s="190"/>
      <c r="AT102" s="190"/>
      <c r="AU102" s="190"/>
    </row>
    <row r="103" spans="1:47" hidden="1" outlineLevel="1">
      <c r="A103" s="12"/>
      <c r="B103" s="12"/>
      <c r="C103" s="12"/>
      <c r="D103" s="12"/>
      <c r="E103" s="12"/>
      <c r="F103" s="40">
        <f>Asset29</f>
        <v>0</v>
      </c>
      <c r="G103" s="169"/>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0"/>
      <c r="AF103" s="190"/>
      <c r="AG103" s="190"/>
      <c r="AH103" s="190"/>
      <c r="AI103" s="190"/>
      <c r="AJ103" s="190"/>
      <c r="AK103" s="190"/>
      <c r="AL103" s="190"/>
      <c r="AM103" s="190"/>
      <c r="AN103" s="190"/>
      <c r="AO103" s="190"/>
      <c r="AP103" s="190"/>
      <c r="AQ103" s="190"/>
      <c r="AR103" s="190"/>
      <c r="AS103" s="190"/>
      <c r="AT103" s="190"/>
      <c r="AU103" s="190"/>
    </row>
    <row r="104" spans="1:47" hidden="1" outlineLevel="1">
      <c r="A104" s="12"/>
      <c r="B104" s="12"/>
      <c r="C104" s="12"/>
      <c r="D104" s="12"/>
      <c r="E104" s="12"/>
      <c r="F104" s="40">
        <f>Asset30</f>
        <v>0</v>
      </c>
      <c r="G104" s="169"/>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0"/>
      <c r="AF104" s="190"/>
      <c r="AG104" s="190"/>
      <c r="AH104" s="190"/>
      <c r="AI104" s="190"/>
      <c r="AJ104" s="190"/>
      <c r="AK104" s="190"/>
      <c r="AL104" s="190"/>
      <c r="AM104" s="190"/>
      <c r="AN104" s="190"/>
      <c r="AO104" s="190"/>
      <c r="AP104" s="190"/>
      <c r="AQ104" s="190"/>
      <c r="AR104" s="190"/>
      <c r="AS104" s="190"/>
      <c r="AT104" s="190"/>
      <c r="AU104" s="190"/>
    </row>
    <row r="105" spans="1:47" collapsed="1">
      <c r="A105" s="12"/>
      <c r="B105" s="12"/>
      <c r="C105" s="12"/>
      <c r="D105" s="12"/>
      <c r="E105" s="12"/>
      <c r="F105" s="40" t="s">
        <v>22</v>
      </c>
      <c r="G105" s="246">
        <f t="shared" ref="G105:Q105" si="4">SUM(G75:G104)</f>
        <v>1.2072405631698926</v>
      </c>
      <c r="H105" s="246">
        <f t="shared" si="4"/>
        <v>0</v>
      </c>
      <c r="I105" s="246">
        <f t="shared" si="4"/>
        <v>0</v>
      </c>
      <c r="J105" s="246">
        <f t="shared" si="4"/>
        <v>0</v>
      </c>
      <c r="K105" s="246">
        <f t="shared" si="4"/>
        <v>0</v>
      </c>
      <c r="L105" s="246">
        <f t="shared" si="4"/>
        <v>0</v>
      </c>
      <c r="M105" s="246">
        <f t="shared" si="4"/>
        <v>0</v>
      </c>
      <c r="N105" s="246">
        <f t="shared" si="4"/>
        <v>0</v>
      </c>
      <c r="O105" s="246">
        <f t="shared" si="4"/>
        <v>0</v>
      </c>
      <c r="P105" s="246">
        <f t="shared" si="4"/>
        <v>0</v>
      </c>
      <c r="Q105" s="246">
        <f t="shared" si="4"/>
        <v>0</v>
      </c>
      <c r="R105" s="38"/>
      <c r="S105" s="38"/>
      <c r="T105" s="38"/>
      <c r="U105" s="38"/>
      <c r="V105" s="38"/>
      <c r="W105" s="38"/>
      <c r="X105" s="48"/>
      <c r="Y105" s="8"/>
      <c r="Z105" s="8"/>
      <c r="AA105" s="44"/>
      <c r="AB105" s="9"/>
      <c r="AC105" s="9"/>
      <c r="AD105" s="9"/>
      <c r="AE105" s="190"/>
      <c r="AF105" s="190"/>
      <c r="AG105" s="190"/>
      <c r="AH105" s="190"/>
      <c r="AI105" s="190"/>
      <c r="AJ105" s="190"/>
      <c r="AK105" s="190"/>
      <c r="AL105" s="190"/>
      <c r="AM105" s="190"/>
      <c r="AN105" s="190"/>
      <c r="AO105" s="190"/>
      <c r="AP105" s="190"/>
      <c r="AQ105" s="190"/>
      <c r="AR105" s="190"/>
      <c r="AS105" s="190"/>
      <c r="AT105" s="190"/>
      <c r="AU105" s="190"/>
    </row>
    <row r="106" spans="1:47" ht="20.25" customHeight="1">
      <c r="A106" s="12"/>
      <c r="B106" s="12"/>
      <c r="C106" s="12"/>
      <c r="D106" s="12"/>
      <c r="F106" s="9"/>
      <c r="G106" s="9"/>
      <c r="H106" s="18"/>
      <c r="I106" s="20"/>
      <c r="J106" s="9"/>
      <c r="K106" s="9"/>
      <c r="L106" s="9"/>
      <c r="M106" s="9"/>
      <c r="N106" s="9"/>
      <c r="O106" s="9"/>
      <c r="P106" s="9"/>
      <c r="Q106" s="9"/>
      <c r="R106" s="245">
        <f>SUM(G105:Q105)</f>
        <v>1.2072405631698926</v>
      </c>
      <c r="S106" s="9"/>
      <c r="T106" s="9"/>
      <c r="U106" s="9"/>
      <c r="V106" s="9"/>
      <c r="W106" s="9"/>
      <c r="X106" s="9"/>
      <c r="Y106" s="9"/>
      <c r="Z106" s="9"/>
      <c r="AA106" s="19"/>
      <c r="AB106" s="9"/>
      <c r="AC106" s="9"/>
      <c r="AD106" s="9"/>
      <c r="AE106" s="190"/>
      <c r="AF106" s="190"/>
      <c r="AG106" s="190"/>
      <c r="AH106" s="190"/>
      <c r="AI106" s="190"/>
      <c r="AJ106" s="190"/>
      <c r="AK106" s="190"/>
      <c r="AL106" s="190"/>
      <c r="AM106" s="190"/>
      <c r="AN106" s="190"/>
      <c r="AO106" s="190"/>
      <c r="AP106" s="190"/>
      <c r="AQ106" s="190"/>
      <c r="AR106" s="190"/>
      <c r="AS106" s="190"/>
      <c r="AT106" s="190"/>
      <c r="AU106" s="190"/>
    </row>
    <row r="107" spans="1:47" ht="13.5" customHeight="1">
      <c r="A107" s="74"/>
      <c r="B107" s="74"/>
      <c r="C107" s="74"/>
      <c r="D107" s="74"/>
      <c r="E107" s="74"/>
      <c r="F107" s="162" t="s">
        <v>89</v>
      </c>
      <c r="G107" s="162"/>
      <c r="H107" s="162"/>
      <c r="I107" s="162"/>
      <c r="J107" s="162"/>
      <c r="K107" s="77"/>
      <c r="L107" s="77"/>
      <c r="M107" s="75"/>
      <c r="N107" s="75"/>
      <c r="O107" s="75"/>
      <c r="P107" s="75"/>
      <c r="Q107" s="75"/>
      <c r="R107" s="75"/>
      <c r="S107" s="75"/>
      <c r="T107" s="75"/>
      <c r="U107" s="75"/>
      <c r="V107" s="75"/>
      <c r="W107" s="75"/>
      <c r="X107" s="8"/>
      <c r="Y107" s="8"/>
      <c r="Z107" s="8"/>
      <c r="AA107" s="8"/>
      <c r="AB107" s="44"/>
      <c r="AC107" s="9"/>
      <c r="AD107" s="9"/>
      <c r="AE107" s="190"/>
      <c r="AF107" s="190"/>
      <c r="AG107" s="190"/>
      <c r="AH107" s="190"/>
      <c r="AI107" s="190"/>
      <c r="AJ107" s="190"/>
      <c r="AK107" s="190"/>
      <c r="AL107" s="190"/>
      <c r="AM107" s="190"/>
      <c r="AN107" s="190"/>
      <c r="AO107" s="190"/>
      <c r="AP107" s="190"/>
      <c r="AQ107" s="190"/>
      <c r="AR107" s="190"/>
      <c r="AS107" s="190"/>
      <c r="AT107" s="190"/>
      <c r="AU107" s="190"/>
    </row>
    <row r="108" spans="1:47">
      <c r="A108" s="12"/>
      <c r="B108" s="12"/>
      <c r="C108" s="12"/>
      <c r="D108" s="12"/>
      <c r="E108" s="12"/>
      <c r="F108" s="39" t="s">
        <v>5</v>
      </c>
      <c r="G108" s="244" t="str">
        <f>G74</f>
        <v>2008-09</v>
      </c>
      <c r="H108" s="244" t="str">
        <f t="shared" ref="H108:Q108" si="5">H74</f>
        <v>2009-10</v>
      </c>
      <c r="I108" s="244" t="str">
        <f t="shared" si="5"/>
        <v>2010-11</v>
      </c>
      <c r="J108" s="244" t="str">
        <f t="shared" si="5"/>
        <v>2011-12</v>
      </c>
      <c r="K108" s="244" t="str">
        <f t="shared" si="5"/>
        <v>2012-13</v>
      </c>
      <c r="L108" s="244" t="str">
        <f t="shared" si="5"/>
        <v>2013-14</v>
      </c>
      <c r="M108" s="244" t="str">
        <f t="shared" si="5"/>
        <v>2014-15</v>
      </c>
      <c r="N108" s="244" t="str">
        <f t="shared" si="5"/>
        <v>2015-16</v>
      </c>
      <c r="O108" s="244" t="str">
        <f t="shared" si="5"/>
        <v>2016-17</v>
      </c>
      <c r="P108" s="244" t="str">
        <f t="shared" si="5"/>
        <v>2017-18</v>
      </c>
      <c r="Q108" s="244" t="str">
        <f t="shared" si="5"/>
        <v>2018-19</v>
      </c>
      <c r="R108" s="8"/>
      <c r="S108" s="8"/>
      <c r="T108" s="8"/>
      <c r="U108" s="8"/>
      <c r="V108" s="8"/>
      <c r="W108" s="44"/>
      <c r="X108" s="9"/>
      <c r="Y108" s="9"/>
      <c r="Z108" s="9"/>
      <c r="AA108" s="9"/>
      <c r="AB108" s="9"/>
      <c r="AC108" s="9"/>
      <c r="AD108" s="9"/>
      <c r="AE108" s="190"/>
      <c r="AF108" s="190"/>
      <c r="AG108" s="190"/>
      <c r="AH108" s="190"/>
      <c r="AI108" s="190"/>
      <c r="AJ108" s="190"/>
      <c r="AK108" s="190"/>
      <c r="AL108" s="190"/>
      <c r="AM108" s="190"/>
      <c r="AN108" s="190"/>
      <c r="AO108" s="190"/>
      <c r="AP108" s="190"/>
      <c r="AQ108" s="190"/>
      <c r="AR108" s="190"/>
      <c r="AS108" s="190"/>
      <c r="AT108" s="190"/>
      <c r="AU108" s="190"/>
    </row>
    <row r="109" spans="1:47" outlineLevel="1">
      <c r="A109" s="12"/>
      <c r="B109" s="12"/>
      <c r="C109" s="12"/>
      <c r="D109" s="12"/>
      <c r="E109" s="12"/>
      <c r="F109" s="40" t="str">
        <f>Asset1</f>
        <v>Opening Distribution Assets</v>
      </c>
      <c r="G109" s="168"/>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0"/>
      <c r="AF109" s="190"/>
      <c r="AG109" s="190"/>
      <c r="AH109" s="190"/>
      <c r="AI109" s="190"/>
      <c r="AJ109" s="190"/>
      <c r="AK109" s="190"/>
      <c r="AL109" s="190"/>
      <c r="AM109" s="190"/>
      <c r="AN109" s="190"/>
      <c r="AO109" s="190"/>
      <c r="AP109" s="190"/>
      <c r="AQ109" s="190"/>
      <c r="AR109" s="190"/>
      <c r="AS109" s="190"/>
      <c r="AT109" s="190"/>
      <c r="AU109" s="190"/>
    </row>
    <row r="110" spans="1:47" outlineLevel="1">
      <c r="A110" s="12"/>
      <c r="B110" s="12"/>
      <c r="C110" s="12"/>
      <c r="D110" s="12"/>
      <c r="E110" s="12"/>
      <c r="F110" s="40" t="str">
        <f>Asset2</f>
        <v>Sub-transmission Overhead</v>
      </c>
      <c r="G110" s="169"/>
      <c r="H110" s="63"/>
      <c r="I110" s="63"/>
      <c r="J110" s="63">
        <v>0.12933802141651693</v>
      </c>
      <c r="K110" s="63">
        <v>0.54733910297933197</v>
      </c>
      <c r="L110" s="63">
        <v>0.50296273327835062</v>
      </c>
      <c r="M110" s="63"/>
      <c r="N110" s="63"/>
      <c r="O110" s="63"/>
      <c r="P110" s="63"/>
      <c r="Q110" s="63"/>
      <c r="R110" s="8"/>
      <c r="S110" s="8"/>
      <c r="T110" s="8"/>
      <c r="U110" s="8"/>
      <c r="V110" s="8"/>
      <c r="W110" s="44"/>
      <c r="X110" s="9"/>
      <c r="Y110" s="9"/>
      <c r="Z110" s="9"/>
      <c r="AA110" s="9"/>
      <c r="AB110" s="9"/>
      <c r="AC110" s="9"/>
      <c r="AD110" s="9"/>
      <c r="AE110" s="190"/>
      <c r="AF110" s="190"/>
      <c r="AG110" s="190"/>
      <c r="AH110" s="190"/>
      <c r="AI110" s="190"/>
      <c r="AJ110" s="190"/>
      <c r="AK110" s="190"/>
      <c r="AL110" s="190"/>
      <c r="AM110" s="190"/>
      <c r="AN110" s="190"/>
      <c r="AO110" s="190"/>
      <c r="AP110" s="190"/>
      <c r="AQ110" s="190"/>
      <c r="AR110" s="190"/>
      <c r="AS110" s="190"/>
      <c r="AT110" s="190"/>
      <c r="AU110" s="190"/>
    </row>
    <row r="111" spans="1:47" outlineLevel="1">
      <c r="A111" s="12"/>
      <c r="B111" s="12"/>
      <c r="C111" s="12"/>
      <c r="D111" s="12"/>
      <c r="E111" s="12"/>
      <c r="F111" s="40" t="str">
        <f>Asset3</f>
        <v>Sub-transmission Underground</v>
      </c>
      <c r="G111" s="169"/>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0"/>
      <c r="AF111" s="190"/>
      <c r="AG111" s="190"/>
      <c r="AH111" s="190"/>
      <c r="AI111" s="190"/>
      <c r="AJ111" s="190"/>
      <c r="AK111" s="190"/>
      <c r="AL111" s="190"/>
      <c r="AM111" s="190"/>
      <c r="AN111" s="190"/>
      <c r="AO111" s="190"/>
      <c r="AP111" s="190"/>
      <c r="AQ111" s="190"/>
      <c r="AR111" s="190"/>
      <c r="AS111" s="190"/>
      <c r="AT111" s="190"/>
      <c r="AU111" s="190"/>
    </row>
    <row r="112" spans="1:47" outlineLevel="1">
      <c r="A112" s="12"/>
      <c r="B112" s="12"/>
      <c r="C112" s="12"/>
      <c r="D112" s="12"/>
      <c r="E112" s="12"/>
      <c r="F112" s="40" t="str">
        <f>Asset4</f>
        <v>Zone Substation</v>
      </c>
      <c r="G112" s="169"/>
      <c r="H112" s="63"/>
      <c r="I112" s="63"/>
      <c r="J112" s="63">
        <v>0.69280460858348303</v>
      </c>
      <c r="K112" s="63">
        <v>2.7955446289314883</v>
      </c>
      <c r="L112" s="63">
        <v>2.6604374447887147</v>
      </c>
      <c r="M112" s="63"/>
      <c r="N112" s="63"/>
      <c r="O112" s="63"/>
      <c r="P112" s="63"/>
      <c r="Q112" s="63"/>
      <c r="R112" s="8"/>
      <c r="S112" s="8"/>
      <c r="T112" s="8"/>
      <c r="U112" s="8"/>
      <c r="V112" s="8"/>
      <c r="W112" s="44"/>
      <c r="X112" s="9"/>
      <c r="Y112" s="9"/>
      <c r="Z112" s="9"/>
      <c r="AA112" s="9"/>
      <c r="AB112" s="9"/>
      <c r="AC112" s="9"/>
      <c r="AD112" s="9"/>
      <c r="AE112" s="190"/>
      <c r="AF112" s="190"/>
      <c r="AG112" s="190"/>
      <c r="AH112" s="190"/>
      <c r="AI112" s="190"/>
      <c r="AJ112" s="190"/>
      <c r="AK112" s="190"/>
      <c r="AL112" s="190"/>
      <c r="AM112" s="190"/>
      <c r="AN112" s="190"/>
      <c r="AO112" s="190"/>
      <c r="AP112" s="190"/>
      <c r="AQ112" s="190"/>
      <c r="AR112" s="190"/>
      <c r="AS112" s="190"/>
      <c r="AT112" s="190"/>
      <c r="AU112" s="190"/>
    </row>
    <row r="113" spans="1:47" outlineLevel="1">
      <c r="A113" s="12"/>
      <c r="B113" s="12"/>
      <c r="C113" s="12"/>
      <c r="D113" s="12"/>
      <c r="E113" s="12"/>
      <c r="F113" s="40" t="str">
        <f>Asset5</f>
        <v>IT &amp; Communication Systems (Networks)</v>
      </c>
      <c r="G113" s="169"/>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0"/>
      <c r="AF113" s="190"/>
      <c r="AG113" s="190"/>
      <c r="AH113" s="190"/>
      <c r="AI113" s="190"/>
      <c r="AJ113" s="190"/>
      <c r="AK113" s="190"/>
      <c r="AL113" s="190"/>
      <c r="AM113" s="190"/>
      <c r="AN113" s="190"/>
      <c r="AO113" s="190"/>
      <c r="AP113" s="190"/>
      <c r="AQ113" s="190"/>
      <c r="AR113" s="190"/>
      <c r="AS113" s="190"/>
      <c r="AT113" s="190"/>
      <c r="AU113" s="190"/>
    </row>
    <row r="114" spans="1:47" outlineLevel="1">
      <c r="A114" s="12"/>
      <c r="B114" s="12"/>
      <c r="C114" s="12"/>
      <c r="D114" s="12"/>
      <c r="E114" s="12"/>
      <c r="F114" s="40" t="str">
        <f>Asset6</f>
        <v>Motor Vehicles</v>
      </c>
      <c r="G114" s="169"/>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0"/>
      <c r="AF114" s="190"/>
      <c r="AG114" s="190"/>
      <c r="AH114" s="190"/>
      <c r="AI114" s="190"/>
      <c r="AJ114" s="190"/>
      <c r="AK114" s="190"/>
      <c r="AL114" s="190"/>
      <c r="AM114" s="190"/>
      <c r="AN114" s="190"/>
      <c r="AO114" s="190"/>
      <c r="AP114" s="190"/>
      <c r="AQ114" s="190"/>
      <c r="AR114" s="190"/>
      <c r="AS114" s="190"/>
      <c r="AT114" s="190"/>
      <c r="AU114" s="190"/>
    </row>
    <row r="115" spans="1:47" outlineLevel="1">
      <c r="A115" s="12"/>
      <c r="B115" s="12"/>
      <c r="C115" s="12"/>
      <c r="D115" s="12"/>
      <c r="E115" s="12"/>
      <c r="F115" s="40" t="str">
        <f>Asset7</f>
        <v>Other Non-System Assets (Networks)</v>
      </c>
      <c r="G115" s="169"/>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0"/>
      <c r="AF115" s="190"/>
      <c r="AG115" s="190"/>
      <c r="AH115" s="190"/>
      <c r="AI115" s="190"/>
      <c r="AJ115" s="190"/>
      <c r="AK115" s="190"/>
      <c r="AL115" s="190"/>
      <c r="AM115" s="190"/>
      <c r="AN115" s="190"/>
      <c r="AO115" s="190"/>
      <c r="AP115" s="190"/>
      <c r="AQ115" s="190"/>
      <c r="AR115" s="190"/>
      <c r="AS115" s="190"/>
      <c r="AT115" s="190"/>
      <c r="AU115" s="190"/>
    </row>
    <row r="116" spans="1:47" outlineLevel="1">
      <c r="A116" s="12"/>
      <c r="B116" s="12"/>
      <c r="C116" s="12"/>
      <c r="D116" s="12"/>
      <c r="E116" s="12"/>
      <c r="F116" s="40" t="str">
        <f>Asset8</f>
        <v>IT Systems (Corporate)</v>
      </c>
      <c r="G116" s="169"/>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0"/>
      <c r="AF116" s="190"/>
      <c r="AG116" s="190"/>
      <c r="AH116" s="190"/>
      <c r="AI116" s="190"/>
      <c r="AJ116" s="190"/>
      <c r="AK116" s="190"/>
      <c r="AL116" s="190"/>
      <c r="AM116" s="190"/>
      <c r="AN116" s="190"/>
      <c r="AO116" s="190"/>
      <c r="AP116" s="190"/>
      <c r="AQ116" s="190"/>
      <c r="AR116" s="190"/>
      <c r="AS116" s="190"/>
      <c r="AT116" s="190"/>
      <c r="AU116" s="190"/>
    </row>
    <row r="117" spans="1:47" outlineLevel="1">
      <c r="A117" s="12"/>
      <c r="B117" s="12"/>
      <c r="C117" s="12"/>
      <c r="D117" s="12"/>
      <c r="E117" s="12"/>
      <c r="F117" s="40" t="str">
        <f>Asset9</f>
        <v>Telecommunications (Corporate)</v>
      </c>
      <c r="G117" s="169"/>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0"/>
      <c r="AF117" s="190"/>
      <c r="AG117" s="190"/>
      <c r="AH117" s="190"/>
      <c r="AI117" s="190"/>
      <c r="AJ117" s="190"/>
      <c r="AK117" s="190"/>
      <c r="AL117" s="190"/>
      <c r="AM117" s="190"/>
      <c r="AN117" s="190"/>
      <c r="AO117" s="190"/>
      <c r="AP117" s="190"/>
      <c r="AQ117" s="190"/>
      <c r="AR117" s="190"/>
      <c r="AS117" s="190"/>
      <c r="AT117" s="190"/>
      <c r="AU117" s="190"/>
    </row>
    <row r="118" spans="1:47" outlineLevel="1">
      <c r="A118" s="12"/>
      <c r="B118" s="12"/>
      <c r="C118" s="12"/>
      <c r="D118" s="12"/>
      <c r="E118" s="12"/>
      <c r="F118" s="40" t="str">
        <f>Asset10</f>
        <v>Other Non-System Assets (Corporate)</v>
      </c>
      <c r="G118" s="169"/>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0"/>
      <c r="AF118" s="190"/>
      <c r="AG118" s="190"/>
      <c r="AH118" s="190"/>
      <c r="AI118" s="190"/>
      <c r="AJ118" s="190"/>
      <c r="AK118" s="190"/>
      <c r="AL118" s="190"/>
      <c r="AM118" s="190"/>
      <c r="AN118" s="190"/>
      <c r="AO118" s="190"/>
      <c r="AP118" s="190"/>
      <c r="AQ118" s="190"/>
      <c r="AR118" s="190"/>
      <c r="AS118" s="190"/>
      <c r="AT118" s="190"/>
      <c r="AU118" s="190"/>
    </row>
    <row r="119" spans="1:47" outlineLevel="1">
      <c r="A119" s="12"/>
      <c r="B119" s="12"/>
      <c r="C119" s="12"/>
      <c r="D119" s="12"/>
      <c r="E119" s="12"/>
      <c r="F119" s="40" t="str">
        <f>Asset11</f>
        <v>Land</v>
      </c>
      <c r="G119" s="169"/>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0"/>
      <c r="AF119" s="190"/>
      <c r="AG119" s="190"/>
      <c r="AH119" s="190"/>
      <c r="AI119" s="190"/>
      <c r="AJ119" s="190"/>
      <c r="AK119" s="190"/>
      <c r="AL119" s="190"/>
      <c r="AM119" s="190"/>
      <c r="AN119" s="190"/>
      <c r="AO119" s="190"/>
      <c r="AP119" s="190"/>
      <c r="AQ119" s="190"/>
      <c r="AR119" s="190"/>
      <c r="AS119" s="190"/>
      <c r="AT119" s="190"/>
      <c r="AU119" s="190"/>
    </row>
    <row r="120" spans="1:47" outlineLevel="1">
      <c r="A120" s="12"/>
      <c r="B120" s="12"/>
      <c r="C120" s="12"/>
      <c r="D120" s="12"/>
      <c r="E120" s="12"/>
      <c r="F120" s="40" t="str">
        <f>Asset12</f>
        <v>Buildings</v>
      </c>
      <c r="G120" s="169"/>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0"/>
      <c r="AF120" s="190"/>
      <c r="AG120" s="190"/>
      <c r="AH120" s="190"/>
      <c r="AI120" s="190"/>
      <c r="AJ120" s="190"/>
      <c r="AK120" s="190"/>
      <c r="AL120" s="190"/>
      <c r="AM120" s="190"/>
      <c r="AN120" s="190"/>
      <c r="AO120" s="190"/>
      <c r="AP120" s="190"/>
      <c r="AQ120" s="190"/>
      <c r="AR120" s="190"/>
      <c r="AS120" s="190"/>
      <c r="AT120" s="190"/>
      <c r="AU120" s="190"/>
    </row>
    <row r="121" spans="1:47" outlineLevel="1">
      <c r="A121" s="12"/>
      <c r="B121" s="12"/>
      <c r="C121" s="12"/>
      <c r="D121" s="12"/>
      <c r="E121" s="12"/>
      <c r="F121" s="40" t="str">
        <f>Asset13</f>
        <v>Equity raising costs</v>
      </c>
      <c r="G121" s="169"/>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0"/>
      <c r="AF121" s="190"/>
      <c r="AG121" s="190"/>
      <c r="AH121" s="190"/>
      <c r="AI121" s="190"/>
      <c r="AJ121" s="190"/>
      <c r="AK121" s="190"/>
      <c r="AL121" s="190"/>
      <c r="AM121" s="190"/>
      <c r="AN121" s="190"/>
      <c r="AO121" s="190"/>
      <c r="AP121" s="190"/>
      <c r="AQ121" s="190"/>
      <c r="AR121" s="190"/>
      <c r="AS121" s="190"/>
      <c r="AT121" s="190"/>
      <c r="AU121" s="190"/>
    </row>
    <row r="122" spans="1:47" hidden="1" outlineLevel="1">
      <c r="A122" s="12"/>
      <c r="B122" s="12"/>
      <c r="C122" s="12"/>
      <c r="D122" s="12"/>
      <c r="E122" s="12"/>
      <c r="F122" s="40">
        <f>Asset14</f>
        <v>0</v>
      </c>
      <c r="G122" s="169"/>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0"/>
      <c r="AF122" s="190"/>
      <c r="AG122" s="190"/>
      <c r="AH122" s="190"/>
      <c r="AI122" s="190"/>
      <c r="AJ122" s="190"/>
      <c r="AK122" s="190"/>
      <c r="AL122" s="190"/>
      <c r="AM122" s="190"/>
      <c r="AN122" s="190"/>
      <c r="AO122" s="190"/>
      <c r="AP122" s="190"/>
      <c r="AQ122" s="190"/>
      <c r="AR122" s="190"/>
      <c r="AS122" s="190"/>
      <c r="AT122" s="190"/>
      <c r="AU122" s="190"/>
    </row>
    <row r="123" spans="1:47" hidden="1" outlineLevel="1">
      <c r="A123" s="12"/>
      <c r="B123" s="12"/>
      <c r="C123" s="12"/>
      <c r="D123" s="12"/>
      <c r="E123" s="12"/>
      <c r="F123" s="40">
        <f>Asset15</f>
        <v>0</v>
      </c>
      <c r="G123" s="169"/>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0"/>
      <c r="AF123" s="190"/>
      <c r="AG123" s="190"/>
      <c r="AH123" s="190"/>
      <c r="AI123" s="190"/>
      <c r="AJ123" s="190"/>
      <c r="AK123" s="190"/>
      <c r="AL123" s="190"/>
      <c r="AM123" s="190"/>
      <c r="AN123" s="190"/>
      <c r="AO123" s="190"/>
      <c r="AP123" s="190"/>
      <c r="AQ123" s="190"/>
      <c r="AR123" s="190"/>
      <c r="AS123" s="190"/>
      <c r="AT123" s="190"/>
      <c r="AU123" s="190"/>
    </row>
    <row r="124" spans="1:47" hidden="1" outlineLevel="1">
      <c r="A124" s="12"/>
      <c r="B124" s="12"/>
      <c r="C124" s="12"/>
      <c r="D124" s="12"/>
      <c r="E124" s="12"/>
      <c r="F124" s="40">
        <f>Asset16</f>
        <v>0</v>
      </c>
      <c r="G124" s="169"/>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0"/>
      <c r="AF124" s="190"/>
      <c r="AG124" s="190"/>
      <c r="AH124" s="190"/>
      <c r="AI124" s="190"/>
      <c r="AJ124" s="190"/>
      <c r="AK124" s="190"/>
      <c r="AL124" s="190"/>
      <c r="AM124" s="190"/>
      <c r="AN124" s="190"/>
      <c r="AO124" s="190"/>
      <c r="AP124" s="190"/>
      <c r="AQ124" s="190"/>
      <c r="AR124" s="190"/>
      <c r="AS124" s="190"/>
      <c r="AT124" s="190"/>
      <c r="AU124" s="190"/>
    </row>
    <row r="125" spans="1:47" hidden="1" outlineLevel="1">
      <c r="A125" s="12"/>
      <c r="B125" s="12"/>
      <c r="C125" s="12"/>
      <c r="D125" s="12"/>
      <c r="E125" s="12"/>
      <c r="F125" s="40">
        <f>Asset17</f>
        <v>0</v>
      </c>
      <c r="G125" s="169"/>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0"/>
      <c r="AF125" s="190"/>
      <c r="AG125" s="190"/>
      <c r="AH125" s="190"/>
      <c r="AI125" s="190"/>
      <c r="AJ125" s="190"/>
      <c r="AK125" s="190"/>
      <c r="AL125" s="190"/>
      <c r="AM125" s="190"/>
      <c r="AN125" s="190"/>
      <c r="AO125" s="190"/>
      <c r="AP125" s="190"/>
      <c r="AQ125" s="190"/>
      <c r="AR125" s="190"/>
      <c r="AS125" s="190"/>
      <c r="AT125" s="190"/>
      <c r="AU125" s="190"/>
    </row>
    <row r="126" spans="1:47" hidden="1" outlineLevel="1">
      <c r="A126" s="12"/>
      <c r="B126" s="12"/>
      <c r="C126" s="12"/>
      <c r="D126" s="12"/>
      <c r="E126" s="12"/>
      <c r="F126" s="40">
        <f>Asset18</f>
        <v>0</v>
      </c>
      <c r="G126" s="169"/>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0"/>
      <c r="AF126" s="190"/>
      <c r="AG126" s="190"/>
      <c r="AH126" s="190"/>
      <c r="AI126" s="190"/>
      <c r="AJ126" s="190"/>
      <c r="AK126" s="190"/>
      <c r="AL126" s="190"/>
      <c r="AM126" s="190"/>
      <c r="AN126" s="190"/>
      <c r="AO126" s="190"/>
      <c r="AP126" s="190"/>
      <c r="AQ126" s="190"/>
      <c r="AR126" s="190"/>
      <c r="AS126" s="190"/>
      <c r="AT126" s="190"/>
      <c r="AU126" s="190"/>
    </row>
    <row r="127" spans="1:47" hidden="1" outlineLevel="1">
      <c r="A127" s="12"/>
      <c r="B127" s="12"/>
      <c r="C127" s="12"/>
      <c r="D127" s="12"/>
      <c r="E127" s="12"/>
      <c r="F127" s="40">
        <f>Asset19</f>
        <v>0</v>
      </c>
      <c r="G127" s="169"/>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0"/>
      <c r="AF127" s="190"/>
      <c r="AG127" s="190"/>
      <c r="AH127" s="190"/>
      <c r="AI127" s="190"/>
      <c r="AJ127" s="190"/>
      <c r="AK127" s="190"/>
      <c r="AL127" s="190"/>
      <c r="AM127" s="190"/>
      <c r="AN127" s="190"/>
      <c r="AO127" s="190"/>
      <c r="AP127" s="190"/>
      <c r="AQ127" s="190"/>
      <c r="AR127" s="190"/>
      <c r="AS127" s="190"/>
      <c r="AT127" s="190"/>
      <c r="AU127" s="190"/>
    </row>
    <row r="128" spans="1:47" hidden="1" outlineLevel="1">
      <c r="A128" s="12"/>
      <c r="B128" s="12"/>
      <c r="C128" s="12"/>
      <c r="D128" s="12"/>
      <c r="E128" s="12"/>
      <c r="F128" s="40">
        <f>Asset20</f>
        <v>0</v>
      </c>
      <c r="G128" s="169"/>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0"/>
      <c r="AF128" s="190"/>
      <c r="AG128" s="190"/>
      <c r="AH128" s="190"/>
      <c r="AI128" s="190"/>
      <c r="AJ128" s="190"/>
      <c r="AK128" s="190"/>
      <c r="AL128" s="190"/>
      <c r="AM128" s="190"/>
      <c r="AN128" s="190"/>
      <c r="AO128" s="190"/>
      <c r="AP128" s="190"/>
      <c r="AQ128" s="190"/>
      <c r="AR128" s="190"/>
      <c r="AS128" s="190"/>
      <c r="AT128" s="190"/>
      <c r="AU128" s="190"/>
    </row>
    <row r="129" spans="1:47" hidden="1" outlineLevel="1">
      <c r="A129" s="12"/>
      <c r="B129" s="12"/>
      <c r="C129" s="12"/>
      <c r="D129" s="12"/>
      <c r="E129" s="12"/>
      <c r="F129" s="40">
        <f>Asset21</f>
        <v>0</v>
      </c>
      <c r="G129" s="169"/>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0"/>
      <c r="AF129" s="190"/>
      <c r="AG129" s="190"/>
      <c r="AH129" s="190"/>
      <c r="AI129" s="190"/>
      <c r="AJ129" s="190"/>
      <c r="AK129" s="190"/>
      <c r="AL129" s="190"/>
      <c r="AM129" s="190"/>
      <c r="AN129" s="190"/>
      <c r="AO129" s="190"/>
      <c r="AP129" s="190"/>
      <c r="AQ129" s="190"/>
      <c r="AR129" s="190"/>
      <c r="AS129" s="190"/>
      <c r="AT129" s="190"/>
      <c r="AU129" s="190"/>
    </row>
    <row r="130" spans="1:47" hidden="1" outlineLevel="1">
      <c r="A130" s="12"/>
      <c r="B130" s="12"/>
      <c r="C130" s="12"/>
      <c r="D130" s="12"/>
      <c r="E130" s="12"/>
      <c r="F130" s="40">
        <f>Asset22</f>
        <v>0</v>
      </c>
      <c r="G130" s="169"/>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0"/>
      <c r="AF130" s="190"/>
      <c r="AG130" s="190"/>
      <c r="AH130" s="190"/>
      <c r="AI130" s="190"/>
      <c r="AJ130" s="190"/>
      <c r="AK130" s="190"/>
      <c r="AL130" s="190"/>
      <c r="AM130" s="190"/>
      <c r="AN130" s="190"/>
      <c r="AO130" s="190"/>
      <c r="AP130" s="190"/>
      <c r="AQ130" s="190"/>
      <c r="AR130" s="190"/>
      <c r="AS130" s="190"/>
      <c r="AT130" s="190"/>
      <c r="AU130" s="190"/>
    </row>
    <row r="131" spans="1:47" hidden="1" outlineLevel="1">
      <c r="A131" s="12"/>
      <c r="B131" s="12"/>
      <c r="C131" s="12"/>
      <c r="D131" s="12"/>
      <c r="E131" s="12"/>
      <c r="F131" s="40">
        <f>Asset23</f>
        <v>0</v>
      </c>
      <c r="G131" s="169"/>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0"/>
      <c r="AF131" s="190"/>
      <c r="AG131" s="190"/>
      <c r="AH131" s="190"/>
      <c r="AI131" s="190"/>
      <c r="AJ131" s="190"/>
      <c r="AK131" s="190"/>
      <c r="AL131" s="190"/>
      <c r="AM131" s="190"/>
      <c r="AN131" s="190"/>
      <c r="AO131" s="190"/>
      <c r="AP131" s="190"/>
      <c r="AQ131" s="190"/>
      <c r="AR131" s="190"/>
      <c r="AS131" s="190"/>
      <c r="AT131" s="190"/>
      <c r="AU131" s="190"/>
    </row>
    <row r="132" spans="1:47" hidden="1" outlineLevel="1">
      <c r="A132" s="12"/>
      <c r="B132" s="12"/>
      <c r="C132" s="12"/>
      <c r="D132" s="12"/>
      <c r="E132" s="12"/>
      <c r="F132" s="40">
        <f>Asset24</f>
        <v>0</v>
      </c>
      <c r="G132" s="169"/>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0"/>
      <c r="AF132" s="190"/>
      <c r="AG132" s="190"/>
      <c r="AH132" s="190"/>
      <c r="AI132" s="190"/>
      <c r="AJ132" s="190"/>
      <c r="AK132" s="190"/>
      <c r="AL132" s="190"/>
      <c r="AM132" s="190"/>
      <c r="AN132" s="190"/>
      <c r="AO132" s="190"/>
      <c r="AP132" s="190"/>
      <c r="AQ132" s="190"/>
      <c r="AR132" s="190"/>
      <c r="AS132" s="190"/>
      <c r="AT132" s="190"/>
      <c r="AU132" s="190"/>
    </row>
    <row r="133" spans="1:47" hidden="1" outlineLevel="1">
      <c r="A133" s="12"/>
      <c r="B133" s="12"/>
      <c r="C133" s="12"/>
      <c r="D133" s="12"/>
      <c r="E133" s="12"/>
      <c r="F133" s="40">
        <f>Asset25</f>
        <v>0</v>
      </c>
      <c r="G133" s="169"/>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0"/>
      <c r="AF133" s="190"/>
      <c r="AG133" s="190"/>
      <c r="AH133" s="190"/>
      <c r="AI133" s="190"/>
      <c r="AJ133" s="190"/>
      <c r="AK133" s="190"/>
      <c r="AL133" s="190"/>
      <c r="AM133" s="190"/>
      <c r="AN133" s="190"/>
      <c r="AO133" s="190"/>
      <c r="AP133" s="190"/>
      <c r="AQ133" s="190"/>
      <c r="AR133" s="190"/>
      <c r="AS133" s="190"/>
      <c r="AT133" s="190"/>
      <c r="AU133" s="190"/>
    </row>
    <row r="134" spans="1:47" hidden="1" outlineLevel="1">
      <c r="A134" s="12"/>
      <c r="B134" s="12"/>
      <c r="C134" s="12"/>
      <c r="D134" s="12"/>
      <c r="E134" s="12"/>
      <c r="F134" s="40">
        <f>Asset26</f>
        <v>0</v>
      </c>
      <c r="G134" s="169"/>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0"/>
      <c r="AF134" s="190"/>
      <c r="AG134" s="190"/>
      <c r="AH134" s="190"/>
      <c r="AI134" s="190"/>
      <c r="AJ134" s="190"/>
      <c r="AK134" s="190"/>
      <c r="AL134" s="190"/>
      <c r="AM134" s="190"/>
      <c r="AN134" s="190"/>
      <c r="AO134" s="190"/>
      <c r="AP134" s="190"/>
      <c r="AQ134" s="190"/>
      <c r="AR134" s="190"/>
      <c r="AS134" s="190"/>
      <c r="AT134" s="190"/>
      <c r="AU134" s="190"/>
    </row>
    <row r="135" spans="1:47" hidden="1" outlineLevel="1">
      <c r="A135" s="12"/>
      <c r="B135" s="12"/>
      <c r="C135" s="12"/>
      <c r="D135" s="12"/>
      <c r="E135" s="12"/>
      <c r="F135" s="40">
        <f>Asset27</f>
        <v>0</v>
      </c>
      <c r="G135" s="169"/>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0"/>
      <c r="AF135" s="190"/>
      <c r="AG135" s="190"/>
      <c r="AH135" s="190"/>
      <c r="AI135" s="190"/>
      <c r="AJ135" s="190"/>
      <c r="AK135" s="190"/>
      <c r="AL135" s="190"/>
      <c r="AM135" s="190"/>
      <c r="AN135" s="190"/>
      <c r="AO135" s="190"/>
      <c r="AP135" s="190"/>
      <c r="AQ135" s="190"/>
      <c r="AR135" s="190"/>
      <c r="AS135" s="190"/>
      <c r="AT135" s="190"/>
      <c r="AU135" s="190"/>
    </row>
    <row r="136" spans="1:47" hidden="1" outlineLevel="1">
      <c r="A136" s="12"/>
      <c r="B136" s="12"/>
      <c r="C136" s="12"/>
      <c r="D136" s="12"/>
      <c r="E136" s="12"/>
      <c r="F136" s="40">
        <f>Asset28</f>
        <v>0</v>
      </c>
      <c r="G136" s="169"/>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0"/>
      <c r="AF136" s="190"/>
      <c r="AG136" s="190"/>
      <c r="AH136" s="190"/>
      <c r="AI136" s="190"/>
      <c r="AJ136" s="190"/>
      <c r="AK136" s="190"/>
      <c r="AL136" s="190"/>
      <c r="AM136" s="190"/>
      <c r="AN136" s="190"/>
      <c r="AO136" s="190"/>
      <c r="AP136" s="190"/>
      <c r="AQ136" s="190"/>
      <c r="AR136" s="190"/>
      <c r="AS136" s="190"/>
      <c r="AT136" s="190"/>
      <c r="AU136" s="190"/>
    </row>
    <row r="137" spans="1:47" hidden="1" outlineLevel="1">
      <c r="A137" s="12"/>
      <c r="B137" s="12"/>
      <c r="C137" s="12"/>
      <c r="D137" s="12"/>
      <c r="E137" s="12"/>
      <c r="F137" s="40">
        <f>Asset29</f>
        <v>0</v>
      </c>
      <c r="G137" s="169"/>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0"/>
      <c r="AF137" s="190"/>
      <c r="AG137" s="190"/>
      <c r="AH137" s="190"/>
      <c r="AI137" s="190"/>
      <c r="AJ137" s="190"/>
      <c r="AK137" s="190"/>
      <c r="AL137" s="190"/>
      <c r="AM137" s="190"/>
      <c r="AN137" s="190"/>
      <c r="AO137" s="190"/>
      <c r="AP137" s="190"/>
      <c r="AQ137" s="190"/>
      <c r="AR137" s="190"/>
      <c r="AS137" s="190"/>
      <c r="AT137" s="190"/>
      <c r="AU137" s="190"/>
    </row>
    <row r="138" spans="1:47" hidden="1" outlineLevel="1">
      <c r="A138" s="12"/>
      <c r="B138" s="12"/>
      <c r="C138" s="12"/>
      <c r="D138" s="12"/>
      <c r="E138" s="12"/>
      <c r="F138" s="40">
        <f>Asset30</f>
        <v>0</v>
      </c>
      <c r="G138" s="169"/>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0"/>
      <c r="AF138" s="190"/>
      <c r="AG138" s="190"/>
      <c r="AH138" s="190"/>
      <c r="AI138" s="190"/>
      <c r="AJ138" s="190"/>
      <c r="AK138" s="190"/>
      <c r="AL138" s="190"/>
      <c r="AM138" s="190"/>
      <c r="AN138" s="190"/>
      <c r="AO138" s="190"/>
      <c r="AP138" s="190"/>
      <c r="AQ138" s="190"/>
      <c r="AR138" s="190"/>
      <c r="AS138" s="190"/>
      <c r="AT138" s="190"/>
      <c r="AU138" s="190"/>
    </row>
    <row r="139" spans="1:47" collapsed="1">
      <c r="A139" s="12"/>
      <c r="B139" s="12"/>
      <c r="C139" s="12"/>
      <c r="D139" s="12"/>
      <c r="E139" s="12"/>
      <c r="F139" s="40" t="s">
        <v>22</v>
      </c>
      <c r="G139" s="266">
        <f t="shared" ref="G139:Q139" si="6">SUM(G109:G138)</f>
        <v>0</v>
      </c>
      <c r="H139" s="266">
        <f t="shared" si="6"/>
        <v>0</v>
      </c>
      <c r="I139" s="266">
        <f t="shared" si="6"/>
        <v>0</v>
      </c>
      <c r="J139" s="266">
        <f t="shared" si="6"/>
        <v>0.82214262999999999</v>
      </c>
      <c r="K139" s="266">
        <f t="shared" si="6"/>
        <v>3.3428837319108204</v>
      </c>
      <c r="L139" s="266">
        <f t="shared" si="6"/>
        <v>3.1634001780670653</v>
      </c>
      <c r="M139" s="246">
        <f t="shared" si="6"/>
        <v>0</v>
      </c>
      <c r="N139" s="246">
        <f t="shared" si="6"/>
        <v>0</v>
      </c>
      <c r="O139" s="246">
        <f t="shared" si="6"/>
        <v>0</v>
      </c>
      <c r="P139" s="246">
        <f t="shared" si="6"/>
        <v>0</v>
      </c>
      <c r="Q139" s="246">
        <f t="shared" si="6"/>
        <v>0</v>
      </c>
      <c r="R139" s="38"/>
      <c r="S139" s="38"/>
      <c r="T139" s="38"/>
      <c r="U139" s="38"/>
      <c r="V139" s="38"/>
      <c r="W139" s="38"/>
      <c r="X139" s="48"/>
      <c r="Y139" s="8"/>
      <c r="Z139" s="8"/>
      <c r="AA139" s="44"/>
      <c r="AB139" s="9"/>
      <c r="AC139" s="9"/>
      <c r="AD139" s="9"/>
      <c r="AE139" s="190"/>
      <c r="AF139" s="190"/>
      <c r="AG139" s="190"/>
      <c r="AH139" s="190"/>
      <c r="AI139" s="190"/>
      <c r="AJ139" s="190"/>
      <c r="AK139" s="190"/>
      <c r="AL139" s="190"/>
      <c r="AM139" s="190"/>
      <c r="AN139" s="190"/>
      <c r="AO139" s="190"/>
      <c r="AP139" s="190"/>
      <c r="AQ139" s="190"/>
      <c r="AR139" s="190"/>
      <c r="AS139" s="190"/>
      <c r="AT139" s="190"/>
      <c r="AU139" s="190"/>
    </row>
    <row r="140" spans="1:47" ht="20.25" customHeight="1">
      <c r="A140" s="12"/>
      <c r="B140" s="12"/>
      <c r="C140" s="12"/>
      <c r="D140" s="12"/>
      <c r="F140" s="9"/>
      <c r="G140" s="9"/>
      <c r="H140" s="18"/>
      <c r="I140" s="20"/>
      <c r="J140" s="9"/>
      <c r="K140" s="9"/>
      <c r="L140" s="9"/>
      <c r="M140" s="9"/>
      <c r="N140" s="9"/>
      <c r="O140" s="9"/>
      <c r="P140" s="9"/>
      <c r="Q140" s="9"/>
      <c r="R140" s="245">
        <f>SUM(G139:Q139)</f>
        <v>7.3284265399778858</v>
      </c>
      <c r="S140" s="9"/>
      <c r="T140" s="9"/>
      <c r="U140" s="9"/>
      <c r="V140" s="9"/>
      <c r="W140" s="9"/>
      <c r="X140" s="9"/>
      <c r="Y140" s="9"/>
      <c r="Z140" s="9"/>
      <c r="AA140" s="19"/>
      <c r="AB140" s="9"/>
      <c r="AC140" s="9"/>
      <c r="AD140" s="9"/>
      <c r="AE140" s="190"/>
      <c r="AF140" s="190"/>
      <c r="AG140" s="190"/>
      <c r="AH140" s="190"/>
      <c r="AI140" s="190"/>
      <c r="AJ140" s="190"/>
      <c r="AK140" s="190"/>
      <c r="AL140" s="190"/>
      <c r="AM140" s="190"/>
      <c r="AN140" s="190"/>
      <c r="AO140" s="190"/>
      <c r="AP140" s="190"/>
      <c r="AQ140" s="190"/>
      <c r="AR140" s="190"/>
      <c r="AS140" s="190"/>
      <c r="AT140" s="190"/>
      <c r="AU140" s="190"/>
    </row>
    <row r="141" spans="1:47" ht="13.5" customHeight="1">
      <c r="A141" s="74"/>
      <c r="B141" s="74"/>
      <c r="C141" s="74"/>
      <c r="D141" s="74"/>
      <c r="E141" s="74"/>
      <c r="F141" s="162" t="str">
        <f>"Actual Net Capital Expenditure – As Incurred ($m Real "&amp;CONCATENATE(LEFT(V7, 4)-1 &amp;"-" &amp;IF(V7&gt;"2009-10",,"0") &amp;RIGHT(V7,2)-1)&amp;")"</f>
        <v>Actual Net Capital Expenditure – As Incurred ($m Real 2008-09)</v>
      </c>
      <c r="G141" s="162"/>
      <c r="H141" s="162"/>
      <c r="I141" s="162"/>
      <c r="J141" s="162"/>
      <c r="K141" s="77"/>
      <c r="L141" s="77"/>
      <c r="M141" s="75"/>
      <c r="N141" s="75"/>
      <c r="O141" s="75"/>
      <c r="P141" s="75"/>
      <c r="Q141" s="75"/>
      <c r="R141" s="75"/>
      <c r="S141" s="75"/>
      <c r="T141" s="75"/>
      <c r="U141" s="75"/>
      <c r="V141" s="75"/>
      <c r="W141" s="75"/>
      <c r="X141" s="8"/>
      <c r="Y141" s="8"/>
      <c r="Z141" s="8"/>
      <c r="AA141" s="8"/>
      <c r="AB141" s="44"/>
      <c r="AC141" s="9"/>
      <c r="AD141" s="9"/>
      <c r="AE141" s="190"/>
      <c r="AF141" s="190"/>
      <c r="AG141" s="190"/>
      <c r="AH141" s="190"/>
      <c r="AI141" s="190"/>
      <c r="AJ141" s="190"/>
      <c r="AK141" s="190"/>
      <c r="AL141" s="190"/>
      <c r="AM141" s="190"/>
      <c r="AN141" s="190"/>
      <c r="AO141" s="190"/>
      <c r="AP141" s="190"/>
      <c r="AQ141" s="190"/>
      <c r="AR141" s="190"/>
      <c r="AS141" s="190"/>
      <c r="AT141" s="190"/>
      <c r="AU141" s="190"/>
    </row>
    <row r="142" spans="1:47">
      <c r="A142" s="12"/>
      <c r="B142" s="12"/>
      <c r="C142" s="12"/>
      <c r="D142" s="12"/>
      <c r="E142" s="12"/>
      <c r="F142" s="39" t="s">
        <v>5</v>
      </c>
      <c r="G142" s="244" t="str">
        <f>G40</f>
        <v>2008-09</v>
      </c>
      <c r="H142" s="244" t="str">
        <f t="shared" ref="H142:Q142" si="7">H40</f>
        <v>2009-10</v>
      </c>
      <c r="I142" s="244" t="str">
        <f t="shared" si="7"/>
        <v>2010-11</v>
      </c>
      <c r="J142" s="244" t="str">
        <f t="shared" si="7"/>
        <v>2011-12</v>
      </c>
      <c r="K142" s="244" t="str">
        <f t="shared" si="7"/>
        <v>2012-13</v>
      </c>
      <c r="L142" s="244" t="str">
        <f t="shared" si="7"/>
        <v>2013-14</v>
      </c>
      <c r="M142" s="244" t="str">
        <f t="shared" si="7"/>
        <v>2014-15</v>
      </c>
      <c r="N142" s="244" t="str">
        <f t="shared" si="7"/>
        <v>2015-16</v>
      </c>
      <c r="O142" s="244" t="str">
        <f t="shared" si="7"/>
        <v>2016-17</v>
      </c>
      <c r="P142" s="244" t="str">
        <f t="shared" si="7"/>
        <v>2017-18</v>
      </c>
      <c r="Q142" s="244" t="str">
        <f t="shared" si="7"/>
        <v>2018-19</v>
      </c>
      <c r="R142" s="8"/>
      <c r="S142" s="8"/>
      <c r="T142" s="8"/>
      <c r="U142" s="8"/>
      <c r="V142" s="8"/>
      <c r="W142" s="44"/>
      <c r="X142" s="9"/>
      <c r="Y142" s="9"/>
      <c r="Z142" s="9"/>
      <c r="AA142" s="9"/>
      <c r="AB142" s="9"/>
      <c r="AC142" s="9"/>
      <c r="AD142" s="9"/>
      <c r="AE142" s="190"/>
      <c r="AF142" s="190"/>
      <c r="AG142" s="190"/>
      <c r="AH142" s="190"/>
      <c r="AI142" s="190"/>
      <c r="AJ142" s="190"/>
      <c r="AK142" s="190"/>
      <c r="AL142" s="190"/>
      <c r="AM142" s="190"/>
      <c r="AN142" s="190"/>
      <c r="AO142" s="190"/>
      <c r="AP142" s="190"/>
      <c r="AQ142" s="190"/>
      <c r="AR142" s="190"/>
      <c r="AS142" s="190"/>
      <c r="AT142" s="190"/>
      <c r="AU142" s="190"/>
    </row>
    <row r="143" spans="1:47" outlineLevel="1">
      <c r="A143" s="12"/>
      <c r="B143" s="12"/>
      <c r="C143" s="12"/>
      <c r="D143" s="12"/>
      <c r="E143" s="12"/>
      <c r="F143" s="40" t="str">
        <f>Asset1</f>
        <v>Opening Distribution Assets</v>
      </c>
      <c r="G143" s="268">
        <f t="shared" ref="G143:Q143" si="8">(G41-G75-G109)/G$178</f>
        <v>4.2928437007634601</v>
      </c>
      <c r="H143" s="177">
        <f t="shared" si="8"/>
        <v>0</v>
      </c>
      <c r="I143" s="177">
        <f t="shared" si="8"/>
        <v>0</v>
      </c>
      <c r="J143" s="177">
        <f t="shared" si="8"/>
        <v>0</v>
      </c>
      <c r="K143" s="177">
        <f t="shared" si="8"/>
        <v>0</v>
      </c>
      <c r="L143" s="177">
        <f t="shared" si="8"/>
        <v>0</v>
      </c>
      <c r="M143" s="177">
        <f t="shared" si="8"/>
        <v>0</v>
      </c>
      <c r="N143" s="177">
        <f t="shared" si="8"/>
        <v>0</v>
      </c>
      <c r="O143" s="177">
        <f t="shared" si="8"/>
        <v>0</v>
      </c>
      <c r="P143" s="177">
        <f t="shared" si="8"/>
        <v>0</v>
      </c>
      <c r="Q143" s="177">
        <f t="shared" si="8"/>
        <v>0</v>
      </c>
      <c r="R143" s="8"/>
      <c r="S143" s="8"/>
      <c r="T143" s="8"/>
      <c r="U143" s="8"/>
      <c r="V143" s="8"/>
      <c r="W143" s="44"/>
      <c r="X143" s="9"/>
      <c r="Y143" s="9"/>
      <c r="Z143" s="9"/>
      <c r="AA143" s="9"/>
      <c r="AB143" s="9"/>
      <c r="AC143" s="9"/>
      <c r="AD143" s="9"/>
      <c r="AE143" s="190"/>
      <c r="AF143" s="190"/>
      <c r="AG143" s="190"/>
      <c r="AH143" s="190"/>
      <c r="AI143" s="190"/>
      <c r="AJ143" s="190"/>
      <c r="AK143" s="190"/>
      <c r="AL143" s="190"/>
      <c r="AM143" s="190"/>
      <c r="AN143" s="190"/>
      <c r="AO143" s="190"/>
      <c r="AP143" s="190"/>
      <c r="AQ143" s="190"/>
      <c r="AR143" s="190"/>
      <c r="AS143" s="190"/>
      <c r="AT143" s="190"/>
      <c r="AU143" s="190"/>
    </row>
    <row r="144" spans="1:47" outlineLevel="1">
      <c r="A144" s="12"/>
      <c r="B144" s="12"/>
      <c r="C144" s="12"/>
      <c r="D144" s="12"/>
      <c r="E144" s="12"/>
      <c r="F144" s="40" t="str">
        <f>Asset2</f>
        <v>Sub-transmission Overhead</v>
      </c>
      <c r="G144" s="178">
        <f t="shared" ref="G144:Q144" si="9">(G42-G76-G110)/G$178</f>
        <v>0</v>
      </c>
      <c r="H144" s="92">
        <f>(H42-H76-H110)/H$178</f>
        <v>7.5254311002116356</v>
      </c>
      <c r="I144" s="92">
        <f t="shared" si="9"/>
        <v>6.1858308939652318</v>
      </c>
      <c r="J144" s="92">
        <f t="shared" si="9"/>
        <v>6.006781302827819</v>
      </c>
      <c r="K144" s="92">
        <f t="shared" si="9"/>
        <v>3.4663051950079664</v>
      </c>
      <c r="L144" s="92">
        <f>(L42-L76-L110)/L$178</f>
        <v>2.4440105071612779</v>
      </c>
      <c r="M144" s="92">
        <f t="shared" si="9"/>
        <v>0</v>
      </c>
      <c r="N144" s="92">
        <f t="shared" si="9"/>
        <v>0</v>
      </c>
      <c r="O144" s="92">
        <f t="shared" si="9"/>
        <v>0</v>
      </c>
      <c r="P144" s="92">
        <f t="shared" si="9"/>
        <v>0</v>
      </c>
      <c r="Q144" s="92">
        <f t="shared" si="9"/>
        <v>0</v>
      </c>
      <c r="R144" s="8"/>
      <c r="S144" s="8"/>
      <c r="T144" s="8"/>
      <c r="U144" s="8"/>
      <c r="V144" s="8"/>
      <c r="W144" s="44"/>
      <c r="X144" s="9"/>
      <c r="Y144" s="9"/>
      <c r="Z144" s="9"/>
      <c r="AA144" s="9"/>
      <c r="AB144" s="9"/>
      <c r="AC144" s="9"/>
      <c r="AD144" s="9"/>
      <c r="AE144" s="190"/>
      <c r="AF144" s="190"/>
      <c r="AG144" s="190"/>
      <c r="AH144" s="190"/>
      <c r="AI144" s="190"/>
      <c r="AJ144" s="190"/>
      <c r="AK144" s="190"/>
      <c r="AL144" s="190"/>
      <c r="AM144" s="190"/>
      <c r="AN144" s="190"/>
      <c r="AO144" s="190"/>
      <c r="AP144" s="190"/>
      <c r="AQ144" s="190"/>
      <c r="AR144" s="190"/>
      <c r="AS144" s="190"/>
      <c r="AT144" s="190"/>
      <c r="AU144" s="190"/>
    </row>
    <row r="145" spans="1:47" outlineLevel="1">
      <c r="A145" s="12"/>
      <c r="B145" s="12"/>
      <c r="C145" s="12"/>
      <c r="D145" s="12"/>
      <c r="E145" s="12"/>
      <c r="F145" s="40" t="str">
        <f>Asset3</f>
        <v>Sub-transmission Underground</v>
      </c>
      <c r="G145" s="178">
        <f t="shared" ref="G145:Q145" si="10">(G43-G77-G111)/G$178</f>
        <v>0</v>
      </c>
      <c r="H145" s="92">
        <f t="shared" si="10"/>
        <v>0</v>
      </c>
      <c r="I145" s="92">
        <f t="shared" si="10"/>
        <v>0</v>
      </c>
      <c r="J145" s="92">
        <f t="shared" si="10"/>
        <v>0</v>
      </c>
      <c r="K145" s="92">
        <f t="shared" si="10"/>
        <v>0</v>
      </c>
      <c r="L145" s="92">
        <f>(L43-L77-L111)/L$178</f>
        <v>0</v>
      </c>
      <c r="M145" s="92">
        <f t="shared" si="10"/>
        <v>0</v>
      </c>
      <c r="N145" s="92">
        <f t="shared" si="10"/>
        <v>0</v>
      </c>
      <c r="O145" s="92">
        <f t="shared" si="10"/>
        <v>0</v>
      </c>
      <c r="P145" s="92">
        <f t="shared" si="10"/>
        <v>0</v>
      </c>
      <c r="Q145" s="92">
        <f t="shared" si="10"/>
        <v>0</v>
      </c>
      <c r="R145" s="8"/>
      <c r="S145" s="8"/>
      <c r="T145" s="8"/>
      <c r="U145" s="8"/>
      <c r="V145" s="8"/>
      <c r="W145" s="44"/>
      <c r="X145" s="9"/>
      <c r="Y145" s="9"/>
      <c r="Z145" s="9"/>
      <c r="AA145" s="9"/>
      <c r="AB145" s="9"/>
      <c r="AC145" s="9"/>
      <c r="AD145" s="9"/>
      <c r="AE145" s="190"/>
      <c r="AF145" s="190"/>
      <c r="AG145" s="190"/>
      <c r="AH145" s="190"/>
      <c r="AI145" s="190"/>
      <c r="AJ145" s="190"/>
      <c r="AK145" s="190"/>
      <c r="AL145" s="190"/>
      <c r="AM145" s="190"/>
      <c r="AN145" s="190"/>
      <c r="AO145" s="190"/>
      <c r="AP145" s="190"/>
      <c r="AQ145" s="190"/>
      <c r="AR145" s="190"/>
      <c r="AS145" s="190"/>
      <c r="AT145" s="190"/>
      <c r="AU145" s="190"/>
    </row>
    <row r="146" spans="1:47" outlineLevel="1">
      <c r="A146" s="12"/>
      <c r="B146" s="12"/>
      <c r="C146" s="12"/>
      <c r="D146" s="12"/>
      <c r="E146" s="12"/>
      <c r="F146" s="138" t="str">
        <f>Asset4</f>
        <v>Zone Substation</v>
      </c>
      <c r="G146" s="178">
        <f t="shared" ref="G146:Q146" si="11">(G44-G78-G112)/G$178</f>
        <v>0</v>
      </c>
      <c r="H146" s="92">
        <f t="shared" si="11"/>
        <v>2.4363894218280877</v>
      </c>
      <c r="I146" s="92">
        <f t="shared" si="11"/>
        <v>5.4319039779703804</v>
      </c>
      <c r="J146" s="92">
        <f t="shared" si="11"/>
        <v>10.544777463032551</v>
      </c>
      <c r="K146" s="92">
        <f t="shared" si="11"/>
        <v>13.869116754813422</v>
      </c>
      <c r="L146" s="92">
        <f t="shared" si="11"/>
        <v>11.036227873983835</v>
      </c>
      <c r="M146" s="92">
        <f t="shared" si="11"/>
        <v>0</v>
      </c>
      <c r="N146" s="92">
        <f t="shared" si="11"/>
        <v>0</v>
      </c>
      <c r="O146" s="92">
        <f t="shared" si="11"/>
        <v>0</v>
      </c>
      <c r="P146" s="92">
        <f t="shared" si="11"/>
        <v>0</v>
      </c>
      <c r="Q146" s="92">
        <f t="shared" si="11"/>
        <v>0</v>
      </c>
      <c r="R146" s="8"/>
      <c r="S146" s="8"/>
      <c r="T146" s="8"/>
      <c r="U146" s="8"/>
      <c r="V146" s="8"/>
      <c r="W146" s="44"/>
      <c r="X146" s="9"/>
      <c r="Y146" s="9"/>
      <c r="Z146" s="9"/>
      <c r="AA146" s="9"/>
      <c r="AB146" s="9"/>
      <c r="AC146" s="9"/>
      <c r="AD146" s="9"/>
      <c r="AE146" s="190"/>
      <c r="AF146" s="190"/>
      <c r="AG146" s="190"/>
      <c r="AH146" s="190"/>
      <c r="AI146" s="190"/>
      <c r="AJ146" s="190"/>
      <c r="AK146" s="190"/>
      <c r="AL146" s="190"/>
      <c r="AM146" s="190"/>
      <c r="AN146" s="190"/>
      <c r="AO146" s="190"/>
      <c r="AP146" s="190"/>
      <c r="AQ146" s="190"/>
      <c r="AR146" s="190"/>
      <c r="AS146" s="190"/>
      <c r="AT146" s="190"/>
      <c r="AU146" s="190"/>
    </row>
    <row r="147" spans="1:47" outlineLevel="1">
      <c r="A147" s="12"/>
      <c r="B147" s="12"/>
      <c r="C147" s="12"/>
      <c r="D147" s="12"/>
      <c r="E147" s="12"/>
      <c r="F147" s="138" t="str">
        <f>Asset5</f>
        <v>IT &amp; Communication Systems (Networks)</v>
      </c>
      <c r="G147" s="178">
        <f t="shared" ref="G147:Q147" si="12">(G45-G79-G113)/G$178</f>
        <v>0</v>
      </c>
      <c r="H147" s="92">
        <f t="shared" si="12"/>
        <v>0.16646480001364888</v>
      </c>
      <c r="I147" s="92">
        <f t="shared" si="12"/>
        <v>0.11493163137789165</v>
      </c>
      <c r="J147" s="92">
        <f t="shared" si="12"/>
        <v>0.31404100836502008</v>
      </c>
      <c r="K147" s="92">
        <f t="shared" si="12"/>
        <v>0.8066961037107937</v>
      </c>
      <c r="L147" s="92">
        <f t="shared" si="12"/>
        <v>2.4376369356293917</v>
      </c>
      <c r="M147" s="92">
        <f t="shared" si="12"/>
        <v>0</v>
      </c>
      <c r="N147" s="92">
        <f t="shared" si="12"/>
        <v>0</v>
      </c>
      <c r="O147" s="92">
        <f t="shared" si="12"/>
        <v>0</v>
      </c>
      <c r="P147" s="92">
        <f t="shared" si="12"/>
        <v>0</v>
      </c>
      <c r="Q147" s="92">
        <f t="shared" si="12"/>
        <v>0</v>
      </c>
      <c r="R147" s="8"/>
      <c r="S147" s="8"/>
      <c r="T147" s="8"/>
      <c r="U147" s="8"/>
      <c r="V147" s="8"/>
      <c r="W147" s="44"/>
      <c r="X147" s="9"/>
      <c r="Y147" s="9"/>
      <c r="Z147" s="9"/>
      <c r="AA147" s="9"/>
      <c r="AB147" s="9"/>
      <c r="AC147" s="9"/>
      <c r="AD147" s="9"/>
      <c r="AE147" s="190"/>
      <c r="AF147" s="190"/>
      <c r="AG147" s="190"/>
      <c r="AH147" s="190"/>
      <c r="AI147" s="190"/>
      <c r="AJ147" s="190"/>
      <c r="AK147" s="190"/>
      <c r="AL147" s="190"/>
      <c r="AM147" s="190"/>
      <c r="AN147" s="190"/>
      <c r="AO147" s="190"/>
      <c r="AP147" s="190"/>
      <c r="AQ147" s="190"/>
      <c r="AR147" s="190"/>
      <c r="AS147" s="190"/>
      <c r="AT147" s="190"/>
      <c r="AU147" s="190"/>
    </row>
    <row r="148" spans="1:47" outlineLevel="1">
      <c r="A148" s="12"/>
      <c r="B148" s="12"/>
      <c r="C148" s="12"/>
      <c r="D148" s="12"/>
      <c r="E148" s="12"/>
      <c r="F148" s="138" t="str">
        <f>Asset6</f>
        <v>Motor Vehicles</v>
      </c>
      <c r="G148" s="178">
        <f t="shared" ref="G148:Q148" si="13">(G46-G80-G114)/G$178</f>
        <v>0</v>
      </c>
      <c r="H148" s="92">
        <f t="shared" si="13"/>
        <v>0</v>
      </c>
      <c r="I148" s="92">
        <f t="shared" si="13"/>
        <v>0</v>
      </c>
      <c r="J148" s="92">
        <f t="shared" si="13"/>
        <v>7.444740053040004E-2</v>
      </c>
      <c r="K148" s="92">
        <f t="shared" si="13"/>
        <v>0.51056393705731218</v>
      </c>
      <c r="L148" s="92">
        <f t="shared" si="13"/>
        <v>0.20467997676874611</v>
      </c>
      <c r="M148" s="92">
        <f t="shared" si="13"/>
        <v>0</v>
      </c>
      <c r="N148" s="92">
        <f t="shared" si="13"/>
        <v>0</v>
      </c>
      <c r="O148" s="92">
        <f t="shared" si="13"/>
        <v>0</v>
      </c>
      <c r="P148" s="92">
        <f t="shared" si="13"/>
        <v>0</v>
      </c>
      <c r="Q148" s="92">
        <f t="shared" si="13"/>
        <v>0</v>
      </c>
      <c r="R148" s="8"/>
      <c r="S148" s="8"/>
      <c r="T148" s="8"/>
      <c r="U148" s="8"/>
      <c r="V148" s="8"/>
      <c r="W148" s="44"/>
      <c r="X148" s="9"/>
      <c r="Y148" s="9"/>
      <c r="Z148" s="9"/>
      <c r="AA148" s="9"/>
      <c r="AB148" s="9"/>
      <c r="AC148" s="9"/>
      <c r="AD148" s="9"/>
      <c r="AE148" s="190"/>
      <c r="AF148" s="190"/>
      <c r="AG148" s="190"/>
      <c r="AH148" s="190"/>
      <c r="AI148" s="190"/>
      <c r="AJ148" s="190"/>
      <c r="AK148" s="190"/>
      <c r="AL148" s="190"/>
      <c r="AM148" s="190"/>
      <c r="AN148" s="190"/>
      <c r="AO148" s="190"/>
      <c r="AP148" s="190"/>
      <c r="AQ148" s="190"/>
      <c r="AR148" s="190"/>
      <c r="AS148" s="190"/>
      <c r="AT148" s="190"/>
      <c r="AU148" s="190"/>
    </row>
    <row r="149" spans="1:47" outlineLevel="1">
      <c r="A149" s="12"/>
      <c r="B149" s="12"/>
      <c r="C149" s="12"/>
      <c r="D149" s="12"/>
      <c r="E149" s="12"/>
      <c r="F149" s="138" t="str">
        <f>Asset7</f>
        <v>Other Non-System Assets (Networks)</v>
      </c>
      <c r="G149" s="178">
        <f t="shared" ref="G149:Q149" si="14">(G47-G81-G115)/G$178</f>
        <v>0</v>
      </c>
      <c r="H149" s="92">
        <f t="shared" si="14"/>
        <v>0.13000909402987693</v>
      </c>
      <c r="I149" s="92">
        <f t="shared" si="14"/>
        <v>6.476871219005835E-2</v>
      </c>
      <c r="J149" s="92">
        <f t="shared" si="14"/>
        <v>5.0259139290839777E-2</v>
      </c>
      <c r="K149" s="92">
        <f t="shared" si="14"/>
        <v>7.3922411852854947E-2</v>
      </c>
      <c r="L149" s="92">
        <f t="shared" si="14"/>
        <v>7.7265058790295174E-2</v>
      </c>
      <c r="M149" s="92">
        <f t="shared" si="14"/>
        <v>0</v>
      </c>
      <c r="N149" s="92">
        <f t="shared" si="14"/>
        <v>0</v>
      </c>
      <c r="O149" s="92">
        <f t="shared" si="14"/>
        <v>0</v>
      </c>
      <c r="P149" s="92">
        <f t="shared" si="14"/>
        <v>0</v>
      </c>
      <c r="Q149" s="92">
        <f t="shared" si="14"/>
        <v>0</v>
      </c>
      <c r="R149" s="8"/>
      <c r="S149" s="8"/>
      <c r="T149" s="8"/>
      <c r="U149" s="8"/>
      <c r="V149" s="8"/>
      <c r="W149" s="44"/>
      <c r="X149" s="9"/>
      <c r="Y149" s="9"/>
      <c r="Z149" s="9"/>
      <c r="AA149" s="9"/>
      <c r="AB149" s="9"/>
      <c r="AC149" s="9"/>
      <c r="AD149" s="9"/>
      <c r="AE149" s="190"/>
      <c r="AF149" s="190"/>
      <c r="AG149" s="190"/>
      <c r="AH149" s="190"/>
      <c r="AI149" s="190"/>
      <c r="AJ149" s="190"/>
      <c r="AK149" s="190"/>
      <c r="AL149" s="190"/>
      <c r="AM149" s="190"/>
      <c r="AN149" s="190"/>
      <c r="AO149" s="190"/>
      <c r="AP149" s="190"/>
      <c r="AQ149" s="190"/>
      <c r="AR149" s="190"/>
      <c r="AS149" s="190"/>
      <c r="AT149" s="190"/>
      <c r="AU149" s="190"/>
    </row>
    <row r="150" spans="1:47" outlineLevel="1">
      <c r="A150" s="12"/>
      <c r="B150" s="12"/>
      <c r="C150" s="12"/>
      <c r="D150" s="12"/>
      <c r="E150" s="12"/>
      <c r="F150" s="138" t="str">
        <f>Asset8</f>
        <v>IT Systems (Corporate)</v>
      </c>
      <c r="G150" s="178">
        <f t="shared" ref="G150:Q150" si="15">(G48-G82-G116)/G$178</f>
        <v>0</v>
      </c>
      <c r="H150" s="92">
        <f t="shared" si="15"/>
        <v>0.12303888218895385</v>
      </c>
      <c r="I150" s="92">
        <f t="shared" si="15"/>
        <v>3.6658876954010197E-2</v>
      </c>
      <c r="J150" s="92">
        <f t="shared" si="15"/>
        <v>0.18363031552605966</v>
      </c>
      <c r="K150" s="92">
        <f t="shared" si="15"/>
        <v>0.35595547850095677</v>
      </c>
      <c r="L150" s="92">
        <f t="shared" si="15"/>
        <v>0.83038475372102705</v>
      </c>
      <c r="M150" s="92">
        <f t="shared" si="15"/>
        <v>0</v>
      </c>
      <c r="N150" s="92">
        <f t="shared" si="15"/>
        <v>0</v>
      </c>
      <c r="O150" s="92">
        <f t="shared" si="15"/>
        <v>0</v>
      </c>
      <c r="P150" s="92">
        <f t="shared" si="15"/>
        <v>0</v>
      </c>
      <c r="Q150" s="92">
        <f t="shared" si="15"/>
        <v>0</v>
      </c>
      <c r="R150" s="8"/>
      <c r="S150" s="8"/>
      <c r="T150" s="8"/>
      <c r="U150" s="8"/>
      <c r="V150" s="8"/>
      <c r="W150" s="44"/>
      <c r="X150" s="9"/>
      <c r="Y150" s="9"/>
      <c r="Z150" s="9"/>
      <c r="AA150" s="9"/>
      <c r="AB150" s="9"/>
      <c r="AC150" s="9"/>
      <c r="AD150" s="9"/>
      <c r="AE150" s="190"/>
      <c r="AF150" s="190"/>
      <c r="AG150" s="190"/>
      <c r="AH150" s="190"/>
      <c r="AI150" s="190"/>
      <c r="AJ150" s="190"/>
      <c r="AK150" s="190"/>
      <c r="AL150" s="190"/>
      <c r="AM150" s="190"/>
      <c r="AN150" s="190"/>
      <c r="AO150" s="190"/>
      <c r="AP150" s="190"/>
      <c r="AQ150" s="190"/>
      <c r="AR150" s="190"/>
      <c r="AS150" s="190"/>
      <c r="AT150" s="190"/>
      <c r="AU150" s="190"/>
    </row>
    <row r="151" spans="1:47" outlineLevel="1">
      <c r="A151" s="12"/>
      <c r="B151" s="12"/>
      <c r="C151" s="12"/>
      <c r="D151" s="12"/>
      <c r="E151" s="12"/>
      <c r="F151" s="138" t="str">
        <f>Asset9</f>
        <v>Telecommunications (Corporate)</v>
      </c>
      <c r="G151" s="178">
        <f t="shared" ref="G151:Q151" si="16">(G49-G83-G117)/G$178</f>
        <v>0</v>
      </c>
      <c r="H151" s="92">
        <f t="shared" si="16"/>
        <v>3.3939751870230163E-2</v>
      </c>
      <c r="I151" s="92">
        <f t="shared" si="16"/>
        <v>1.115501647662474E-2</v>
      </c>
      <c r="J151" s="92">
        <f t="shared" si="16"/>
        <v>5.1662408778114172E-3</v>
      </c>
      <c r="K151" s="92">
        <f t="shared" si="16"/>
        <v>6.5770588547149388E-3</v>
      </c>
      <c r="L151" s="92">
        <f t="shared" si="16"/>
        <v>0</v>
      </c>
      <c r="M151" s="92">
        <f t="shared" si="16"/>
        <v>0</v>
      </c>
      <c r="N151" s="92">
        <f t="shared" si="16"/>
        <v>0</v>
      </c>
      <c r="O151" s="92">
        <f t="shared" si="16"/>
        <v>0</v>
      </c>
      <c r="P151" s="92">
        <f t="shared" si="16"/>
        <v>0</v>
      </c>
      <c r="Q151" s="92">
        <f t="shared" si="16"/>
        <v>0</v>
      </c>
      <c r="R151" s="8"/>
      <c r="S151" s="8"/>
      <c r="T151" s="8"/>
      <c r="U151" s="8"/>
      <c r="V151" s="8"/>
      <c r="W151" s="44"/>
      <c r="X151" s="9"/>
      <c r="Y151" s="9"/>
      <c r="Z151" s="9"/>
      <c r="AA151" s="9"/>
      <c r="AB151" s="9"/>
      <c r="AC151" s="9"/>
      <c r="AD151" s="9"/>
      <c r="AE151" s="190"/>
      <c r="AF151" s="190"/>
      <c r="AG151" s="190"/>
      <c r="AH151" s="190"/>
      <c r="AI151" s="190"/>
      <c r="AJ151" s="190"/>
      <c r="AK151" s="190"/>
      <c r="AL151" s="190"/>
      <c r="AM151" s="190"/>
      <c r="AN151" s="190"/>
      <c r="AO151" s="190"/>
      <c r="AP151" s="190"/>
      <c r="AQ151" s="190"/>
      <c r="AR151" s="190"/>
      <c r="AS151" s="190"/>
      <c r="AT151" s="190"/>
      <c r="AU151" s="190"/>
    </row>
    <row r="152" spans="1:47" outlineLevel="1">
      <c r="A152" s="12"/>
      <c r="B152" s="12"/>
      <c r="C152" s="12"/>
      <c r="D152" s="12"/>
      <c r="E152" s="12"/>
      <c r="F152" s="138" t="str">
        <f>Asset10</f>
        <v>Other Non-System Assets (Corporate)</v>
      </c>
      <c r="G152" s="178">
        <f t="shared" ref="G152:Q152" si="17">(G50-G84-G118)/G$178</f>
        <v>0</v>
      </c>
      <c r="H152" s="92">
        <f t="shared" si="17"/>
        <v>0.44941189353021221</v>
      </c>
      <c r="I152" s="92">
        <f t="shared" si="17"/>
        <v>0.52825323930473023</v>
      </c>
      <c r="J152" s="92">
        <f t="shared" si="17"/>
        <v>7.77857496770641E-2</v>
      </c>
      <c r="K152" s="92">
        <f t="shared" si="17"/>
        <v>8.4145628326411759E-2</v>
      </c>
      <c r="L152" s="92">
        <f t="shared" si="17"/>
        <v>0.14434711473298886</v>
      </c>
      <c r="M152" s="92">
        <f t="shared" si="17"/>
        <v>0</v>
      </c>
      <c r="N152" s="92">
        <f t="shared" si="17"/>
        <v>0</v>
      </c>
      <c r="O152" s="92">
        <f t="shared" si="17"/>
        <v>0</v>
      </c>
      <c r="P152" s="92">
        <f t="shared" si="17"/>
        <v>0</v>
      </c>
      <c r="Q152" s="92">
        <f t="shared" si="17"/>
        <v>0</v>
      </c>
      <c r="R152" s="8"/>
      <c r="S152" s="8"/>
      <c r="T152" s="8"/>
      <c r="U152" s="8"/>
      <c r="V152" s="8"/>
      <c r="W152" s="44"/>
      <c r="X152" s="9"/>
      <c r="Y152" s="9"/>
      <c r="Z152" s="9"/>
      <c r="AA152" s="9"/>
      <c r="AB152" s="9"/>
      <c r="AC152" s="9"/>
      <c r="AD152" s="9"/>
      <c r="AE152" s="190"/>
      <c r="AF152" s="190"/>
      <c r="AG152" s="190"/>
      <c r="AH152" s="190"/>
      <c r="AI152" s="190"/>
      <c r="AJ152" s="190"/>
      <c r="AK152" s="190"/>
      <c r="AL152" s="190"/>
      <c r="AM152" s="190"/>
      <c r="AN152" s="190"/>
      <c r="AO152" s="190"/>
      <c r="AP152" s="190"/>
      <c r="AQ152" s="190"/>
      <c r="AR152" s="190"/>
      <c r="AS152" s="190"/>
      <c r="AT152" s="190"/>
      <c r="AU152" s="190"/>
    </row>
    <row r="153" spans="1:47" outlineLevel="1">
      <c r="A153" s="12"/>
      <c r="B153" s="12"/>
      <c r="C153" s="12"/>
      <c r="D153" s="12"/>
      <c r="E153" s="12"/>
      <c r="F153" s="138" t="str">
        <f>Asset11</f>
        <v>Land</v>
      </c>
      <c r="G153" s="178">
        <f t="shared" ref="G153:Q153" si="18">(G51-G85-G119)/G$178</f>
        <v>0</v>
      </c>
      <c r="H153" s="92">
        <f t="shared" si="18"/>
        <v>0.32250917990843547</v>
      </c>
      <c r="I153" s="92">
        <f t="shared" si="18"/>
        <v>0</v>
      </c>
      <c r="J153" s="92">
        <f t="shared" si="18"/>
        <v>0</v>
      </c>
      <c r="K153" s="92">
        <f t="shared" si="18"/>
        <v>0</v>
      </c>
      <c r="L153" s="92">
        <f t="shared" si="18"/>
        <v>0</v>
      </c>
      <c r="M153" s="92">
        <f t="shared" si="18"/>
        <v>0</v>
      </c>
      <c r="N153" s="92">
        <f t="shared" si="18"/>
        <v>0</v>
      </c>
      <c r="O153" s="92">
        <f t="shared" si="18"/>
        <v>0</v>
      </c>
      <c r="P153" s="92">
        <f t="shared" si="18"/>
        <v>0</v>
      </c>
      <c r="Q153" s="92">
        <f t="shared" si="18"/>
        <v>0</v>
      </c>
      <c r="R153" s="8"/>
      <c r="S153" s="8"/>
      <c r="T153" s="8"/>
      <c r="U153" s="8"/>
      <c r="V153" s="8"/>
      <c r="W153" s="44"/>
      <c r="X153" s="9"/>
      <c r="Y153" s="9"/>
      <c r="Z153" s="9"/>
      <c r="AA153" s="9"/>
      <c r="AB153" s="9"/>
      <c r="AC153" s="9"/>
      <c r="AD153" s="9"/>
      <c r="AE153" s="190"/>
      <c r="AF153" s="190"/>
      <c r="AG153" s="190"/>
      <c r="AH153" s="190"/>
      <c r="AI153" s="190"/>
      <c r="AJ153" s="190"/>
      <c r="AK153" s="190"/>
      <c r="AL153" s="190"/>
      <c r="AM153" s="190"/>
      <c r="AN153" s="190"/>
      <c r="AO153" s="190"/>
      <c r="AP153" s="190"/>
      <c r="AQ153" s="190"/>
      <c r="AR153" s="190"/>
      <c r="AS153" s="190"/>
      <c r="AT153" s="190"/>
      <c r="AU153" s="190"/>
    </row>
    <row r="154" spans="1:47" outlineLevel="1">
      <c r="A154" s="12"/>
      <c r="B154" s="12"/>
      <c r="C154" s="12"/>
      <c r="D154" s="12"/>
      <c r="E154" s="12"/>
      <c r="F154" s="138" t="str">
        <f>Asset12</f>
        <v>Buildings</v>
      </c>
      <c r="G154" s="178">
        <f t="shared" ref="G154:Q154" si="19">(G52-G86-G120)/G$178</f>
        <v>0</v>
      </c>
      <c r="H154" s="92">
        <f t="shared" si="19"/>
        <v>0.82773302574594743</v>
      </c>
      <c r="I154" s="92">
        <f t="shared" si="19"/>
        <v>1.2222092543425045</v>
      </c>
      <c r="J154" s="92">
        <f t="shared" si="19"/>
        <v>9.6317276183228953E-2</v>
      </c>
      <c r="K154" s="92">
        <f t="shared" si="19"/>
        <v>0.14368278272473209</v>
      </c>
      <c r="L154" s="92">
        <f t="shared" si="19"/>
        <v>0.21287132645597812</v>
      </c>
      <c r="M154" s="92">
        <f t="shared" si="19"/>
        <v>0</v>
      </c>
      <c r="N154" s="92">
        <f t="shared" si="19"/>
        <v>0</v>
      </c>
      <c r="O154" s="92">
        <f t="shared" si="19"/>
        <v>0</v>
      </c>
      <c r="P154" s="92">
        <f t="shared" si="19"/>
        <v>0</v>
      </c>
      <c r="Q154" s="92">
        <f t="shared" si="19"/>
        <v>0</v>
      </c>
      <c r="R154" s="8"/>
      <c r="S154" s="8"/>
      <c r="T154" s="8"/>
      <c r="U154" s="8"/>
      <c r="V154" s="8"/>
      <c r="W154" s="44"/>
      <c r="X154" s="9"/>
      <c r="Y154" s="9"/>
      <c r="Z154" s="9"/>
      <c r="AA154" s="9"/>
      <c r="AB154" s="9"/>
      <c r="AC154" s="9"/>
      <c r="AD154" s="9"/>
      <c r="AE154" s="190"/>
      <c r="AF154" s="190"/>
      <c r="AG154" s="190"/>
      <c r="AH154" s="190"/>
      <c r="AI154" s="190"/>
      <c r="AJ154" s="190"/>
      <c r="AK154" s="190"/>
      <c r="AL154" s="190"/>
      <c r="AM154" s="190"/>
      <c r="AN154" s="190"/>
      <c r="AO154" s="190"/>
      <c r="AP154" s="190"/>
      <c r="AQ154" s="190"/>
      <c r="AR154" s="190"/>
      <c r="AS154" s="190"/>
      <c r="AT154" s="190"/>
      <c r="AU154" s="190"/>
    </row>
    <row r="155" spans="1:47" outlineLevel="1">
      <c r="A155" s="12"/>
      <c r="B155" s="12"/>
      <c r="C155" s="12"/>
      <c r="D155" s="12"/>
      <c r="E155" s="12"/>
      <c r="F155" s="138" t="str">
        <f>Asset13</f>
        <v>Equity raising costs</v>
      </c>
      <c r="G155" s="178">
        <f t="shared" ref="G155:Q155" si="20">(G53-G87-G121)/G$178</f>
        <v>0</v>
      </c>
      <c r="H155" s="92">
        <f t="shared" si="20"/>
        <v>3.1963583448145295E-2</v>
      </c>
      <c r="I155" s="92">
        <f t="shared" si="20"/>
        <v>0</v>
      </c>
      <c r="J155" s="92">
        <f t="shared" si="20"/>
        <v>0</v>
      </c>
      <c r="K155" s="92">
        <f t="shared" si="20"/>
        <v>0</v>
      </c>
      <c r="L155" s="92">
        <f t="shared" si="20"/>
        <v>0</v>
      </c>
      <c r="M155" s="92">
        <f t="shared" si="20"/>
        <v>0</v>
      </c>
      <c r="N155" s="92">
        <f t="shared" si="20"/>
        <v>0</v>
      </c>
      <c r="O155" s="92">
        <f t="shared" si="20"/>
        <v>0</v>
      </c>
      <c r="P155" s="92">
        <f t="shared" si="20"/>
        <v>0</v>
      </c>
      <c r="Q155" s="92">
        <f t="shared" si="20"/>
        <v>0</v>
      </c>
      <c r="R155" s="8"/>
      <c r="S155" s="8"/>
      <c r="T155" s="8"/>
      <c r="U155" s="8"/>
      <c r="V155" s="8"/>
      <c r="W155" s="44"/>
      <c r="X155" s="9"/>
      <c r="Y155" s="9"/>
      <c r="Z155" s="9"/>
      <c r="AA155" s="9"/>
      <c r="AB155" s="9"/>
      <c r="AC155" s="9"/>
      <c r="AD155" s="9"/>
      <c r="AE155" s="190"/>
      <c r="AF155" s="190"/>
      <c r="AG155" s="190"/>
      <c r="AH155" s="190"/>
      <c r="AI155" s="190"/>
      <c r="AJ155" s="190"/>
      <c r="AK155" s="190"/>
      <c r="AL155" s="190"/>
      <c r="AM155" s="190"/>
      <c r="AN155" s="190"/>
      <c r="AO155" s="190"/>
      <c r="AP155" s="190"/>
      <c r="AQ155" s="190"/>
      <c r="AR155" s="190"/>
      <c r="AS155" s="190"/>
      <c r="AT155" s="190"/>
      <c r="AU155" s="190"/>
    </row>
    <row r="156" spans="1:47" hidden="1" outlineLevel="1">
      <c r="A156" s="12"/>
      <c r="B156" s="12"/>
      <c r="C156" s="12"/>
      <c r="D156" s="12"/>
      <c r="E156" s="12"/>
      <c r="F156" s="138">
        <f>Asset14</f>
        <v>0</v>
      </c>
      <c r="G156" s="178">
        <f t="shared" ref="G156:Q156" si="21">(G54-G88-G122)/G$178</f>
        <v>0</v>
      </c>
      <c r="H156" s="92">
        <f t="shared" si="21"/>
        <v>0</v>
      </c>
      <c r="I156" s="92">
        <f t="shared" si="21"/>
        <v>0</v>
      </c>
      <c r="J156" s="92">
        <f t="shared" si="21"/>
        <v>0</v>
      </c>
      <c r="K156" s="92">
        <f t="shared" si="21"/>
        <v>0</v>
      </c>
      <c r="L156" s="92">
        <f t="shared" si="21"/>
        <v>0</v>
      </c>
      <c r="M156" s="92">
        <f t="shared" si="21"/>
        <v>0</v>
      </c>
      <c r="N156" s="92">
        <f t="shared" si="21"/>
        <v>0</v>
      </c>
      <c r="O156" s="92">
        <f t="shared" si="21"/>
        <v>0</v>
      </c>
      <c r="P156" s="92">
        <f t="shared" si="21"/>
        <v>0</v>
      </c>
      <c r="Q156" s="92">
        <f t="shared" si="21"/>
        <v>0</v>
      </c>
      <c r="R156" s="8"/>
      <c r="S156" s="8"/>
      <c r="T156" s="8"/>
      <c r="U156" s="8"/>
      <c r="V156" s="8"/>
      <c r="W156" s="44"/>
      <c r="X156" s="9"/>
      <c r="Y156" s="9"/>
      <c r="Z156" s="9"/>
      <c r="AA156" s="9"/>
      <c r="AB156" s="9"/>
      <c r="AC156" s="9"/>
      <c r="AD156" s="9"/>
      <c r="AE156" s="190"/>
      <c r="AF156" s="190"/>
      <c r="AG156" s="190"/>
      <c r="AH156" s="190"/>
      <c r="AI156" s="190"/>
      <c r="AJ156" s="190"/>
      <c r="AK156" s="190"/>
      <c r="AL156" s="190"/>
      <c r="AM156" s="190"/>
      <c r="AN156" s="190"/>
      <c r="AO156" s="190"/>
      <c r="AP156" s="190"/>
      <c r="AQ156" s="190"/>
      <c r="AR156" s="190"/>
      <c r="AS156" s="190"/>
      <c r="AT156" s="190"/>
      <c r="AU156" s="190"/>
    </row>
    <row r="157" spans="1:47" hidden="1" outlineLevel="1">
      <c r="A157" s="12"/>
      <c r="B157" s="12"/>
      <c r="C157" s="12"/>
      <c r="D157" s="12"/>
      <c r="E157" s="12"/>
      <c r="F157" s="138">
        <f>Asset15</f>
        <v>0</v>
      </c>
      <c r="G157" s="178">
        <f t="shared" ref="G157:Q157" si="22">(G55-G89-G123)/G$178</f>
        <v>0</v>
      </c>
      <c r="H157" s="92">
        <f t="shared" si="22"/>
        <v>0</v>
      </c>
      <c r="I157" s="92">
        <f t="shared" si="22"/>
        <v>0</v>
      </c>
      <c r="J157" s="92">
        <f t="shared" si="22"/>
        <v>0</v>
      </c>
      <c r="K157" s="92">
        <f t="shared" si="22"/>
        <v>0</v>
      </c>
      <c r="L157" s="92">
        <f t="shared" si="22"/>
        <v>0</v>
      </c>
      <c r="M157" s="92">
        <f t="shared" si="22"/>
        <v>0</v>
      </c>
      <c r="N157" s="92">
        <f t="shared" si="22"/>
        <v>0</v>
      </c>
      <c r="O157" s="92">
        <f t="shared" si="22"/>
        <v>0</v>
      </c>
      <c r="P157" s="92">
        <f t="shared" si="22"/>
        <v>0</v>
      </c>
      <c r="Q157" s="92">
        <f t="shared" si="22"/>
        <v>0</v>
      </c>
      <c r="R157" s="8"/>
      <c r="S157" s="8"/>
      <c r="T157" s="8"/>
      <c r="U157" s="8"/>
      <c r="V157" s="8"/>
      <c r="W157" s="44"/>
      <c r="X157" s="9"/>
      <c r="Y157" s="9"/>
      <c r="Z157" s="9"/>
      <c r="AA157" s="9"/>
      <c r="AB157" s="9"/>
      <c r="AC157" s="9"/>
      <c r="AD157" s="9"/>
      <c r="AE157" s="190"/>
      <c r="AF157" s="190"/>
      <c r="AG157" s="190"/>
      <c r="AH157" s="190"/>
      <c r="AI157" s="190"/>
      <c r="AJ157" s="190"/>
      <c r="AK157" s="190"/>
      <c r="AL157" s="190"/>
      <c r="AM157" s="190"/>
      <c r="AN157" s="190"/>
      <c r="AO157" s="190"/>
      <c r="AP157" s="190"/>
      <c r="AQ157" s="190"/>
      <c r="AR157" s="190"/>
      <c r="AS157" s="190"/>
      <c r="AT157" s="190"/>
      <c r="AU157" s="190"/>
    </row>
    <row r="158" spans="1:47" hidden="1" outlineLevel="1">
      <c r="A158" s="12"/>
      <c r="B158" s="12"/>
      <c r="C158" s="12"/>
      <c r="D158" s="12"/>
      <c r="E158" s="12"/>
      <c r="F158" s="138">
        <f>Asset16</f>
        <v>0</v>
      </c>
      <c r="G158" s="178">
        <f t="shared" ref="G158:Q158" si="23">(G56-G90-G124)/G$178</f>
        <v>0</v>
      </c>
      <c r="H158" s="92">
        <f t="shared" si="23"/>
        <v>0</v>
      </c>
      <c r="I158" s="92">
        <f t="shared" si="23"/>
        <v>0</v>
      </c>
      <c r="J158" s="92">
        <f t="shared" si="23"/>
        <v>0</v>
      </c>
      <c r="K158" s="92">
        <f t="shared" si="23"/>
        <v>0</v>
      </c>
      <c r="L158" s="92">
        <f t="shared" si="23"/>
        <v>0</v>
      </c>
      <c r="M158" s="92">
        <f t="shared" si="23"/>
        <v>0</v>
      </c>
      <c r="N158" s="92">
        <f t="shared" si="23"/>
        <v>0</v>
      </c>
      <c r="O158" s="92">
        <f t="shared" si="23"/>
        <v>0</v>
      </c>
      <c r="P158" s="92">
        <f t="shared" si="23"/>
        <v>0</v>
      </c>
      <c r="Q158" s="92">
        <f t="shared" si="23"/>
        <v>0</v>
      </c>
      <c r="R158" s="8"/>
      <c r="S158" s="8"/>
      <c r="T158" s="8"/>
      <c r="U158" s="8"/>
      <c r="V158" s="8"/>
      <c r="W158" s="44"/>
      <c r="X158" s="9"/>
      <c r="Y158" s="9"/>
      <c r="Z158" s="9"/>
      <c r="AA158" s="9"/>
      <c r="AB158" s="9"/>
      <c r="AC158" s="9"/>
      <c r="AD158" s="9"/>
      <c r="AE158" s="190"/>
      <c r="AF158" s="190"/>
      <c r="AG158" s="190"/>
      <c r="AH158" s="190"/>
      <c r="AI158" s="190"/>
      <c r="AJ158" s="190"/>
      <c r="AK158" s="190"/>
      <c r="AL158" s="190"/>
      <c r="AM158" s="190"/>
      <c r="AN158" s="190"/>
      <c r="AO158" s="190"/>
      <c r="AP158" s="190"/>
      <c r="AQ158" s="190"/>
      <c r="AR158" s="190"/>
      <c r="AS158" s="190"/>
      <c r="AT158" s="190"/>
      <c r="AU158" s="190"/>
    </row>
    <row r="159" spans="1:47" hidden="1" outlineLevel="1">
      <c r="A159" s="12"/>
      <c r="B159" s="12"/>
      <c r="C159" s="12"/>
      <c r="D159" s="12"/>
      <c r="E159" s="12"/>
      <c r="F159" s="138">
        <f>Asset17</f>
        <v>0</v>
      </c>
      <c r="G159" s="178">
        <f t="shared" ref="G159:Q159" si="24">(G57-G91-G125)/G$178</f>
        <v>0</v>
      </c>
      <c r="H159" s="92">
        <f t="shared" si="24"/>
        <v>0</v>
      </c>
      <c r="I159" s="92">
        <f t="shared" si="24"/>
        <v>0</v>
      </c>
      <c r="J159" s="92">
        <f t="shared" si="24"/>
        <v>0</v>
      </c>
      <c r="K159" s="92">
        <f t="shared" si="24"/>
        <v>0</v>
      </c>
      <c r="L159" s="92">
        <f t="shared" si="24"/>
        <v>0</v>
      </c>
      <c r="M159" s="92">
        <f t="shared" si="24"/>
        <v>0</v>
      </c>
      <c r="N159" s="92">
        <f t="shared" si="24"/>
        <v>0</v>
      </c>
      <c r="O159" s="92">
        <f t="shared" si="24"/>
        <v>0</v>
      </c>
      <c r="P159" s="92">
        <f t="shared" si="24"/>
        <v>0</v>
      </c>
      <c r="Q159" s="92">
        <f t="shared" si="24"/>
        <v>0</v>
      </c>
      <c r="R159" s="8"/>
      <c r="S159" s="8"/>
      <c r="T159" s="8"/>
      <c r="U159" s="8"/>
      <c r="V159" s="8"/>
      <c r="W159" s="44"/>
      <c r="X159" s="9"/>
      <c r="Y159" s="9"/>
      <c r="Z159" s="9"/>
      <c r="AA159" s="9"/>
      <c r="AB159" s="9"/>
      <c r="AC159" s="9"/>
      <c r="AD159" s="9"/>
      <c r="AE159" s="190"/>
      <c r="AF159" s="190"/>
      <c r="AG159" s="190"/>
      <c r="AH159" s="190"/>
      <c r="AI159" s="190"/>
      <c r="AJ159" s="190"/>
      <c r="AK159" s="190"/>
      <c r="AL159" s="190"/>
      <c r="AM159" s="190"/>
      <c r="AN159" s="190"/>
      <c r="AO159" s="190"/>
      <c r="AP159" s="190"/>
      <c r="AQ159" s="190"/>
      <c r="AR159" s="190"/>
      <c r="AS159" s="190"/>
      <c r="AT159" s="190"/>
      <c r="AU159" s="190"/>
    </row>
    <row r="160" spans="1:47" hidden="1" outlineLevel="1">
      <c r="A160" s="12"/>
      <c r="B160" s="12"/>
      <c r="C160" s="12"/>
      <c r="D160" s="12"/>
      <c r="E160" s="12"/>
      <c r="F160" s="138">
        <f>Asset18</f>
        <v>0</v>
      </c>
      <c r="G160" s="178">
        <f t="shared" ref="G160:Q160" si="25">(G58-G92-G126)/G$178</f>
        <v>0</v>
      </c>
      <c r="H160" s="92">
        <f t="shared" si="25"/>
        <v>0</v>
      </c>
      <c r="I160" s="92">
        <f t="shared" si="25"/>
        <v>0</v>
      </c>
      <c r="J160" s="92">
        <f t="shared" si="25"/>
        <v>0</v>
      </c>
      <c r="K160" s="92">
        <f t="shared" si="25"/>
        <v>0</v>
      </c>
      <c r="L160" s="92">
        <f t="shared" si="25"/>
        <v>0</v>
      </c>
      <c r="M160" s="92">
        <f t="shared" si="25"/>
        <v>0</v>
      </c>
      <c r="N160" s="92">
        <f t="shared" si="25"/>
        <v>0</v>
      </c>
      <c r="O160" s="92">
        <f t="shared" si="25"/>
        <v>0</v>
      </c>
      <c r="P160" s="92">
        <f t="shared" si="25"/>
        <v>0</v>
      </c>
      <c r="Q160" s="92">
        <f t="shared" si="25"/>
        <v>0</v>
      </c>
      <c r="R160" s="8"/>
      <c r="S160" s="8"/>
      <c r="T160" s="8"/>
      <c r="U160" s="8"/>
      <c r="V160" s="8"/>
      <c r="W160" s="44"/>
      <c r="X160" s="9"/>
      <c r="Y160" s="9"/>
      <c r="Z160" s="9"/>
      <c r="AA160" s="9"/>
      <c r="AB160" s="9"/>
      <c r="AC160" s="9"/>
      <c r="AD160" s="9"/>
      <c r="AE160" s="190"/>
      <c r="AF160" s="190"/>
      <c r="AG160" s="190"/>
      <c r="AH160" s="190"/>
      <c r="AI160" s="190"/>
      <c r="AJ160" s="190"/>
      <c r="AK160" s="190"/>
      <c r="AL160" s="190"/>
      <c r="AM160" s="190"/>
      <c r="AN160" s="190"/>
      <c r="AO160" s="190"/>
      <c r="AP160" s="190"/>
      <c r="AQ160" s="190"/>
      <c r="AR160" s="190"/>
      <c r="AS160" s="190"/>
      <c r="AT160" s="190"/>
      <c r="AU160" s="190"/>
    </row>
    <row r="161" spans="1:47" hidden="1" outlineLevel="1">
      <c r="A161" s="12"/>
      <c r="B161" s="12"/>
      <c r="C161" s="12"/>
      <c r="D161" s="12"/>
      <c r="E161" s="12"/>
      <c r="F161" s="138">
        <f>Asset19</f>
        <v>0</v>
      </c>
      <c r="G161" s="178">
        <f t="shared" ref="G161:Q161" si="26">(G59-G93-G127)/G$178</f>
        <v>0</v>
      </c>
      <c r="H161" s="92">
        <f t="shared" si="26"/>
        <v>0</v>
      </c>
      <c r="I161" s="92">
        <f t="shared" si="26"/>
        <v>0</v>
      </c>
      <c r="J161" s="92">
        <f t="shared" si="26"/>
        <v>0</v>
      </c>
      <c r="K161" s="92">
        <f t="shared" si="26"/>
        <v>0</v>
      </c>
      <c r="L161" s="92">
        <f t="shared" si="26"/>
        <v>0</v>
      </c>
      <c r="M161" s="92">
        <f t="shared" si="26"/>
        <v>0</v>
      </c>
      <c r="N161" s="92">
        <f t="shared" si="26"/>
        <v>0</v>
      </c>
      <c r="O161" s="92">
        <f t="shared" si="26"/>
        <v>0</v>
      </c>
      <c r="P161" s="92">
        <f t="shared" si="26"/>
        <v>0</v>
      </c>
      <c r="Q161" s="92">
        <f t="shared" si="26"/>
        <v>0</v>
      </c>
      <c r="R161" s="8"/>
      <c r="S161" s="8"/>
      <c r="T161" s="8"/>
      <c r="U161" s="8"/>
      <c r="V161" s="8"/>
      <c r="W161" s="44"/>
      <c r="X161" s="9"/>
      <c r="Y161" s="9"/>
      <c r="Z161" s="9"/>
      <c r="AA161" s="9"/>
      <c r="AB161" s="9"/>
      <c r="AC161" s="9"/>
      <c r="AD161" s="9"/>
      <c r="AE161" s="190"/>
      <c r="AF161" s="190"/>
      <c r="AG161" s="190"/>
      <c r="AH161" s="190"/>
      <c r="AI161" s="190"/>
      <c r="AJ161" s="190"/>
      <c r="AK161" s="190"/>
      <c r="AL161" s="190"/>
      <c r="AM161" s="190"/>
      <c r="AN161" s="190"/>
      <c r="AO161" s="190"/>
      <c r="AP161" s="190"/>
      <c r="AQ161" s="190"/>
      <c r="AR161" s="190"/>
      <c r="AS161" s="190"/>
      <c r="AT161" s="190"/>
      <c r="AU161" s="190"/>
    </row>
    <row r="162" spans="1:47" hidden="1" outlineLevel="1">
      <c r="A162" s="12"/>
      <c r="B162" s="12"/>
      <c r="C162" s="12"/>
      <c r="D162" s="12"/>
      <c r="E162" s="12"/>
      <c r="F162" s="138">
        <f>Asset20</f>
        <v>0</v>
      </c>
      <c r="G162" s="178">
        <f t="shared" ref="G162:Q162" si="27">(G60-G94-G128)/G$178</f>
        <v>0</v>
      </c>
      <c r="H162" s="92">
        <f t="shared" si="27"/>
        <v>0</v>
      </c>
      <c r="I162" s="92">
        <f t="shared" si="27"/>
        <v>0</v>
      </c>
      <c r="J162" s="92">
        <f t="shared" si="27"/>
        <v>0</v>
      </c>
      <c r="K162" s="92">
        <f t="shared" si="27"/>
        <v>0</v>
      </c>
      <c r="L162" s="92">
        <f t="shared" si="27"/>
        <v>0</v>
      </c>
      <c r="M162" s="92">
        <f t="shared" si="27"/>
        <v>0</v>
      </c>
      <c r="N162" s="92">
        <f t="shared" si="27"/>
        <v>0</v>
      </c>
      <c r="O162" s="92">
        <f t="shared" si="27"/>
        <v>0</v>
      </c>
      <c r="P162" s="92">
        <f t="shared" si="27"/>
        <v>0</v>
      </c>
      <c r="Q162" s="92">
        <f t="shared" si="27"/>
        <v>0</v>
      </c>
      <c r="R162" s="8"/>
      <c r="S162" s="8"/>
      <c r="T162" s="8"/>
      <c r="U162" s="8"/>
      <c r="V162" s="8"/>
      <c r="W162" s="44"/>
      <c r="X162" s="9"/>
      <c r="Y162" s="9"/>
      <c r="Z162" s="9"/>
      <c r="AA162" s="9"/>
      <c r="AB162" s="9"/>
      <c r="AC162" s="9"/>
      <c r="AD162" s="9"/>
      <c r="AE162" s="190"/>
      <c r="AF162" s="190"/>
      <c r="AG162" s="190"/>
      <c r="AH162" s="190"/>
      <c r="AI162" s="190"/>
      <c r="AJ162" s="190"/>
      <c r="AK162" s="190"/>
      <c r="AL162" s="190"/>
      <c r="AM162" s="190"/>
      <c r="AN162" s="190"/>
      <c r="AO162" s="190"/>
      <c r="AP162" s="190"/>
      <c r="AQ162" s="190"/>
      <c r="AR162" s="190"/>
      <c r="AS162" s="190"/>
      <c r="AT162" s="190"/>
      <c r="AU162" s="190"/>
    </row>
    <row r="163" spans="1:47" hidden="1" outlineLevel="1">
      <c r="A163" s="12"/>
      <c r="B163" s="12"/>
      <c r="C163" s="12"/>
      <c r="D163" s="12"/>
      <c r="E163" s="12"/>
      <c r="F163" s="40">
        <f>Asset21</f>
        <v>0</v>
      </c>
      <c r="G163" s="178">
        <f t="shared" ref="G163:Q163" si="28">(G61-G95-G129)/G$178</f>
        <v>0</v>
      </c>
      <c r="H163" s="92">
        <f t="shared" si="28"/>
        <v>0</v>
      </c>
      <c r="I163" s="92">
        <f t="shared" si="28"/>
        <v>0</v>
      </c>
      <c r="J163" s="92">
        <f t="shared" si="28"/>
        <v>0</v>
      </c>
      <c r="K163" s="92">
        <f t="shared" si="28"/>
        <v>0</v>
      </c>
      <c r="L163" s="92">
        <f t="shared" si="28"/>
        <v>0</v>
      </c>
      <c r="M163" s="92">
        <f t="shared" si="28"/>
        <v>0</v>
      </c>
      <c r="N163" s="92">
        <f t="shared" si="28"/>
        <v>0</v>
      </c>
      <c r="O163" s="92">
        <f t="shared" si="28"/>
        <v>0</v>
      </c>
      <c r="P163" s="92">
        <f t="shared" si="28"/>
        <v>0</v>
      </c>
      <c r="Q163" s="92">
        <f t="shared" si="28"/>
        <v>0</v>
      </c>
      <c r="R163" s="8"/>
      <c r="S163" s="8"/>
      <c r="T163" s="8"/>
      <c r="U163" s="8"/>
      <c r="V163" s="8"/>
      <c r="W163" s="44"/>
      <c r="X163" s="9"/>
      <c r="Y163" s="9"/>
      <c r="Z163" s="9"/>
      <c r="AA163" s="9"/>
      <c r="AB163" s="9"/>
      <c r="AC163" s="9"/>
      <c r="AD163" s="9"/>
      <c r="AE163" s="190"/>
      <c r="AF163" s="190"/>
      <c r="AG163" s="190"/>
      <c r="AH163" s="190"/>
      <c r="AI163" s="190"/>
      <c r="AJ163" s="190"/>
      <c r="AK163" s="190"/>
      <c r="AL163" s="190"/>
      <c r="AM163" s="190"/>
      <c r="AN163" s="190"/>
      <c r="AO163" s="190"/>
      <c r="AP163" s="190"/>
      <c r="AQ163" s="190"/>
      <c r="AR163" s="190"/>
      <c r="AS163" s="190"/>
      <c r="AT163" s="190"/>
      <c r="AU163" s="190"/>
    </row>
    <row r="164" spans="1:47" hidden="1" outlineLevel="1">
      <c r="A164" s="12"/>
      <c r="B164" s="12"/>
      <c r="C164" s="12"/>
      <c r="D164" s="12"/>
      <c r="E164" s="12"/>
      <c r="F164" s="40">
        <f>Asset22</f>
        <v>0</v>
      </c>
      <c r="G164" s="178">
        <f t="shared" ref="G164:Q164" si="29">(G62-G96-G130)/G$178</f>
        <v>0</v>
      </c>
      <c r="H164" s="92">
        <f t="shared" si="29"/>
        <v>0</v>
      </c>
      <c r="I164" s="92">
        <f t="shared" si="29"/>
        <v>0</v>
      </c>
      <c r="J164" s="92">
        <f t="shared" si="29"/>
        <v>0</v>
      </c>
      <c r="K164" s="92">
        <f t="shared" si="29"/>
        <v>0</v>
      </c>
      <c r="L164" s="92">
        <f t="shared" si="29"/>
        <v>0</v>
      </c>
      <c r="M164" s="92">
        <f t="shared" si="29"/>
        <v>0</v>
      </c>
      <c r="N164" s="92">
        <f t="shared" si="29"/>
        <v>0</v>
      </c>
      <c r="O164" s="92">
        <f t="shared" si="29"/>
        <v>0</v>
      </c>
      <c r="P164" s="92">
        <f t="shared" si="29"/>
        <v>0</v>
      </c>
      <c r="Q164" s="92">
        <f t="shared" si="29"/>
        <v>0</v>
      </c>
      <c r="R164" s="8"/>
      <c r="S164" s="8"/>
      <c r="T164" s="8"/>
      <c r="U164" s="8"/>
      <c r="V164" s="8"/>
      <c r="W164" s="44"/>
      <c r="X164" s="9"/>
      <c r="Y164" s="9"/>
      <c r="Z164" s="9"/>
      <c r="AA164" s="9"/>
      <c r="AB164" s="9"/>
      <c r="AC164" s="9"/>
      <c r="AD164" s="9"/>
      <c r="AE164" s="190"/>
      <c r="AF164" s="190"/>
      <c r="AG164" s="190"/>
      <c r="AH164" s="190"/>
      <c r="AI164" s="190"/>
      <c r="AJ164" s="190"/>
      <c r="AK164" s="190"/>
      <c r="AL164" s="190"/>
      <c r="AM164" s="190"/>
      <c r="AN164" s="190"/>
      <c r="AO164" s="190"/>
      <c r="AP164" s="190"/>
      <c r="AQ164" s="190"/>
      <c r="AR164" s="190"/>
      <c r="AS164" s="190"/>
      <c r="AT164" s="190"/>
      <c r="AU164" s="190"/>
    </row>
    <row r="165" spans="1:47" hidden="1" outlineLevel="1">
      <c r="A165" s="12"/>
      <c r="B165" s="12"/>
      <c r="C165" s="12"/>
      <c r="D165" s="12"/>
      <c r="E165" s="12"/>
      <c r="F165" s="40">
        <f>Asset23</f>
        <v>0</v>
      </c>
      <c r="G165" s="178">
        <f t="shared" ref="G165:Q165" si="30">(G63-G97-G131)/G$178</f>
        <v>0</v>
      </c>
      <c r="H165" s="92">
        <f t="shared" si="30"/>
        <v>0</v>
      </c>
      <c r="I165" s="92">
        <f t="shared" si="30"/>
        <v>0</v>
      </c>
      <c r="J165" s="92">
        <f t="shared" si="30"/>
        <v>0</v>
      </c>
      <c r="K165" s="92">
        <f t="shared" si="30"/>
        <v>0</v>
      </c>
      <c r="L165" s="92">
        <f t="shared" si="30"/>
        <v>0</v>
      </c>
      <c r="M165" s="92">
        <f t="shared" si="30"/>
        <v>0</v>
      </c>
      <c r="N165" s="92">
        <f t="shared" si="30"/>
        <v>0</v>
      </c>
      <c r="O165" s="92">
        <f t="shared" si="30"/>
        <v>0</v>
      </c>
      <c r="P165" s="92">
        <f t="shared" si="30"/>
        <v>0</v>
      </c>
      <c r="Q165" s="92">
        <f t="shared" si="30"/>
        <v>0</v>
      </c>
      <c r="R165" s="8"/>
      <c r="S165" s="8"/>
      <c r="T165" s="8"/>
      <c r="U165" s="8"/>
      <c r="V165" s="8"/>
      <c r="W165" s="44"/>
      <c r="X165" s="9"/>
      <c r="Y165" s="9"/>
      <c r="Z165" s="9"/>
      <c r="AA165" s="9"/>
      <c r="AB165" s="9"/>
      <c r="AC165" s="9"/>
      <c r="AD165" s="9"/>
      <c r="AE165" s="190"/>
      <c r="AF165" s="190"/>
      <c r="AG165" s="190"/>
      <c r="AH165" s="190"/>
      <c r="AI165" s="190"/>
      <c r="AJ165" s="190"/>
      <c r="AK165" s="190"/>
      <c r="AL165" s="190"/>
      <c r="AM165" s="190"/>
      <c r="AN165" s="190"/>
      <c r="AO165" s="190"/>
      <c r="AP165" s="190"/>
      <c r="AQ165" s="190"/>
      <c r="AR165" s="190"/>
      <c r="AS165" s="190"/>
      <c r="AT165" s="190"/>
      <c r="AU165" s="190"/>
    </row>
    <row r="166" spans="1:47" hidden="1" outlineLevel="1">
      <c r="A166" s="12"/>
      <c r="B166" s="12"/>
      <c r="C166" s="12"/>
      <c r="D166" s="12"/>
      <c r="E166" s="12"/>
      <c r="F166" s="40">
        <f>Asset24</f>
        <v>0</v>
      </c>
      <c r="G166" s="178">
        <f t="shared" ref="G166:Q166" si="31">(G64-G98-G132)/G$178</f>
        <v>0</v>
      </c>
      <c r="H166" s="92">
        <f t="shared" si="31"/>
        <v>0</v>
      </c>
      <c r="I166" s="92">
        <f t="shared" si="31"/>
        <v>0</v>
      </c>
      <c r="J166" s="92">
        <f t="shared" si="31"/>
        <v>0</v>
      </c>
      <c r="K166" s="92">
        <f t="shared" si="31"/>
        <v>0</v>
      </c>
      <c r="L166" s="92">
        <f t="shared" si="31"/>
        <v>0</v>
      </c>
      <c r="M166" s="92">
        <f t="shared" si="31"/>
        <v>0</v>
      </c>
      <c r="N166" s="92">
        <f t="shared" si="31"/>
        <v>0</v>
      </c>
      <c r="O166" s="92">
        <f t="shared" si="31"/>
        <v>0</v>
      </c>
      <c r="P166" s="92">
        <f t="shared" si="31"/>
        <v>0</v>
      </c>
      <c r="Q166" s="92">
        <f t="shared" si="31"/>
        <v>0</v>
      </c>
      <c r="R166" s="8"/>
      <c r="S166" s="8"/>
      <c r="T166" s="8"/>
      <c r="U166" s="8"/>
      <c r="V166" s="8"/>
      <c r="W166" s="44"/>
      <c r="X166" s="9"/>
      <c r="Y166" s="9"/>
      <c r="Z166" s="9"/>
      <c r="AA166" s="9"/>
      <c r="AB166" s="9"/>
      <c r="AC166" s="9"/>
      <c r="AD166" s="9"/>
      <c r="AE166" s="190"/>
      <c r="AF166" s="190"/>
      <c r="AG166" s="190"/>
      <c r="AH166" s="190"/>
      <c r="AI166" s="190"/>
      <c r="AJ166" s="190"/>
      <c r="AK166" s="190"/>
      <c r="AL166" s="190"/>
      <c r="AM166" s="190"/>
      <c r="AN166" s="190"/>
      <c r="AO166" s="190"/>
      <c r="AP166" s="190"/>
      <c r="AQ166" s="190"/>
      <c r="AR166" s="190"/>
      <c r="AS166" s="190"/>
      <c r="AT166" s="190"/>
      <c r="AU166" s="190"/>
    </row>
    <row r="167" spans="1:47" hidden="1" outlineLevel="1">
      <c r="A167" s="12"/>
      <c r="B167" s="12"/>
      <c r="C167" s="12"/>
      <c r="D167" s="12"/>
      <c r="E167" s="12"/>
      <c r="F167" s="40">
        <f>Asset25</f>
        <v>0</v>
      </c>
      <c r="G167" s="178">
        <f t="shared" ref="G167:Q167" si="32">(G65-G99-G133)/G$178</f>
        <v>0</v>
      </c>
      <c r="H167" s="92">
        <f t="shared" si="32"/>
        <v>0</v>
      </c>
      <c r="I167" s="92">
        <f t="shared" si="32"/>
        <v>0</v>
      </c>
      <c r="J167" s="92">
        <f t="shared" si="32"/>
        <v>0</v>
      </c>
      <c r="K167" s="92">
        <f t="shared" si="32"/>
        <v>0</v>
      </c>
      <c r="L167" s="92">
        <f t="shared" si="32"/>
        <v>0</v>
      </c>
      <c r="M167" s="92">
        <f t="shared" si="32"/>
        <v>0</v>
      </c>
      <c r="N167" s="92">
        <f t="shared" si="32"/>
        <v>0</v>
      </c>
      <c r="O167" s="92">
        <f t="shared" si="32"/>
        <v>0</v>
      </c>
      <c r="P167" s="92">
        <f t="shared" si="32"/>
        <v>0</v>
      </c>
      <c r="Q167" s="92">
        <f t="shared" si="32"/>
        <v>0</v>
      </c>
      <c r="R167" s="8"/>
      <c r="S167" s="8"/>
      <c r="T167" s="8"/>
      <c r="U167" s="8"/>
      <c r="V167" s="8"/>
      <c r="W167" s="44"/>
      <c r="X167" s="9"/>
      <c r="Y167" s="9"/>
      <c r="Z167" s="9"/>
      <c r="AA167" s="9"/>
      <c r="AB167" s="9"/>
      <c r="AC167" s="9"/>
      <c r="AD167" s="9"/>
      <c r="AE167" s="190"/>
      <c r="AF167" s="190"/>
      <c r="AG167" s="190"/>
      <c r="AH167" s="190"/>
      <c r="AI167" s="190"/>
      <c r="AJ167" s="190"/>
      <c r="AK167" s="190"/>
      <c r="AL167" s="190"/>
      <c r="AM167" s="190"/>
      <c r="AN167" s="190"/>
      <c r="AO167" s="190"/>
      <c r="AP167" s="190"/>
      <c r="AQ167" s="190"/>
      <c r="AR167" s="190"/>
      <c r="AS167" s="190"/>
      <c r="AT167" s="190"/>
      <c r="AU167" s="190"/>
    </row>
    <row r="168" spans="1:47" hidden="1" outlineLevel="1">
      <c r="A168" s="12"/>
      <c r="B168" s="12"/>
      <c r="C168" s="12"/>
      <c r="D168" s="12"/>
      <c r="E168" s="12"/>
      <c r="F168" s="40">
        <f>Asset26</f>
        <v>0</v>
      </c>
      <c r="G168" s="178">
        <f t="shared" ref="G168:Q168" si="33">(G66-G100-G134)/G$178</f>
        <v>0</v>
      </c>
      <c r="H168" s="92">
        <f t="shared" si="33"/>
        <v>0</v>
      </c>
      <c r="I168" s="92">
        <f t="shared" si="33"/>
        <v>0</v>
      </c>
      <c r="J168" s="92">
        <f t="shared" si="33"/>
        <v>0</v>
      </c>
      <c r="K168" s="92">
        <f t="shared" si="33"/>
        <v>0</v>
      </c>
      <c r="L168" s="92">
        <f t="shared" si="33"/>
        <v>0</v>
      </c>
      <c r="M168" s="92">
        <f t="shared" si="33"/>
        <v>0</v>
      </c>
      <c r="N168" s="92">
        <f t="shared" si="33"/>
        <v>0</v>
      </c>
      <c r="O168" s="92">
        <f t="shared" si="33"/>
        <v>0</v>
      </c>
      <c r="P168" s="92">
        <f t="shared" si="33"/>
        <v>0</v>
      </c>
      <c r="Q168" s="92">
        <f t="shared" si="33"/>
        <v>0</v>
      </c>
      <c r="R168" s="8"/>
      <c r="S168" s="8"/>
      <c r="T168" s="8"/>
      <c r="U168" s="8"/>
      <c r="V168" s="8"/>
      <c r="W168" s="44"/>
      <c r="X168" s="9"/>
      <c r="Y168" s="9"/>
      <c r="Z168" s="9"/>
      <c r="AA168" s="9"/>
      <c r="AB168" s="9"/>
      <c r="AC168" s="9"/>
      <c r="AD168" s="9"/>
      <c r="AE168" s="190"/>
      <c r="AF168" s="190"/>
      <c r="AG168" s="190"/>
      <c r="AH168" s="190"/>
      <c r="AI168" s="190"/>
      <c r="AJ168" s="190"/>
      <c r="AK168" s="190"/>
      <c r="AL168" s="190"/>
      <c r="AM168" s="190"/>
      <c r="AN168" s="190"/>
      <c r="AO168" s="190"/>
      <c r="AP168" s="190"/>
      <c r="AQ168" s="190"/>
      <c r="AR168" s="190"/>
      <c r="AS168" s="190"/>
      <c r="AT168" s="190"/>
      <c r="AU168" s="190"/>
    </row>
    <row r="169" spans="1:47" hidden="1" outlineLevel="1">
      <c r="A169" s="12"/>
      <c r="B169" s="12"/>
      <c r="C169" s="12"/>
      <c r="D169" s="12"/>
      <c r="E169" s="12"/>
      <c r="F169" s="40">
        <f>Asset27</f>
        <v>0</v>
      </c>
      <c r="G169" s="178">
        <f t="shared" ref="G169:Q169" si="34">(G67-G101-G135)/G$178</f>
        <v>0</v>
      </c>
      <c r="H169" s="92">
        <f t="shared" si="34"/>
        <v>0</v>
      </c>
      <c r="I169" s="92">
        <f t="shared" si="34"/>
        <v>0</v>
      </c>
      <c r="J169" s="92">
        <f t="shared" si="34"/>
        <v>0</v>
      </c>
      <c r="K169" s="92">
        <f t="shared" si="34"/>
        <v>0</v>
      </c>
      <c r="L169" s="92">
        <f t="shared" si="34"/>
        <v>0</v>
      </c>
      <c r="M169" s="92">
        <f t="shared" si="34"/>
        <v>0</v>
      </c>
      <c r="N169" s="92">
        <f t="shared" si="34"/>
        <v>0</v>
      </c>
      <c r="O169" s="92">
        <f t="shared" si="34"/>
        <v>0</v>
      </c>
      <c r="P169" s="92">
        <f t="shared" si="34"/>
        <v>0</v>
      </c>
      <c r="Q169" s="92">
        <f t="shared" si="34"/>
        <v>0</v>
      </c>
      <c r="R169" s="8"/>
      <c r="S169" s="8"/>
      <c r="T169" s="8"/>
      <c r="U169" s="8"/>
      <c r="V169" s="8"/>
      <c r="W169" s="44"/>
      <c r="X169" s="9"/>
      <c r="Y169" s="9"/>
      <c r="Z169" s="9"/>
      <c r="AA169" s="9"/>
      <c r="AB169" s="9"/>
      <c r="AC169" s="9"/>
      <c r="AD169" s="9"/>
      <c r="AE169" s="190"/>
      <c r="AF169" s="190"/>
      <c r="AG169" s="190"/>
      <c r="AH169" s="190"/>
      <c r="AI169" s="190"/>
      <c r="AJ169" s="190"/>
      <c r="AK169" s="190"/>
      <c r="AL169" s="190"/>
      <c r="AM169" s="190"/>
      <c r="AN169" s="190"/>
      <c r="AO169" s="190"/>
      <c r="AP169" s="190"/>
      <c r="AQ169" s="190"/>
      <c r="AR169" s="190"/>
      <c r="AS169" s="190"/>
      <c r="AT169" s="190"/>
      <c r="AU169" s="190"/>
    </row>
    <row r="170" spans="1:47" hidden="1" outlineLevel="1">
      <c r="A170" s="12"/>
      <c r="B170" s="12"/>
      <c r="C170" s="12"/>
      <c r="D170" s="12"/>
      <c r="E170" s="12"/>
      <c r="F170" s="40">
        <f>Asset28</f>
        <v>0</v>
      </c>
      <c r="G170" s="178">
        <f t="shared" ref="G170:Q170" si="35">(G68-G102-G136)/G$178</f>
        <v>0</v>
      </c>
      <c r="H170" s="92">
        <f t="shared" si="35"/>
        <v>0</v>
      </c>
      <c r="I170" s="92">
        <f t="shared" si="35"/>
        <v>0</v>
      </c>
      <c r="J170" s="92">
        <f t="shared" si="35"/>
        <v>0</v>
      </c>
      <c r="K170" s="92">
        <f t="shared" si="35"/>
        <v>0</v>
      </c>
      <c r="L170" s="92">
        <f t="shared" si="35"/>
        <v>0</v>
      </c>
      <c r="M170" s="92">
        <f t="shared" si="35"/>
        <v>0</v>
      </c>
      <c r="N170" s="92">
        <f t="shared" si="35"/>
        <v>0</v>
      </c>
      <c r="O170" s="92">
        <f t="shared" si="35"/>
        <v>0</v>
      </c>
      <c r="P170" s="92">
        <f t="shared" si="35"/>
        <v>0</v>
      </c>
      <c r="Q170" s="92">
        <f t="shared" si="35"/>
        <v>0</v>
      </c>
      <c r="R170" s="8"/>
      <c r="S170" s="8"/>
      <c r="T170" s="8"/>
      <c r="U170" s="8"/>
      <c r="V170" s="8"/>
      <c r="W170" s="44"/>
      <c r="X170" s="9"/>
      <c r="Y170" s="9"/>
      <c r="Z170" s="9"/>
      <c r="AA170" s="9"/>
      <c r="AB170" s="9"/>
      <c r="AC170" s="9"/>
      <c r="AD170" s="9"/>
      <c r="AE170" s="190"/>
      <c r="AF170" s="190"/>
      <c r="AG170" s="190"/>
      <c r="AH170" s="190"/>
      <c r="AI170" s="190"/>
      <c r="AJ170" s="190"/>
      <c r="AK170" s="190"/>
      <c r="AL170" s="190"/>
      <c r="AM170" s="190"/>
      <c r="AN170" s="190"/>
      <c r="AO170" s="190"/>
      <c r="AP170" s="190"/>
      <c r="AQ170" s="190"/>
      <c r="AR170" s="190"/>
      <c r="AS170" s="190"/>
      <c r="AT170" s="190"/>
      <c r="AU170" s="190"/>
    </row>
    <row r="171" spans="1:47" hidden="1" outlineLevel="1">
      <c r="A171" s="12"/>
      <c r="B171" s="12"/>
      <c r="C171" s="12"/>
      <c r="D171" s="12"/>
      <c r="E171" s="12"/>
      <c r="F171" s="40">
        <f>Asset29</f>
        <v>0</v>
      </c>
      <c r="G171" s="178">
        <f t="shared" ref="G171:Q171" si="36">(G69-G103-G137)/G$178</f>
        <v>0</v>
      </c>
      <c r="H171" s="92">
        <f t="shared" si="36"/>
        <v>0</v>
      </c>
      <c r="I171" s="92">
        <f t="shared" si="36"/>
        <v>0</v>
      </c>
      <c r="J171" s="92">
        <f t="shared" si="36"/>
        <v>0</v>
      </c>
      <c r="K171" s="92">
        <f t="shared" si="36"/>
        <v>0</v>
      </c>
      <c r="L171" s="92">
        <f t="shared" si="36"/>
        <v>0</v>
      </c>
      <c r="M171" s="92">
        <f t="shared" si="36"/>
        <v>0</v>
      </c>
      <c r="N171" s="92">
        <f t="shared" si="36"/>
        <v>0</v>
      </c>
      <c r="O171" s="92">
        <f t="shared" si="36"/>
        <v>0</v>
      </c>
      <c r="P171" s="92">
        <f t="shared" si="36"/>
        <v>0</v>
      </c>
      <c r="Q171" s="92">
        <f t="shared" si="36"/>
        <v>0</v>
      </c>
      <c r="R171" s="8"/>
      <c r="S171" s="8"/>
      <c r="T171" s="8"/>
      <c r="U171" s="8"/>
      <c r="V171" s="8"/>
      <c r="W171" s="44"/>
      <c r="X171" s="9"/>
      <c r="Y171" s="9"/>
      <c r="Z171" s="9"/>
      <c r="AA171" s="9"/>
      <c r="AB171" s="9"/>
      <c r="AC171" s="9"/>
      <c r="AD171" s="9"/>
      <c r="AE171" s="190"/>
      <c r="AF171" s="190"/>
      <c r="AG171" s="190"/>
      <c r="AH171" s="190"/>
      <c r="AI171" s="190"/>
      <c r="AJ171" s="190"/>
      <c r="AK171" s="190"/>
      <c r="AL171" s="190"/>
      <c r="AM171" s="190"/>
      <c r="AN171" s="190"/>
      <c r="AO171" s="190"/>
      <c r="AP171" s="190"/>
      <c r="AQ171" s="190"/>
      <c r="AR171" s="190"/>
      <c r="AS171" s="190"/>
      <c r="AT171" s="190"/>
      <c r="AU171" s="190"/>
    </row>
    <row r="172" spans="1:47" hidden="1" outlineLevel="1">
      <c r="A172" s="12"/>
      <c r="B172" s="12"/>
      <c r="C172" s="12"/>
      <c r="D172" s="12"/>
      <c r="E172" s="12"/>
      <c r="F172" s="40">
        <f>Asset30</f>
        <v>0</v>
      </c>
      <c r="G172" s="178">
        <f t="shared" ref="G172:Q172" si="37">(G70-G104-G138)/G$178</f>
        <v>0</v>
      </c>
      <c r="H172" s="92">
        <f t="shared" si="37"/>
        <v>0</v>
      </c>
      <c r="I172" s="92">
        <f t="shared" si="37"/>
        <v>0</v>
      </c>
      <c r="J172" s="92">
        <f t="shared" si="37"/>
        <v>0</v>
      </c>
      <c r="K172" s="92">
        <f t="shared" si="37"/>
        <v>0</v>
      </c>
      <c r="L172" s="92">
        <f t="shared" si="37"/>
        <v>0</v>
      </c>
      <c r="M172" s="92">
        <f t="shared" si="37"/>
        <v>0</v>
      </c>
      <c r="N172" s="92">
        <f t="shared" si="37"/>
        <v>0</v>
      </c>
      <c r="O172" s="92">
        <f t="shared" si="37"/>
        <v>0</v>
      </c>
      <c r="P172" s="92">
        <f t="shared" si="37"/>
        <v>0</v>
      </c>
      <c r="Q172" s="92">
        <f t="shared" si="37"/>
        <v>0</v>
      </c>
      <c r="R172" s="8"/>
      <c r="S172" s="8"/>
      <c r="T172" s="8"/>
      <c r="U172" s="8"/>
      <c r="V172" s="8"/>
      <c r="W172" s="44"/>
      <c r="X172" s="9"/>
      <c r="Y172" s="9"/>
      <c r="Z172" s="9"/>
      <c r="AA172" s="9"/>
      <c r="AB172" s="9"/>
      <c r="AC172" s="9"/>
      <c r="AD172" s="9"/>
      <c r="AE172" s="190"/>
      <c r="AF172" s="190"/>
      <c r="AG172" s="190"/>
      <c r="AH172" s="190"/>
      <c r="AI172" s="190"/>
      <c r="AJ172" s="190"/>
      <c r="AK172" s="190"/>
      <c r="AL172" s="190"/>
      <c r="AM172" s="190"/>
      <c r="AN172" s="190"/>
      <c r="AO172" s="190"/>
      <c r="AP172" s="190"/>
      <c r="AQ172" s="190"/>
      <c r="AR172" s="190"/>
      <c r="AS172" s="190"/>
      <c r="AT172" s="190"/>
      <c r="AU172" s="190"/>
    </row>
    <row r="173" spans="1:47" collapsed="1">
      <c r="A173" s="12"/>
      <c r="B173" s="12"/>
      <c r="C173" s="12"/>
      <c r="D173" s="12"/>
      <c r="E173" s="12"/>
      <c r="F173" s="40" t="s">
        <v>22</v>
      </c>
      <c r="G173" s="246">
        <f t="shared" ref="G173:Q173" si="38">SUM(G143:G172)</f>
        <v>4.2928437007634601</v>
      </c>
      <c r="H173" s="246">
        <f>SUM(H143:H172)</f>
        <v>12.046890732775175</v>
      </c>
      <c r="I173" s="246">
        <f t="shared" si="38"/>
        <v>13.595711602581433</v>
      </c>
      <c r="J173" s="246">
        <f t="shared" si="38"/>
        <v>17.353205896310797</v>
      </c>
      <c r="K173" s="246">
        <f t="shared" si="38"/>
        <v>19.316965350849166</v>
      </c>
      <c r="L173" s="246">
        <f t="shared" si="38"/>
        <v>17.387423547243539</v>
      </c>
      <c r="M173" s="246">
        <f t="shared" si="38"/>
        <v>0</v>
      </c>
      <c r="N173" s="246">
        <f t="shared" si="38"/>
        <v>0</v>
      </c>
      <c r="O173" s="246">
        <f t="shared" si="38"/>
        <v>0</v>
      </c>
      <c r="P173" s="246">
        <f t="shared" si="38"/>
        <v>0</v>
      </c>
      <c r="Q173" s="246">
        <f t="shared" si="38"/>
        <v>0</v>
      </c>
      <c r="R173" s="38"/>
      <c r="S173" s="38"/>
      <c r="T173" s="38"/>
      <c r="U173" s="38"/>
      <c r="V173" s="38"/>
      <c r="W173" s="38"/>
      <c r="X173" s="89"/>
      <c r="Y173" s="8"/>
      <c r="Z173" s="8"/>
      <c r="AA173" s="44"/>
      <c r="AB173" s="9"/>
      <c r="AC173" s="9"/>
      <c r="AD173" s="9"/>
      <c r="AE173" s="190"/>
      <c r="AF173" s="190"/>
      <c r="AG173" s="190"/>
      <c r="AH173" s="190"/>
      <c r="AI173" s="190"/>
      <c r="AJ173" s="190"/>
      <c r="AK173" s="190"/>
      <c r="AL173" s="190"/>
      <c r="AM173" s="190"/>
      <c r="AN173" s="190"/>
      <c r="AO173" s="190"/>
      <c r="AP173" s="190"/>
      <c r="AQ173" s="190"/>
      <c r="AR173" s="190"/>
      <c r="AS173" s="190"/>
      <c r="AT173" s="190"/>
      <c r="AU173" s="190"/>
    </row>
    <row r="174" spans="1:47" ht="21" customHeight="1">
      <c r="A174" s="12"/>
      <c r="B174" s="12"/>
      <c r="C174" s="12"/>
      <c r="D174" s="12"/>
      <c r="E174" s="12"/>
      <c r="F174" s="40"/>
      <c r="G174" s="61"/>
      <c r="H174" s="61"/>
      <c r="I174" s="61"/>
      <c r="J174" s="61"/>
      <c r="K174" s="61"/>
      <c r="L174" s="61"/>
      <c r="M174" s="61"/>
      <c r="N174" s="38"/>
      <c r="O174" s="38"/>
      <c r="P174" s="38"/>
      <c r="Q174" s="38"/>
      <c r="R174" s="245">
        <f>SUM(G173:Q173)</f>
        <v>83.993040830523569</v>
      </c>
      <c r="S174" s="38"/>
      <c r="T174" s="38"/>
      <c r="U174" s="38"/>
      <c r="V174" s="38"/>
      <c r="W174" s="38"/>
      <c r="X174" s="38"/>
      <c r="Y174" s="8"/>
      <c r="Z174" s="8"/>
      <c r="AA174" s="44"/>
      <c r="AB174" s="9"/>
      <c r="AC174" s="9"/>
      <c r="AD174" s="9"/>
      <c r="AE174" s="190"/>
      <c r="AF174" s="190"/>
      <c r="AG174" s="190"/>
      <c r="AH174" s="190"/>
      <c r="AI174" s="190"/>
      <c r="AJ174" s="190"/>
      <c r="AK174" s="190"/>
      <c r="AL174" s="190"/>
      <c r="AM174" s="190"/>
      <c r="AN174" s="190"/>
      <c r="AO174" s="190"/>
      <c r="AP174" s="190"/>
      <c r="AQ174" s="190"/>
      <c r="AR174" s="190"/>
      <c r="AS174" s="190"/>
      <c r="AT174" s="190"/>
      <c r="AU174" s="190"/>
    </row>
    <row r="175" spans="1:47"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9"/>
      <c r="Y175" s="9"/>
      <c r="Z175" s="9"/>
      <c r="AA175" s="45"/>
      <c r="AB175" s="9"/>
      <c r="AC175" s="9"/>
      <c r="AD175" s="9"/>
      <c r="AE175" s="190"/>
      <c r="AF175" s="190"/>
      <c r="AG175" s="190"/>
      <c r="AH175" s="190"/>
      <c r="AI175" s="190"/>
      <c r="AJ175" s="190"/>
      <c r="AK175" s="190"/>
      <c r="AL175" s="190"/>
      <c r="AM175" s="190"/>
      <c r="AN175" s="190"/>
      <c r="AO175" s="190"/>
      <c r="AP175" s="190"/>
      <c r="AQ175" s="190"/>
      <c r="AR175" s="190"/>
      <c r="AS175" s="190"/>
      <c r="AT175" s="190"/>
      <c r="AU175" s="190"/>
    </row>
    <row r="176" spans="1:47" ht="14.25" customHeight="1">
      <c r="A176" s="12"/>
      <c r="B176" s="12"/>
      <c r="C176" s="12"/>
      <c r="D176" s="12"/>
      <c r="E176" s="12"/>
      <c r="F176" s="15"/>
      <c r="G176" s="146" t="str">
        <f>G40</f>
        <v>2008-09</v>
      </c>
      <c r="H176" s="146" t="str">
        <f t="shared" ref="H176:Q176" si="39">H40</f>
        <v>2009-10</v>
      </c>
      <c r="I176" s="146" t="str">
        <f t="shared" si="39"/>
        <v>2010-11</v>
      </c>
      <c r="J176" s="146" t="str">
        <f t="shared" si="39"/>
        <v>2011-12</v>
      </c>
      <c r="K176" s="146" t="str">
        <f t="shared" si="39"/>
        <v>2012-13</v>
      </c>
      <c r="L176" s="146" t="str">
        <f t="shared" si="39"/>
        <v>2013-14</v>
      </c>
      <c r="M176" s="146" t="str">
        <f t="shared" si="39"/>
        <v>2014-15</v>
      </c>
      <c r="N176" s="146" t="str">
        <f t="shared" si="39"/>
        <v>2015-16</v>
      </c>
      <c r="O176" s="146" t="str">
        <f t="shared" si="39"/>
        <v>2016-17</v>
      </c>
      <c r="P176" s="146" t="str">
        <f t="shared" si="39"/>
        <v>2017-18</v>
      </c>
      <c r="Q176" s="146" t="str">
        <f t="shared" si="39"/>
        <v>2018-19</v>
      </c>
      <c r="R176" s="13"/>
      <c r="S176" s="13"/>
      <c r="T176" s="13"/>
      <c r="U176" s="13"/>
      <c r="V176" s="13"/>
      <c r="W176" s="13"/>
      <c r="X176" s="9"/>
      <c r="Y176" s="9"/>
      <c r="Z176" s="9"/>
      <c r="AA176" s="9"/>
      <c r="AB176" s="9"/>
      <c r="AC176" s="9"/>
      <c r="AD176" s="9"/>
      <c r="AE176" s="190"/>
      <c r="AF176" s="190"/>
      <c r="AG176" s="190"/>
      <c r="AH176" s="190"/>
      <c r="AI176" s="190"/>
      <c r="AJ176" s="190"/>
      <c r="AK176" s="190"/>
      <c r="AL176" s="190"/>
      <c r="AM176" s="190"/>
      <c r="AN176" s="190"/>
      <c r="AO176" s="190"/>
      <c r="AP176" s="190"/>
      <c r="AQ176" s="190"/>
      <c r="AR176" s="190"/>
      <c r="AS176" s="190"/>
      <c r="AT176" s="190"/>
      <c r="AU176" s="190"/>
    </row>
    <row r="177" spans="1:47" ht="12.75" customHeight="1">
      <c r="A177" s="12"/>
      <c r="B177" s="12"/>
      <c r="C177" s="12"/>
      <c r="D177" s="12"/>
      <c r="E177" s="12"/>
      <c r="F177" s="96" t="s">
        <v>37</v>
      </c>
      <c r="G177" s="171">
        <v>4.3526432415321059E-2</v>
      </c>
      <c r="H177" s="108">
        <v>1.8201122402548231E-2</v>
      </c>
      <c r="I177" s="108">
        <v>2.845225681513508E-2</v>
      </c>
      <c r="J177" s="306">
        <v>3.3893395133255844E-2</v>
      </c>
      <c r="K177" s="108">
        <v>1.76278015613196E-2</v>
      </c>
      <c r="L177" s="108">
        <v>2.4498886414253906E-2</v>
      </c>
      <c r="M177" s="108"/>
      <c r="N177" s="108"/>
      <c r="O177" s="108"/>
      <c r="P177" s="108"/>
      <c r="Q177" s="108"/>
      <c r="R177" s="14"/>
      <c r="S177" s="14"/>
      <c r="T177" s="14"/>
      <c r="U177" s="14"/>
      <c r="V177" s="14"/>
      <c r="W177" s="14"/>
      <c r="X177" s="14"/>
      <c r="Y177" s="14"/>
      <c r="Z177" s="8"/>
      <c r="AA177" s="9"/>
      <c r="AB177" s="9"/>
      <c r="AC177" s="9"/>
      <c r="AD177" s="9"/>
      <c r="AE177" s="190"/>
      <c r="AF177" s="190"/>
      <c r="AG177" s="190"/>
      <c r="AH177" s="190"/>
      <c r="AI177" s="190"/>
      <c r="AJ177" s="190"/>
      <c r="AK177" s="190"/>
      <c r="AL177" s="190"/>
      <c r="AM177" s="190"/>
      <c r="AN177" s="190"/>
      <c r="AO177" s="190"/>
      <c r="AP177" s="190"/>
      <c r="AQ177" s="190"/>
      <c r="AR177" s="190"/>
      <c r="AS177" s="190"/>
      <c r="AT177" s="190"/>
      <c r="AU177" s="190"/>
    </row>
    <row r="178" spans="1:47" ht="13.5" customHeight="1">
      <c r="A178" s="12"/>
      <c r="B178" s="12"/>
      <c r="C178" s="12"/>
      <c r="D178" s="12"/>
      <c r="E178" s="12"/>
      <c r="F178" s="96" t="s">
        <v>73</v>
      </c>
      <c r="G178" s="243">
        <v>1</v>
      </c>
      <c r="H178" s="93">
        <f>G178*(1+G177)</f>
        <v>1.0435264324153211</v>
      </c>
      <c r="I178" s="93">
        <f t="shared" ref="I178:Q178" si="40">H178*(1+H177)</f>
        <v>1.0625197847420067</v>
      </c>
      <c r="J178" s="93">
        <f t="shared" si="40"/>
        <v>1.0927508705286484</v>
      </c>
      <c r="K178" s="93">
        <f t="shared" si="40"/>
        <v>1.1297879075656851</v>
      </c>
      <c r="L178" s="93">
        <f t="shared" si="40"/>
        <v>1.1497035846066315</v>
      </c>
      <c r="M178" s="93">
        <f t="shared" si="40"/>
        <v>1.1778700421359698</v>
      </c>
      <c r="N178" s="93">
        <f t="shared" si="40"/>
        <v>1.1778700421359698</v>
      </c>
      <c r="O178" s="93">
        <f t="shared" si="40"/>
        <v>1.1778700421359698</v>
      </c>
      <c r="P178" s="93">
        <f t="shared" si="40"/>
        <v>1.1778700421359698</v>
      </c>
      <c r="Q178" s="93">
        <f t="shared" si="40"/>
        <v>1.1778700421359698</v>
      </c>
      <c r="R178" s="14"/>
      <c r="S178" s="14"/>
      <c r="T178" s="14"/>
      <c r="U178" s="14"/>
      <c r="V178" s="14"/>
      <c r="W178" s="14"/>
      <c r="X178" s="14"/>
      <c r="Y178" s="14"/>
      <c r="Z178" s="8"/>
      <c r="AA178" s="9"/>
      <c r="AB178" s="9"/>
      <c r="AC178" s="9"/>
      <c r="AD178" s="9"/>
      <c r="AE178" s="190"/>
      <c r="AF178" s="190"/>
      <c r="AG178" s="190"/>
      <c r="AH178" s="190"/>
      <c r="AI178" s="190"/>
      <c r="AJ178" s="190"/>
      <c r="AK178" s="190"/>
      <c r="AL178" s="190"/>
      <c r="AM178" s="190"/>
      <c r="AN178" s="190"/>
      <c r="AO178" s="190"/>
      <c r="AP178" s="190"/>
      <c r="AQ178" s="190"/>
      <c r="AR178" s="190"/>
      <c r="AS178" s="190"/>
      <c r="AT178" s="190"/>
      <c r="AU178" s="190"/>
    </row>
    <row r="179" spans="1:47" ht="13.5" customHeight="1">
      <c r="A179" s="12"/>
      <c r="B179" s="12"/>
      <c r="C179" s="12"/>
      <c r="D179" s="12"/>
      <c r="E179" s="12"/>
      <c r="F179" s="96" t="s">
        <v>40</v>
      </c>
      <c r="G179" s="172">
        <v>2.1700000000000001E-2</v>
      </c>
      <c r="H179" s="170">
        <v>2.4748502983200193E-2</v>
      </c>
      <c r="I179" s="50">
        <f>H179</f>
        <v>2.4748502983200193E-2</v>
      </c>
      <c r="J179" s="50">
        <f t="shared" ref="J179:Q179" si="41">I179</f>
        <v>2.4748502983200193E-2</v>
      </c>
      <c r="K179" s="50">
        <f t="shared" si="41"/>
        <v>2.4748502983200193E-2</v>
      </c>
      <c r="L179" s="50">
        <f t="shared" si="41"/>
        <v>2.4748502983200193E-2</v>
      </c>
      <c r="M179" s="50">
        <f t="shared" si="41"/>
        <v>2.4748502983200193E-2</v>
      </c>
      <c r="N179" s="50">
        <f t="shared" si="41"/>
        <v>2.4748502983200193E-2</v>
      </c>
      <c r="O179" s="50">
        <f t="shared" si="41"/>
        <v>2.4748502983200193E-2</v>
      </c>
      <c r="P179" s="50">
        <f t="shared" si="41"/>
        <v>2.4748502983200193E-2</v>
      </c>
      <c r="Q179" s="50">
        <f t="shared" si="41"/>
        <v>2.4748502983200193E-2</v>
      </c>
      <c r="R179" s="14"/>
      <c r="S179" s="14"/>
      <c r="T179" s="14"/>
      <c r="U179" s="14"/>
      <c r="V179" s="14"/>
      <c r="W179" s="14"/>
      <c r="X179" s="14"/>
      <c r="Y179" s="14"/>
      <c r="Z179" s="8"/>
      <c r="AA179" s="9"/>
      <c r="AB179" s="9"/>
      <c r="AC179" s="9"/>
      <c r="AD179" s="9"/>
      <c r="AE179" s="190"/>
      <c r="AF179" s="190"/>
      <c r="AG179" s="190"/>
      <c r="AH179" s="190"/>
      <c r="AI179" s="190"/>
      <c r="AJ179" s="190"/>
      <c r="AK179" s="190"/>
      <c r="AL179" s="190"/>
      <c r="AM179" s="190"/>
      <c r="AN179" s="190"/>
      <c r="AO179" s="190"/>
      <c r="AP179" s="190"/>
      <c r="AQ179" s="190"/>
      <c r="AR179" s="190"/>
      <c r="AS179" s="190"/>
      <c r="AT179" s="190"/>
      <c r="AU179" s="190"/>
    </row>
    <row r="180" spans="1:47" ht="12.75" customHeight="1">
      <c r="A180" s="12"/>
      <c r="B180" s="12"/>
      <c r="C180" s="12"/>
      <c r="D180" s="12"/>
      <c r="E180" s="12"/>
      <c r="F180" s="96" t="s">
        <v>39</v>
      </c>
      <c r="G180" s="243">
        <v>1</v>
      </c>
      <c r="H180" s="93">
        <f>G180*(1+H179)</f>
        <v>1.0247485029832002</v>
      </c>
      <c r="I180" s="93">
        <f t="shared" ref="I180:Q180" si="42">H180*(1+I179)</f>
        <v>1.0501094943663098</v>
      </c>
      <c r="J180" s="93">
        <f t="shared" si="42"/>
        <v>1.0760981323203214</v>
      </c>
      <c r="K180" s="93">
        <f t="shared" si="42"/>
        <v>1.102729950158267</v>
      </c>
      <c r="L180" s="93">
        <f t="shared" si="42"/>
        <v>1.1300208656194231</v>
      </c>
      <c r="M180" s="93">
        <f t="shared" si="42"/>
        <v>1.1579871903832839</v>
      </c>
      <c r="N180" s="93">
        <f t="shared" si="42"/>
        <v>1.1866456398189922</v>
      </c>
      <c r="O180" s="93">
        <f t="shared" si="42"/>
        <v>1.216013342976054</v>
      </c>
      <c r="P180" s="93">
        <f t="shared" si="42"/>
        <v>1.2461078528223082</v>
      </c>
      <c r="Q180" s="93">
        <f t="shared" si="42"/>
        <v>1.2769471567352704</v>
      </c>
      <c r="R180" s="14"/>
      <c r="S180" s="14"/>
      <c r="T180" s="14"/>
      <c r="U180" s="14"/>
      <c r="V180" s="14"/>
      <c r="W180" s="14"/>
      <c r="X180" s="14"/>
      <c r="Y180" s="14"/>
      <c r="Z180" s="8"/>
      <c r="AA180" s="9"/>
      <c r="AB180" s="9"/>
      <c r="AC180" s="9"/>
      <c r="AD180" s="9"/>
      <c r="AE180" s="190"/>
      <c r="AF180" s="190"/>
      <c r="AG180" s="190"/>
      <c r="AH180" s="190"/>
      <c r="AI180" s="190"/>
      <c r="AJ180" s="190"/>
      <c r="AK180" s="190"/>
      <c r="AL180" s="190"/>
      <c r="AM180" s="190"/>
      <c r="AN180" s="190"/>
      <c r="AO180" s="190"/>
      <c r="AP180" s="190"/>
      <c r="AQ180" s="190"/>
      <c r="AR180" s="190"/>
      <c r="AS180" s="190"/>
      <c r="AT180" s="190"/>
      <c r="AU180" s="190"/>
    </row>
    <row r="181" spans="1:47"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8"/>
      <c r="AA181" s="9"/>
      <c r="AB181" s="9"/>
      <c r="AC181" s="9"/>
      <c r="AD181" s="9"/>
      <c r="AE181" s="190"/>
      <c r="AF181" s="190"/>
      <c r="AG181" s="190"/>
      <c r="AH181" s="190"/>
      <c r="AI181" s="190"/>
      <c r="AJ181" s="190"/>
      <c r="AK181" s="190"/>
      <c r="AL181" s="190"/>
      <c r="AM181" s="190"/>
      <c r="AN181" s="190"/>
      <c r="AO181" s="190"/>
      <c r="AP181" s="190"/>
      <c r="AQ181" s="190"/>
      <c r="AR181" s="190"/>
      <c r="AS181" s="190"/>
      <c r="AT181" s="190"/>
      <c r="AU181" s="190"/>
    </row>
    <row r="182" spans="1:47" ht="14.25" customHeight="1">
      <c r="A182" s="12"/>
      <c r="B182" s="12"/>
      <c r="C182" s="12"/>
      <c r="D182" s="12"/>
      <c r="E182" s="12"/>
      <c r="F182" s="97" t="s">
        <v>86</v>
      </c>
      <c r="G182" s="171">
        <v>9.3100000000000002E-2</v>
      </c>
      <c r="H182" s="108">
        <v>8.7860438299059401E-2</v>
      </c>
      <c r="I182" s="95">
        <f>H182</f>
        <v>8.7860438299059401E-2</v>
      </c>
      <c r="J182" s="95">
        <f t="shared" ref="J182:Q182" si="43">I182</f>
        <v>8.7860438299059401E-2</v>
      </c>
      <c r="K182" s="95">
        <f t="shared" si="43"/>
        <v>8.7860438299059401E-2</v>
      </c>
      <c r="L182" s="95">
        <f t="shared" si="43"/>
        <v>8.7860438299059401E-2</v>
      </c>
      <c r="M182" s="95">
        <f t="shared" si="43"/>
        <v>8.7860438299059401E-2</v>
      </c>
      <c r="N182" s="95">
        <f t="shared" si="43"/>
        <v>8.7860438299059401E-2</v>
      </c>
      <c r="O182" s="95">
        <f t="shared" si="43"/>
        <v>8.7860438299059401E-2</v>
      </c>
      <c r="P182" s="95">
        <f t="shared" si="43"/>
        <v>8.7860438299059401E-2</v>
      </c>
      <c r="Q182" s="95">
        <f t="shared" si="43"/>
        <v>8.7860438299059401E-2</v>
      </c>
      <c r="R182" s="14"/>
      <c r="S182" s="14"/>
      <c r="T182" s="14"/>
      <c r="U182" s="14"/>
      <c r="V182" s="14"/>
      <c r="W182" s="14"/>
      <c r="X182" s="14"/>
      <c r="Y182" s="14"/>
      <c r="Z182" s="8"/>
      <c r="AA182" s="9"/>
      <c r="AB182" s="9"/>
      <c r="AC182" s="9"/>
      <c r="AD182" s="9"/>
      <c r="AE182" s="190"/>
      <c r="AF182" s="190"/>
      <c r="AG182" s="190"/>
      <c r="AH182" s="190"/>
      <c r="AI182" s="190"/>
      <c r="AJ182" s="190"/>
      <c r="AK182" s="190"/>
      <c r="AL182" s="190"/>
      <c r="AM182" s="190"/>
      <c r="AN182" s="190"/>
      <c r="AO182" s="190"/>
      <c r="AP182" s="190"/>
      <c r="AQ182" s="190"/>
      <c r="AR182" s="190"/>
      <c r="AS182" s="190"/>
      <c r="AT182" s="190"/>
      <c r="AU182" s="190"/>
    </row>
    <row r="183" spans="1:47">
      <c r="A183" s="12"/>
      <c r="B183" s="12"/>
      <c r="C183" s="12"/>
      <c r="D183" s="12"/>
      <c r="E183" s="12"/>
      <c r="F183" s="96" t="s">
        <v>87</v>
      </c>
      <c r="G183" s="194">
        <f>(1+G182)/(1+G179)-1</f>
        <v>6.9883527454242866E-2</v>
      </c>
      <c r="H183" s="41">
        <f>(1+H182)/(1+H179)-1</f>
        <v>6.1587731167335846E-2</v>
      </c>
      <c r="I183" s="41">
        <f>H183</f>
        <v>6.1587731167335846E-2</v>
      </c>
      <c r="J183" s="41">
        <f t="shared" ref="J183:Q183" si="44">I183</f>
        <v>6.1587731167335846E-2</v>
      </c>
      <c r="K183" s="41">
        <f t="shared" si="44"/>
        <v>6.1587731167335846E-2</v>
      </c>
      <c r="L183" s="41">
        <f t="shared" si="44"/>
        <v>6.1587731167335846E-2</v>
      </c>
      <c r="M183" s="41">
        <f>L183</f>
        <v>6.1587731167335846E-2</v>
      </c>
      <c r="N183" s="41">
        <f t="shared" si="44"/>
        <v>6.1587731167335846E-2</v>
      </c>
      <c r="O183" s="41">
        <f t="shared" si="44"/>
        <v>6.1587731167335846E-2</v>
      </c>
      <c r="P183" s="41">
        <f t="shared" si="44"/>
        <v>6.1587731167335846E-2</v>
      </c>
      <c r="Q183" s="41">
        <f t="shared" si="44"/>
        <v>6.1587731167335846E-2</v>
      </c>
      <c r="R183" s="9"/>
      <c r="S183" s="9"/>
      <c r="T183" s="9"/>
      <c r="U183" s="9"/>
      <c r="V183" s="9"/>
      <c r="W183" s="9"/>
      <c r="X183" s="9"/>
      <c r="Y183" s="9"/>
      <c r="Z183" s="19"/>
      <c r="AA183" s="9"/>
      <c r="AB183" s="9"/>
      <c r="AC183" s="9"/>
      <c r="AD183" s="9"/>
      <c r="AE183" s="190"/>
      <c r="AF183" s="190"/>
      <c r="AG183" s="190"/>
      <c r="AH183" s="190"/>
      <c r="AI183" s="190"/>
      <c r="AJ183" s="190"/>
      <c r="AK183" s="190"/>
      <c r="AL183" s="190"/>
      <c r="AM183" s="190"/>
      <c r="AN183" s="190"/>
      <c r="AO183" s="190"/>
      <c r="AP183" s="190"/>
      <c r="AQ183" s="190"/>
      <c r="AR183" s="190"/>
      <c r="AS183" s="190"/>
      <c r="AT183" s="190"/>
      <c r="AU183" s="190"/>
    </row>
    <row r="184" spans="1:47" ht="24" customHeight="1">
      <c r="A184" s="12"/>
      <c r="B184" s="12"/>
      <c r="C184" s="12"/>
      <c r="D184" s="12"/>
      <c r="E184" s="12"/>
      <c r="F184" s="161" t="s">
        <v>88</v>
      </c>
      <c r="G184" s="194">
        <f>(1+G183)*(1+G177)-1</f>
        <v>0.11645174050424534</v>
      </c>
      <c r="H184" s="41">
        <f t="shared" ref="H184:L184" si="45">(1+H183)*(1+H177)-1</f>
        <v>8.0909819403355954E-2</v>
      </c>
      <c r="I184" s="41">
        <f t="shared" si="45"/>
        <v>9.1792297926305499E-2</v>
      </c>
      <c r="J184" s="41">
        <f t="shared" si="45"/>
        <v>9.7568543608406832E-2</v>
      </c>
      <c r="K184" s="41">
        <f t="shared" si="45"/>
        <v>8.0301189032285114E-2</v>
      </c>
      <c r="L184" s="41">
        <f t="shared" si="45"/>
        <v>8.7595448411969867E-2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0"/>
      <c r="AF184" s="190"/>
      <c r="AG184" s="190"/>
      <c r="AH184" s="190"/>
      <c r="AI184" s="190"/>
      <c r="AJ184" s="190"/>
      <c r="AK184" s="190"/>
      <c r="AL184" s="190"/>
      <c r="AM184" s="190"/>
      <c r="AN184" s="190"/>
      <c r="AO184" s="190"/>
      <c r="AP184" s="190"/>
      <c r="AQ184" s="190"/>
      <c r="AR184" s="190"/>
      <c r="AS184" s="190"/>
      <c r="AT184" s="190"/>
      <c r="AU184" s="190"/>
    </row>
    <row r="185" spans="1:47">
      <c r="A185" s="12"/>
      <c r="B185" s="12"/>
      <c r="C185" s="12"/>
      <c r="D185" s="12"/>
      <c r="E185" s="12"/>
      <c r="F185" s="96"/>
      <c r="G185" s="96"/>
      <c r="H185" s="145"/>
      <c r="I185" s="145"/>
      <c r="J185" s="145"/>
      <c r="K185" s="145"/>
      <c r="L185" s="145"/>
      <c r="M185" s="145"/>
      <c r="N185" s="12"/>
      <c r="O185" s="12"/>
      <c r="P185" s="12"/>
      <c r="Q185" s="12"/>
      <c r="R185" s="12"/>
      <c r="S185" s="12"/>
      <c r="T185" s="12"/>
      <c r="U185" s="12"/>
      <c r="V185" s="9"/>
      <c r="W185" s="9"/>
      <c r="X185" s="9"/>
      <c r="Y185" s="9"/>
      <c r="Z185" s="9"/>
      <c r="AA185" s="19"/>
      <c r="AB185" s="9"/>
      <c r="AC185" s="9"/>
      <c r="AD185" s="9"/>
      <c r="AE185" s="190"/>
      <c r="AF185" s="190"/>
      <c r="AG185" s="190"/>
      <c r="AH185" s="190"/>
      <c r="AI185" s="190"/>
      <c r="AJ185" s="190"/>
      <c r="AK185" s="190"/>
      <c r="AL185" s="190"/>
      <c r="AM185" s="190"/>
      <c r="AN185" s="190"/>
      <c r="AO185" s="190"/>
      <c r="AP185" s="190"/>
      <c r="AQ185" s="190"/>
      <c r="AR185" s="190"/>
      <c r="AS185" s="190"/>
      <c r="AT185" s="190"/>
      <c r="AU185" s="190"/>
    </row>
    <row r="186" spans="1:47" s="9" customFormat="1" ht="22.5" customHeight="1">
      <c r="A186" s="12"/>
      <c r="B186" s="12"/>
      <c r="C186" s="12"/>
      <c r="D186" s="12"/>
      <c r="E186" s="12"/>
      <c r="H186" s="18"/>
      <c r="I186" s="20"/>
      <c r="AA186" s="19"/>
      <c r="AE186" s="190"/>
      <c r="AF186" s="190"/>
      <c r="AG186" s="190"/>
      <c r="AH186" s="190"/>
      <c r="AI186" s="190"/>
      <c r="AJ186" s="190"/>
      <c r="AK186" s="190"/>
      <c r="AL186" s="190"/>
      <c r="AM186" s="190"/>
      <c r="AN186" s="190"/>
      <c r="AO186" s="190"/>
      <c r="AP186" s="190"/>
      <c r="AQ186" s="190"/>
      <c r="AR186" s="190"/>
      <c r="AS186" s="190"/>
      <c r="AT186" s="190"/>
      <c r="AU186" s="190"/>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0"/>
      <c r="AF187" s="190"/>
      <c r="AG187" s="190"/>
      <c r="AH187" s="190"/>
      <c r="AI187" s="190"/>
      <c r="AJ187" s="190"/>
      <c r="AK187" s="190"/>
      <c r="AL187" s="190"/>
      <c r="AM187" s="190"/>
      <c r="AN187" s="190"/>
      <c r="AO187" s="190"/>
      <c r="AP187" s="190"/>
      <c r="AQ187" s="190"/>
      <c r="AR187" s="190"/>
      <c r="AS187" s="190"/>
      <c r="AT187" s="190"/>
      <c r="AU187" s="190"/>
    </row>
    <row r="188" spans="1:47">
      <c r="A188" s="12"/>
      <c r="B188" s="12"/>
      <c r="C188" s="12"/>
      <c r="D188" s="12"/>
      <c r="E188" s="12"/>
      <c r="F188" s="9"/>
      <c r="G188" s="9"/>
      <c r="H188" s="18"/>
      <c r="I188" s="20"/>
      <c r="J188" s="262"/>
      <c r="K188" s="9"/>
      <c r="L188" s="9"/>
      <c r="M188" s="9"/>
      <c r="N188" s="9"/>
      <c r="O188" s="9"/>
      <c r="P188" s="9"/>
      <c r="Q188" s="9"/>
      <c r="R188" s="9"/>
      <c r="S188" s="9"/>
      <c r="T188" s="9"/>
      <c r="U188" s="9"/>
      <c r="V188" s="9"/>
      <c r="W188" s="9"/>
      <c r="X188" s="9"/>
      <c r="Y188" s="9"/>
      <c r="Z188" s="9"/>
      <c r="AA188" s="19"/>
      <c r="AB188" s="9"/>
      <c r="AC188" s="9"/>
      <c r="AD188" s="9"/>
      <c r="AE188" s="190"/>
      <c r="AF188" s="190"/>
      <c r="AG188" s="190"/>
      <c r="AH188" s="190"/>
      <c r="AI188" s="190"/>
      <c r="AJ188" s="190"/>
      <c r="AK188" s="190"/>
      <c r="AL188" s="190"/>
      <c r="AM188" s="190"/>
      <c r="AN188" s="190"/>
      <c r="AO188" s="190"/>
      <c r="AP188" s="190"/>
      <c r="AQ188" s="190"/>
      <c r="AR188" s="190"/>
      <c r="AS188" s="190"/>
      <c r="AT188" s="190"/>
      <c r="AU188" s="190"/>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0"/>
      <c r="AF189" s="190"/>
      <c r="AG189" s="190"/>
      <c r="AH189" s="190"/>
      <c r="AI189" s="190"/>
      <c r="AJ189" s="190"/>
      <c r="AK189" s="190"/>
      <c r="AL189" s="190"/>
      <c r="AM189" s="190"/>
      <c r="AN189" s="190"/>
      <c r="AO189" s="190"/>
      <c r="AP189" s="190"/>
      <c r="AQ189" s="190"/>
      <c r="AR189" s="190"/>
      <c r="AS189" s="190"/>
      <c r="AT189" s="190"/>
      <c r="AU189" s="190"/>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0"/>
      <c r="AF190" s="190"/>
      <c r="AG190" s="190"/>
      <c r="AH190" s="190"/>
      <c r="AI190" s="190"/>
      <c r="AJ190" s="190"/>
      <c r="AK190" s="190"/>
      <c r="AL190" s="190"/>
      <c r="AM190" s="190"/>
      <c r="AN190" s="190"/>
      <c r="AO190" s="190"/>
      <c r="AP190" s="190"/>
      <c r="AQ190" s="190"/>
      <c r="AR190" s="190"/>
      <c r="AS190" s="190"/>
      <c r="AT190" s="190"/>
      <c r="AU190" s="190"/>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0"/>
      <c r="AF191" s="190"/>
      <c r="AG191" s="190"/>
      <c r="AH191" s="190"/>
      <c r="AI191" s="190"/>
      <c r="AJ191" s="190"/>
      <c r="AK191" s="190"/>
      <c r="AL191" s="190"/>
      <c r="AM191" s="190"/>
      <c r="AN191" s="190"/>
      <c r="AO191" s="190"/>
      <c r="AP191" s="190"/>
      <c r="AQ191" s="190"/>
      <c r="AR191" s="190"/>
      <c r="AS191" s="190"/>
      <c r="AT191" s="190"/>
      <c r="AU191" s="190"/>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0"/>
      <c r="AF192" s="190"/>
      <c r="AG192" s="190"/>
      <c r="AH192" s="190"/>
      <c r="AI192" s="190"/>
      <c r="AJ192" s="190"/>
      <c r="AK192" s="190"/>
      <c r="AL192" s="190"/>
      <c r="AM192" s="190"/>
      <c r="AN192" s="190"/>
      <c r="AO192" s="190"/>
      <c r="AP192" s="190"/>
      <c r="AQ192" s="190"/>
      <c r="AR192" s="190"/>
      <c r="AS192" s="190"/>
      <c r="AT192" s="190"/>
      <c r="AU192" s="190"/>
    </row>
    <row r="193" spans="1:47">
      <c r="A193" s="12"/>
      <c r="B193" s="12"/>
      <c r="C193" s="12"/>
      <c r="D193" s="12"/>
      <c r="E193" s="12"/>
      <c r="F193" s="9"/>
      <c r="G193" s="9"/>
      <c r="H193" s="18"/>
      <c r="I193" s="18"/>
      <c r="J193" s="18"/>
      <c r="K193" s="18"/>
      <c r="L193" s="18"/>
      <c r="M193" s="9"/>
      <c r="N193" s="9"/>
      <c r="O193" s="9"/>
      <c r="P193" s="9"/>
      <c r="Q193" s="9"/>
      <c r="R193" s="9"/>
      <c r="S193" s="9"/>
      <c r="T193" s="9"/>
      <c r="U193" s="9"/>
      <c r="V193" s="9"/>
      <c r="W193" s="9"/>
      <c r="X193" s="9"/>
      <c r="Y193" s="9"/>
      <c r="Z193" s="9"/>
      <c r="AA193" s="19"/>
      <c r="AB193" s="9"/>
      <c r="AC193" s="9"/>
      <c r="AD193" s="9"/>
      <c r="AE193" s="190"/>
      <c r="AF193" s="190"/>
      <c r="AG193" s="190"/>
      <c r="AH193" s="190"/>
      <c r="AI193" s="190"/>
      <c r="AJ193" s="190"/>
      <c r="AK193" s="190"/>
      <c r="AL193" s="190"/>
      <c r="AM193" s="190"/>
      <c r="AN193" s="190"/>
      <c r="AO193" s="190"/>
      <c r="AP193" s="190"/>
      <c r="AQ193" s="190"/>
      <c r="AR193" s="190"/>
      <c r="AS193" s="190"/>
      <c r="AT193" s="190"/>
      <c r="AU193" s="190"/>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0"/>
      <c r="AF194" s="190"/>
      <c r="AG194" s="190"/>
      <c r="AH194" s="190"/>
      <c r="AI194" s="190"/>
      <c r="AJ194" s="190"/>
      <c r="AK194" s="190"/>
      <c r="AL194" s="190"/>
      <c r="AM194" s="190"/>
      <c r="AN194" s="190"/>
      <c r="AO194" s="190"/>
      <c r="AP194" s="190"/>
      <c r="AQ194" s="190"/>
      <c r="AR194" s="190"/>
      <c r="AS194" s="190"/>
      <c r="AT194" s="190"/>
      <c r="AU194" s="190"/>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0"/>
      <c r="AF195" s="190"/>
      <c r="AG195" s="190"/>
      <c r="AH195" s="190"/>
      <c r="AI195" s="190"/>
      <c r="AJ195" s="190"/>
      <c r="AK195" s="190"/>
      <c r="AL195" s="190"/>
      <c r="AM195" s="190"/>
      <c r="AN195" s="190"/>
      <c r="AO195" s="190"/>
      <c r="AP195" s="190"/>
      <c r="AQ195" s="190"/>
      <c r="AR195" s="190"/>
      <c r="AS195" s="190"/>
      <c r="AT195" s="190"/>
      <c r="AU195" s="190"/>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0"/>
      <c r="AF196" s="190"/>
      <c r="AG196" s="190"/>
      <c r="AH196" s="190"/>
      <c r="AI196" s="190"/>
      <c r="AJ196" s="190"/>
      <c r="AK196" s="190"/>
      <c r="AL196" s="190"/>
      <c r="AM196" s="190"/>
      <c r="AN196" s="190"/>
      <c r="AO196" s="190"/>
      <c r="AP196" s="190"/>
      <c r="AQ196" s="190"/>
      <c r="AR196" s="190"/>
      <c r="AS196" s="190"/>
      <c r="AT196" s="190"/>
      <c r="AU196" s="190"/>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0"/>
      <c r="AF197" s="190"/>
      <c r="AG197" s="190"/>
      <c r="AH197" s="190"/>
      <c r="AI197" s="190"/>
      <c r="AJ197" s="190"/>
      <c r="AK197" s="190"/>
      <c r="AL197" s="190"/>
      <c r="AM197" s="190"/>
      <c r="AN197" s="190"/>
      <c r="AO197" s="190"/>
      <c r="AP197" s="190"/>
      <c r="AQ197" s="190"/>
      <c r="AR197" s="190"/>
      <c r="AS197" s="190"/>
      <c r="AT197" s="190"/>
      <c r="AU197" s="190"/>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0"/>
      <c r="AF198" s="190"/>
      <c r="AG198" s="190"/>
      <c r="AH198" s="190"/>
      <c r="AI198" s="190"/>
      <c r="AJ198" s="190"/>
      <c r="AK198" s="190"/>
      <c r="AL198" s="190"/>
      <c r="AM198" s="190"/>
      <c r="AN198" s="190"/>
      <c r="AO198" s="190"/>
      <c r="AP198" s="190"/>
      <c r="AQ198" s="190"/>
      <c r="AR198" s="190"/>
      <c r="AS198" s="190"/>
      <c r="AT198" s="190"/>
      <c r="AU198" s="190"/>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0"/>
      <c r="AF199" s="190"/>
      <c r="AG199" s="190"/>
      <c r="AH199" s="190"/>
      <c r="AI199" s="190"/>
      <c r="AJ199" s="190"/>
      <c r="AK199" s="190"/>
      <c r="AL199" s="190"/>
      <c r="AM199" s="190"/>
      <c r="AN199" s="190"/>
      <c r="AO199" s="190"/>
      <c r="AP199" s="190"/>
      <c r="AQ199" s="190"/>
      <c r="AR199" s="190"/>
      <c r="AS199" s="190"/>
      <c r="AT199" s="190"/>
      <c r="AU199" s="190"/>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0"/>
      <c r="AF200" s="190"/>
      <c r="AG200" s="190"/>
      <c r="AH200" s="190"/>
      <c r="AI200" s="190"/>
      <c r="AJ200" s="190"/>
      <c r="AK200" s="190"/>
      <c r="AL200" s="190"/>
      <c r="AM200" s="190"/>
      <c r="AN200" s="190"/>
      <c r="AO200" s="190"/>
      <c r="AP200" s="190"/>
      <c r="AQ200" s="190"/>
      <c r="AR200" s="190"/>
      <c r="AS200" s="190"/>
      <c r="AT200" s="190"/>
      <c r="AU200" s="190"/>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0"/>
      <c r="AF201" s="190"/>
      <c r="AG201" s="190"/>
      <c r="AH201" s="190"/>
      <c r="AI201" s="190"/>
      <c r="AJ201" s="190"/>
      <c r="AK201" s="190"/>
      <c r="AL201" s="190"/>
      <c r="AM201" s="190"/>
      <c r="AN201" s="190"/>
      <c r="AO201" s="190"/>
      <c r="AP201" s="190"/>
      <c r="AQ201" s="190"/>
      <c r="AR201" s="190"/>
      <c r="AS201" s="190"/>
      <c r="AT201" s="190"/>
      <c r="AU201" s="190"/>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0"/>
      <c r="AF202" s="190"/>
      <c r="AG202" s="190"/>
      <c r="AH202" s="190"/>
      <c r="AI202" s="190"/>
      <c r="AJ202" s="190"/>
      <c r="AK202" s="190"/>
      <c r="AL202" s="190"/>
      <c r="AM202" s="190"/>
      <c r="AN202" s="190"/>
      <c r="AO202" s="190"/>
      <c r="AP202" s="190"/>
      <c r="AQ202" s="190"/>
      <c r="AR202" s="190"/>
      <c r="AS202" s="190"/>
      <c r="AT202" s="190"/>
      <c r="AU202" s="190"/>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0"/>
      <c r="AF203" s="190"/>
      <c r="AG203" s="190"/>
      <c r="AH203" s="190"/>
      <c r="AI203" s="190"/>
      <c r="AJ203" s="190"/>
      <c r="AK203" s="190"/>
      <c r="AL203" s="190"/>
      <c r="AM203" s="190"/>
      <c r="AN203" s="190"/>
      <c r="AO203" s="190"/>
      <c r="AP203" s="190"/>
      <c r="AQ203" s="190"/>
      <c r="AR203" s="190"/>
      <c r="AS203" s="190"/>
      <c r="AT203" s="190"/>
      <c r="AU203" s="190"/>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0"/>
      <c r="AF204" s="190"/>
      <c r="AG204" s="190"/>
      <c r="AH204" s="190"/>
      <c r="AI204" s="190"/>
      <c r="AJ204" s="190"/>
      <c r="AK204" s="190"/>
      <c r="AL204" s="190"/>
      <c r="AM204" s="190"/>
      <c r="AN204" s="190"/>
      <c r="AO204" s="190"/>
      <c r="AP204" s="190"/>
      <c r="AQ204" s="190"/>
      <c r="AR204" s="190"/>
      <c r="AS204" s="190"/>
      <c r="AT204" s="190"/>
      <c r="AU204" s="190"/>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27">
    <mergeCell ref="G29:I29"/>
    <mergeCell ref="G30:I30"/>
    <mergeCell ref="G35:I35"/>
    <mergeCell ref="G36:I36"/>
    <mergeCell ref="G31:I31"/>
    <mergeCell ref="G32:I32"/>
    <mergeCell ref="G33:I33"/>
    <mergeCell ref="G34:I34"/>
    <mergeCell ref="G27:I27"/>
    <mergeCell ref="G18:I18"/>
    <mergeCell ref="G19:I19"/>
    <mergeCell ref="G20:I20"/>
    <mergeCell ref="G28:I28"/>
    <mergeCell ref="G2:H2"/>
    <mergeCell ref="G6:I6"/>
    <mergeCell ref="G25:I25"/>
    <mergeCell ref="G26:I26"/>
    <mergeCell ref="G21:I21"/>
    <mergeCell ref="G22:I22"/>
    <mergeCell ref="G23:I23"/>
    <mergeCell ref="G24:I24"/>
    <mergeCell ref="G17:I17"/>
    <mergeCell ref="G11:I11"/>
    <mergeCell ref="G7:I7"/>
    <mergeCell ref="G8:I8"/>
    <mergeCell ref="G9:I9"/>
    <mergeCell ref="G10:I10"/>
  </mergeCells>
  <phoneticPr fontId="0" type="noConversion"/>
  <dataValidations count="1">
    <dataValidation type="custom" showInputMessage="1" showErrorMessage="1" error="Invalid input, please try again." sqref="K7:L25 T7:U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24"/>
      <c r="BK1" s="224"/>
    </row>
    <row r="2" spans="1:256" ht="15.75">
      <c r="A2" s="9"/>
      <c r="B2" s="57" t="s">
        <v>75</v>
      </c>
      <c r="C2" s="9"/>
      <c r="D2" s="9"/>
      <c r="E2" s="9"/>
      <c r="F2" s="9"/>
      <c r="G2" s="9"/>
      <c r="H2" s="9"/>
      <c r="I2" s="9"/>
      <c r="J2" s="9"/>
      <c r="K2" s="9"/>
      <c r="L2" s="9"/>
      <c r="M2" s="9"/>
      <c r="N2" s="9"/>
      <c r="O2" s="9"/>
      <c r="P2" s="9"/>
      <c r="Q2" s="9"/>
      <c r="R2" s="12"/>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28"/>
      <c r="BK3" s="22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 &amp;"-" &amp;IF(G4&gt;"2009-10",,"0") &amp;RIGHT(G4,2)-1)</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52"/>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24"/>
      <c r="BK4" s="22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24"/>
      <c r="BK5" s="22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38">
        <v>2.3300000000000098E-2</v>
      </c>
      <c r="G6" s="194">
        <f>Input!G177</f>
        <v>4.3526432415321059E-2</v>
      </c>
      <c r="H6" s="20"/>
      <c r="I6" s="20"/>
      <c r="J6" s="20"/>
      <c r="K6" s="20"/>
      <c r="L6" s="20"/>
      <c r="M6" s="20"/>
      <c r="N6" s="20"/>
      <c r="O6" s="20"/>
      <c r="P6" s="20"/>
      <c r="Q6" s="20"/>
      <c r="R6" s="41"/>
      <c r="S6" s="52"/>
      <c r="T6" s="41"/>
      <c r="U6" s="41"/>
      <c r="V6" s="41"/>
      <c r="W6" s="41"/>
      <c r="X6" s="41"/>
      <c r="Y6" s="41"/>
      <c r="Z6" s="41"/>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24"/>
      <c r="BK6" s="224"/>
    </row>
    <row r="7" spans="1:256">
      <c r="A7" s="9"/>
      <c r="B7" s="96" t="s">
        <v>82</v>
      </c>
      <c r="C7" s="9"/>
      <c r="D7" s="9"/>
      <c r="E7" s="9"/>
      <c r="F7" s="9"/>
      <c r="G7" s="194"/>
      <c r="H7" s="239">
        <f>vanilla1</f>
        <v>8.0909819403355954E-2</v>
      </c>
      <c r="I7" s="95">
        <f>vanilla2</f>
        <v>9.1792297926305499E-2</v>
      </c>
      <c r="J7" s="95">
        <f>vanilla3</f>
        <v>9.7568543608406832E-2</v>
      </c>
      <c r="K7" s="95">
        <f>vanilla4</f>
        <v>8.0301189032285114E-2</v>
      </c>
      <c r="L7" s="95">
        <f>vanilla5</f>
        <v>8.7595448411969867E-2</v>
      </c>
      <c r="M7" s="95">
        <f>vanilla6</f>
        <v>0</v>
      </c>
      <c r="N7" s="95">
        <f>vanilla7</f>
        <v>0</v>
      </c>
      <c r="O7" s="95">
        <f>vanilla8</f>
        <v>0</v>
      </c>
      <c r="P7" s="95">
        <f>vanilla9</f>
        <v>0</v>
      </c>
      <c r="Q7" s="95">
        <f>vanilla10</f>
        <v>0</v>
      </c>
      <c r="R7" s="95"/>
      <c r="S7" s="52"/>
      <c r="T7" s="140"/>
      <c r="U7" s="140"/>
      <c r="V7" s="140"/>
      <c r="W7" s="140"/>
      <c r="X7" s="140"/>
      <c r="Y7" s="140"/>
      <c r="Z7" s="140"/>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4"/>
      <c r="BK7" s="224"/>
    </row>
    <row r="8" spans="1:256">
      <c r="A8" s="9"/>
      <c r="B8" s="96"/>
      <c r="C8" s="9"/>
      <c r="D8" s="9"/>
      <c r="E8" s="9"/>
      <c r="F8" s="9"/>
      <c r="G8" s="145"/>
      <c r="H8" s="145"/>
      <c r="I8" s="145"/>
      <c r="J8" s="145"/>
      <c r="K8" s="145"/>
      <c r="L8" s="145"/>
      <c r="M8" s="139"/>
      <c r="N8" s="139"/>
      <c r="O8" s="139"/>
      <c r="P8" s="139"/>
      <c r="Q8" s="139"/>
      <c r="R8" s="140"/>
      <c r="S8" s="12"/>
      <c r="T8" s="140"/>
      <c r="U8" s="140"/>
      <c r="V8" s="140"/>
      <c r="W8" s="140"/>
      <c r="X8" s="140"/>
      <c r="Y8" s="140"/>
      <c r="Z8" s="140"/>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4"/>
      <c r="BK8" s="224"/>
    </row>
    <row r="9" spans="1:256">
      <c r="A9" s="81"/>
      <c r="B9" s="81" t="s">
        <v>42</v>
      </c>
      <c r="C9" s="110"/>
      <c r="D9" s="110"/>
      <c r="E9" s="110"/>
      <c r="F9" s="110"/>
      <c r="G9" s="110"/>
      <c r="H9" s="74"/>
      <c r="I9" s="74"/>
      <c r="J9" s="74"/>
      <c r="K9" s="74"/>
      <c r="L9" s="74"/>
      <c r="M9" s="74"/>
      <c r="N9" s="74"/>
      <c r="O9" s="74"/>
      <c r="P9" s="74"/>
      <c r="Q9" s="74"/>
      <c r="R9" s="74"/>
      <c r="S9" s="52"/>
      <c r="T9" s="140"/>
      <c r="U9" s="140"/>
      <c r="V9" s="140"/>
      <c r="W9" s="140"/>
      <c r="X9" s="140"/>
      <c r="Y9" s="140"/>
      <c r="Z9" s="140"/>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4"/>
      <c r="BK9" s="224"/>
    </row>
    <row r="10" spans="1:256">
      <c r="A10" s="17"/>
      <c r="B10" s="17"/>
      <c r="C10" s="124"/>
      <c r="D10" s="124"/>
      <c r="E10" s="124"/>
      <c r="F10" s="124"/>
      <c r="G10" s="124"/>
      <c r="H10" s="12"/>
      <c r="I10" s="12"/>
      <c r="J10" s="12"/>
      <c r="K10" s="12"/>
      <c r="L10" s="12"/>
      <c r="M10" s="12"/>
      <c r="N10" s="12"/>
      <c r="O10" s="12"/>
      <c r="P10" s="12"/>
      <c r="Q10" s="12"/>
      <c r="R10" s="140"/>
      <c r="S10" s="52"/>
      <c r="T10" s="140"/>
      <c r="U10" s="140"/>
      <c r="V10" s="140"/>
      <c r="W10" s="140"/>
      <c r="X10" s="140"/>
      <c r="Y10" s="140"/>
      <c r="Z10" s="140"/>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4"/>
      <c r="BK10" s="224"/>
    </row>
    <row r="11" spans="1:256">
      <c r="A11" s="9"/>
      <c r="B11" s="46" t="s">
        <v>78</v>
      </c>
      <c r="C11" s="9"/>
      <c r="D11" s="9"/>
      <c r="E11" s="9"/>
      <c r="F11" s="9"/>
      <c r="G11" s="195">
        <f>SUM(G12:G41)</f>
        <v>4.2038385308644184</v>
      </c>
      <c r="H11" s="145"/>
      <c r="I11" s="145"/>
      <c r="J11" s="145"/>
      <c r="K11" s="145"/>
      <c r="L11" s="145"/>
      <c r="M11" s="139"/>
      <c r="N11" s="139"/>
      <c r="O11" s="139"/>
      <c r="P11" s="139"/>
      <c r="Q11" s="139"/>
      <c r="R11" s="140"/>
      <c r="S11" s="12"/>
      <c r="T11" s="140"/>
      <c r="U11" s="140"/>
      <c r="V11" s="140"/>
      <c r="W11" s="140"/>
      <c r="X11" s="140"/>
      <c r="Y11" s="140"/>
      <c r="Z11" s="140"/>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4"/>
      <c r="BK11" s="224"/>
    </row>
    <row r="12" spans="1:256" ht="12.75" hidden="1" customHeight="1" outlineLevel="1">
      <c r="A12" s="9"/>
      <c r="B12" s="9"/>
      <c r="C12" s="131" t="str">
        <f>Asset1</f>
        <v>Opening Distribution Assets</v>
      </c>
      <c r="D12" s="9"/>
      <c r="E12" s="9"/>
      <c r="F12" s="9"/>
      <c r="G12" s="196">
        <f>Input!M7</f>
        <v>4.2038385308644184</v>
      </c>
      <c r="H12" s="145"/>
      <c r="I12" s="145"/>
      <c r="J12" s="145"/>
      <c r="K12" s="145"/>
      <c r="L12" s="145"/>
      <c r="M12" s="139"/>
      <c r="N12" s="139"/>
      <c r="O12" s="139"/>
      <c r="P12" s="139"/>
      <c r="Q12" s="139"/>
      <c r="R12" s="140"/>
      <c r="S12" s="52"/>
      <c r="T12" s="140"/>
      <c r="U12" s="140"/>
      <c r="V12" s="140"/>
      <c r="W12" s="140"/>
      <c r="X12" s="140"/>
      <c r="Y12" s="140"/>
      <c r="Z12" s="140"/>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4"/>
      <c r="BK12" s="224"/>
    </row>
    <row r="13" spans="1:256" ht="12.75" hidden="1" customHeight="1" outlineLevel="1">
      <c r="A13" s="9"/>
      <c r="B13" s="46"/>
      <c r="C13" s="131" t="str">
        <f>Asset2</f>
        <v>Sub-transmission Overhead</v>
      </c>
      <c r="D13" s="9"/>
      <c r="E13" s="9"/>
      <c r="F13" s="142"/>
      <c r="G13" s="196">
        <f>Input!M8</f>
        <v>0</v>
      </c>
      <c r="H13" s="145"/>
      <c r="I13" s="145"/>
      <c r="J13" s="145"/>
      <c r="K13" s="145"/>
      <c r="L13" s="145"/>
      <c r="M13" s="139"/>
      <c r="N13" s="139"/>
      <c r="O13" s="139"/>
      <c r="P13" s="139"/>
      <c r="Q13" s="139"/>
      <c r="R13" s="140"/>
      <c r="S13" s="52"/>
      <c r="T13" s="140"/>
      <c r="U13" s="140"/>
      <c r="V13" s="140"/>
      <c r="W13" s="140"/>
      <c r="X13" s="140"/>
      <c r="Y13" s="140"/>
      <c r="Z13" s="140"/>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4"/>
      <c r="BK13" s="224"/>
    </row>
    <row r="14" spans="1:256" ht="12.75" hidden="1" customHeight="1" outlineLevel="1">
      <c r="A14" s="9"/>
      <c r="B14" s="46"/>
      <c r="C14" s="131" t="str">
        <f>Asset3</f>
        <v>Sub-transmission Underground</v>
      </c>
      <c r="D14" s="9"/>
      <c r="E14" s="9"/>
      <c r="F14" s="142"/>
      <c r="G14" s="196">
        <f>Input!M9</f>
        <v>0</v>
      </c>
      <c r="H14" s="145"/>
      <c r="I14" s="145"/>
      <c r="J14" s="145"/>
      <c r="K14" s="145"/>
      <c r="L14" s="145"/>
      <c r="M14" s="139"/>
      <c r="N14" s="139"/>
      <c r="O14" s="139"/>
      <c r="P14" s="139"/>
      <c r="Q14" s="139"/>
      <c r="R14" s="140"/>
      <c r="S14" s="12"/>
      <c r="T14" s="140"/>
      <c r="U14" s="140"/>
      <c r="V14" s="140"/>
      <c r="W14" s="140"/>
      <c r="X14" s="140"/>
      <c r="Y14" s="140"/>
      <c r="Z14" s="140"/>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4"/>
      <c r="BK14" s="224"/>
    </row>
    <row r="15" spans="1:256" ht="12.75" hidden="1" customHeight="1" outlineLevel="1">
      <c r="A15" s="9"/>
      <c r="B15" s="46"/>
      <c r="C15" s="131" t="str">
        <f>Asset4</f>
        <v>Zone Substation</v>
      </c>
      <c r="D15" s="9"/>
      <c r="E15" s="9"/>
      <c r="F15" s="142"/>
      <c r="G15" s="196">
        <f>Input!M10</f>
        <v>0</v>
      </c>
      <c r="H15" s="145"/>
      <c r="I15" s="145"/>
      <c r="J15" s="145"/>
      <c r="K15" s="145"/>
      <c r="L15" s="145"/>
      <c r="M15" s="139"/>
      <c r="N15" s="139"/>
      <c r="O15" s="139"/>
      <c r="P15" s="139"/>
      <c r="Q15" s="139"/>
      <c r="R15" s="140"/>
      <c r="S15" s="52"/>
      <c r="T15" s="140"/>
      <c r="U15" s="140"/>
      <c r="V15" s="140"/>
      <c r="W15" s="140"/>
      <c r="X15" s="140"/>
      <c r="Y15" s="140"/>
      <c r="Z15" s="140"/>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4"/>
      <c r="BK15" s="224"/>
    </row>
    <row r="16" spans="1:256" ht="12.75" hidden="1" customHeight="1" outlineLevel="1">
      <c r="A16" s="9"/>
      <c r="B16" s="46"/>
      <c r="C16" s="131" t="str">
        <f>Asset5</f>
        <v>IT &amp; Communication Systems (Networks)</v>
      </c>
      <c r="D16" s="9"/>
      <c r="E16" s="9"/>
      <c r="F16" s="174"/>
      <c r="G16" s="196">
        <f>Input!M11</f>
        <v>0</v>
      </c>
      <c r="H16" s="145"/>
      <c r="I16" s="145"/>
      <c r="J16" s="145"/>
      <c r="K16" s="145"/>
      <c r="L16" s="145"/>
      <c r="M16" s="139"/>
      <c r="N16" s="139"/>
      <c r="O16" s="139"/>
      <c r="P16" s="139"/>
      <c r="Q16" s="139"/>
      <c r="R16" s="140"/>
      <c r="S16" s="52"/>
      <c r="T16" s="140"/>
      <c r="U16" s="140"/>
      <c r="V16" s="140"/>
      <c r="W16" s="140"/>
      <c r="X16" s="140"/>
      <c r="Y16" s="140"/>
      <c r="Z16" s="140"/>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4"/>
      <c r="BK16" s="224"/>
    </row>
    <row r="17" spans="1:63" ht="12.75" hidden="1" customHeight="1" outlineLevel="1">
      <c r="A17" s="9"/>
      <c r="B17" s="46"/>
      <c r="C17" s="131" t="str">
        <f>Asset6</f>
        <v>Motor Vehicles</v>
      </c>
      <c r="D17" s="9"/>
      <c r="E17" s="9"/>
      <c r="F17" s="142"/>
      <c r="G17" s="196">
        <f>Input!M12</f>
        <v>0</v>
      </c>
      <c r="H17" s="145"/>
      <c r="I17" s="145"/>
      <c r="J17" s="145"/>
      <c r="K17" s="145"/>
      <c r="L17" s="145"/>
      <c r="M17" s="139"/>
      <c r="N17" s="139"/>
      <c r="O17" s="139"/>
      <c r="P17" s="139"/>
      <c r="Q17" s="139"/>
      <c r="R17" s="140"/>
      <c r="S17" s="12"/>
      <c r="T17" s="140"/>
      <c r="U17" s="140"/>
      <c r="V17" s="140"/>
      <c r="W17" s="140"/>
      <c r="X17" s="140"/>
      <c r="Y17" s="140"/>
      <c r="Z17" s="140"/>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4"/>
      <c r="BK17" s="224"/>
    </row>
    <row r="18" spans="1:63" ht="12.75" hidden="1" customHeight="1" outlineLevel="1">
      <c r="A18" s="9"/>
      <c r="B18" s="46"/>
      <c r="C18" s="131" t="str">
        <f>Asset7</f>
        <v>Other Non-System Assets (Networks)</v>
      </c>
      <c r="D18" s="9"/>
      <c r="E18" s="9"/>
      <c r="F18" s="142"/>
      <c r="G18" s="196">
        <f>Input!M13</f>
        <v>0</v>
      </c>
      <c r="H18" s="145"/>
      <c r="I18" s="145"/>
      <c r="J18" s="145"/>
      <c r="K18" s="145"/>
      <c r="L18" s="145"/>
      <c r="M18" s="139"/>
      <c r="N18" s="139"/>
      <c r="O18" s="139"/>
      <c r="P18" s="139"/>
      <c r="Q18" s="139"/>
      <c r="R18" s="140"/>
      <c r="S18" s="52"/>
      <c r="T18" s="140"/>
      <c r="U18" s="140"/>
      <c r="V18" s="140"/>
      <c r="W18" s="140"/>
      <c r="X18" s="140"/>
      <c r="Y18" s="140"/>
      <c r="Z18" s="140"/>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4"/>
      <c r="BK18" s="224"/>
    </row>
    <row r="19" spans="1:63" ht="12.75" hidden="1" customHeight="1" outlineLevel="1">
      <c r="A19" s="9"/>
      <c r="B19" s="46"/>
      <c r="C19" s="131" t="str">
        <f>Asset8</f>
        <v>IT Systems (Corporate)</v>
      </c>
      <c r="D19" s="9"/>
      <c r="E19" s="9"/>
      <c r="F19" s="142"/>
      <c r="G19" s="196">
        <f>Input!M14</f>
        <v>0</v>
      </c>
      <c r="H19" s="145"/>
      <c r="I19" s="145"/>
      <c r="J19" s="145"/>
      <c r="K19" s="145"/>
      <c r="L19" s="145"/>
      <c r="M19" s="139"/>
      <c r="N19" s="139"/>
      <c r="O19" s="139"/>
      <c r="P19" s="139"/>
      <c r="Q19" s="139"/>
      <c r="R19" s="140"/>
      <c r="S19" s="52"/>
      <c r="T19" s="140"/>
      <c r="U19" s="140"/>
      <c r="V19" s="140"/>
      <c r="W19" s="140"/>
      <c r="X19" s="140"/>
      <c r="Y19" s="140"/>
      <c r="Z19" s="140"/>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4"/>
      <c r="BK19" s="224"/>
    </row>
    <row r="20" spans="1:63" ht="12.75" hidden="1" customHeight="1" outlineLevel="1">
      <c r="A20" s="9"/>
      <c r="B20" s="46"/>
      <c r="C20" s="131" t="str">
        <f>Asset9</f>
        <v>Telecommunications (Corporate)</v>
      </c>
      <c r="D20" s="9"/>
      <c r="E20" s="9"/>
      <c r="F20" s="142"/>
      <c r="G20" s="196">
        <f>Input!M15</f>
        <v>0</v>
      </c>
      <c r="H20" s="145"/>
      <c r="I20" s="145"/>
      <c r="J20" s="145"/>
      <c r="K20" s="145"/>
      <c r="L20" s="145"/>
      <c r="M20" s="139"/>
      <c r="N20" s="139"/>
      <c r="O20" s="139"/>
      <c r="P20" s="139"/>
      <c r="Q20" s="139"/>
      <c r="R20" s="140"/>
      <c r="S20" s="12"/>
      <c r="T20" s="140"/>
      <c r="U20" s="140"/>
      <c r="V20" s="140"/>
      <c r="W20" s="140"/>
      <c r="X20" s="140"/>
      <c r="Y20" s="140"/>
      <c r="Z20" s="140"/>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4"/>
      <c r="BK20" s="224"/>
    </row>
    <row r="21" spans="1:63" ht="12.75" hidden="1" customHeight="1" outlineLevel="1">
      <c r="A21" s="9"/>
      <c r="B21" s="46"/>
      <c r="C21" s="131" t="str">
        <f>Asset10</f>
        <v>Other Non-System Assets (Corporate)</v>
      </c>
      <c r="D21" s="9"/>
      <c r="E21" s="9"/>
      <c r="F21" s="142"/>
      <c r="G21" s="196">
        <f>Input!M16</f>
        <v>0</v>
      </c>
      <c r="H21" s="145"/>
      <c r="I21" s="145"/>
      <c r="J21" s="145"/>
      <c r="K21" s="145"/>
      <c r="L21" s="145"/>
      <c r="M21" s="139"/>
      <c r="N21" s="139"/>
      <c r="O21" s="139"/>
      <c r="P21" s="139"/>
      <c r="Q21" s="139"/>
      <c r="R21" s="140"/>
      <c r="S21" s="52"/>
      <c r="T21" s="140"/>
      <c r="U21" s="140"/>
      <c r="V21" s="140"/>
      <c r="W21" s="140"/>
      <c r="X21" s="140"/>
      <c r="Y21" s="140"/>
      <c r="Z21" s="140"/>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4"/>
      <c r="BK21" s="224"/>
    </row>
    <row r="22" spans="1:63" ht="12.75" hidden="1" customHeight="1" outlineLevel="1">
      <c r="A22" s="9"/>
      <c r="B22" s="46"/>
      <c r="C22" s="131" t="str">
        <f>Asset11</f>
        <v>Land</v>
      </c>
      <c r="D22" s="9"/>
      <c r="E22" s="9"/>
      <c r="F22" s="142"/>
      <c r="G22" s="196">
        <f>Input!M17</f>
        <v>0</v>
      </c>
      <c r="H22" s="145"/>
      <c r="I22" s="145"/>
      <c r="J22" s="145"/>
      <c r="K22" s="145"/>
      <c r="L22" s="145"/>
      <c r="M22" s="139"/>
      <c r="N22" s="139"/>
      <c r="O22" s="139"/>
      <c r="P22" s="139"/>
      <c r="Q22" s="139"/>
      <c r="R22" s="140"/>
      <c r="S22" s="52"/>
      <c r="T22" s="140"/>
      <c r="U22" s="140"/>
      <c r="V22" s="140"/>
      <c r="W22" s="140"/>
      <c r="X22" s="140"/>
      <c r="Y22" s="140"/>
      <c r="Z22" s="140"/>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4"/>
      <c r="BK22" s="224"/>
    </row>
    <row r="23" spans="1:63" ht="12.75" hidden="1" customHeight="1" outlineLevel="1">
      <c r="A23" s="9"/>
      <c r="B23" s="46"/>
      <c r="C23" s="131" t="str">
        <f>Asset12</f>
        <v>Buildings</v>
      </c>
      <c r="D23" s="9"/>
      <c r="E23" s="9"/>
      <c r="F23" s="142"/>
      <c r="G23" s="196">
        <f>Input!M18</f>
        <v>0</v>
      </c>
      <c r="H23" s="145"/>
      <c r="I23" s="145"/>
      <c r="J23" s="145"/>
      <c r="K23" s="145"/>
      <c r="L23" s="145"/>
      <c r="M23" s="139"/>
      <c r="N23" s="139"/>
      <c r="O23" s="139"/>
      <c r="P23" s="139"/>
      <c r="Q23" s="139"/>
      <c r="R23" s="140"/>
      <c r="S23" s="12"/>
      <c r="T23" s="140"/>
      <c r="U23" s="140"/>
      <c r="V23" s="140"/>
      <c r="W23" s="140"/>
      <c r="X23" s="140"/>
      <c r="Y23" s="140"/>
      <c r="Z23" s="140"/>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4"/>
      <c r="BK23" s="224"/>
    </row>
    <row r="24" spans="1:63" ht="12.75" hidden="1" customHeight="1" outlineLevel="1">
      <c r="A24" s="9"/>
      <c r="B24" s="46"/>
      <c r="C24" s="131" t="str">
        <f>Asset13</f>
        <v>Equity raising costs</v>
      </c>
      <c r="D24" s="9"/>
      <c r="E24" s="9"/>
      <c r="F24" s="142"/>
      <c r="G24" s="196">
        <f>Input!M19</f>
        <v>0</v>
      </c>
      <c r="H24" s="145"/>
      <c r="I24" s="145"/>
      <c r="J24" s="145"/>
      <c r="K24" s="145"/>
      <c r="L24" s="145"/>
      <c r="M24" s="139"/>
      <c r="N24" s="139"/>
      <c r="O24" s="139"/>
      <c r="P24" s="139"/>
      <c r="Q24" s="139"/>
      <c r="R24" s="140"/>
      <c r="S24" s="52"/>
      <c r="T24" s="140"/>
      <c r="U24" s="140"/>
      <c r="V24" s="140"/>
      <c r="W24" s="140"/>
      <c r="X24" s="140"/>
      <c r="Y24" s="140"/>
      <c r="Z24" s="140"/>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4"/>
      <c r="BK24" s="224"/>
    </row>
    <row r="25" spans="1:63" ht="12.75" hidden="1" customHeight="1" outlineLevel="1">
      <c r="A25" s="9"/>
      <c r="B25" s="46"/>
      <c r="C25" s="131">
        <f>Asset14</f>
        <v>0</v>
      </c>
      <c r="D25" s="9"/>
      <c r="E25" s="9"/>
      <c r="F25" s="142"/>
      <c r="G25" s="196">
        <f>Input!M20</f>
        <v>0</v>
      </c>
      <c r="H25" s="145"/>
      <c r="I25" s="145"/>
      <c r="J25" s="145"/>
      <c r="K25" s="145"/>
      <c r="L25" s="145"/>
      <c r="M25" s="139"/>
      <c r="N25" s="139"/>
      <c r="O25" s="139"/>
      <c r="P25" s="139"/>
      <c r="Q25" s="139"/>
      <c r="R25" s="140"/>
      <c r="S25" s="52"/>
      <c r="T25" s="140"/>
      <c r="U25" s="140"/>
      <c r="V25" s="140"/>
      <c r="W25" s="140"/>
      <c r="X25" s="140"/>
      <c r="Y25" s="140"/>
      <c r="Z25" s="140"/>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4"/>
      <c r="BK25" s="224"/>
    </row>
    <row r="26" spans="1:63" ht="12.75" hidden="1" customHeight="1" outlineLevel="1">
      <c r="A26" s="9"/>
      <c r="B26" s="46"/>
      <c r="C26" s="131">
        <f>Asset15</f>
        <v>0</v>
      </c>
      <c r="D26" s="9"/>
      <c r="E26" s="9"/>
      <c r="F26" s="142"/>
      <c r="G26" s="196">
        <f>Input!M21</f>
        <v>0</v>
      </c>
      <c r="H26" s="145"/>
      <c r="I26" s="145"/>
      <c r="J26" s="145"/>
      <c r="K26" s="145"/>
      <c r="L26" s="145"/>
      <c r="M26" s="139"/>
      <c r="N26" s="139"/>
      <c r="O26" s="139"/>
      <c r="P26" s="139"/>
      <c r="Q26" s="139"/>
      <c r="R26" s="140"/>
      <c r="S26" s="12"/>
      <c r="T26" s="140"/>
      <c r="U26" s="140"/>
      <c r="V26" s="140"/>
      <c r="W26" s="140"/>
      <c r="X26" s="140"/>
      <c r="Y26" s="140"/>
      <c r="Z26" s="140"/>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4"/>
      <c r="BK26" s="224"/>
    </row>
    <row r="27" spans="1:63" ht="12.75" hidden="1" customHeight="1" outlineLevel="1">
      <c r="A27" s="9"/>
      <c r="B27" s="46"/>
      <c r="C27" s="131">
        <f>Asset16</f>
        <v>0</v>
      </c>
      <c r="D27" s="9"/>
      <c r="E27" s="9"/>
      <c r="F27" s="142"/>
      <c r="G27" s="196">
        <f>Input!M22</f>
        <v>0</v>
      </c>
      <c r="H27" s="145"/>
      <c r="I27" s="145"/>
      <c r="J27" s="145"/>
      <c r="K27" s="145"/>
      <c r="L27" s="145"/>
      <c r="M27" s="139"/>
      <c r="N27" s="139"/>
      <c r="O27" s="139"/>
      <c r="P27" s="139"/>
      <c r="Q27" s="139"/>
      <c r="R27" s="140"/>
      <c r="S27" s="52"/>
      <c r="T27" s="140"/>
      <c r="U27" s="140"/>
      <c r="V27" s="140"/>
      <c r="W27" s="140"/>
      <c r="X27" s="140"/>
      <c r="Y27" s="140"/>
      <c r="Z27" s="140"/>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4"/>
      <c r="BK27" s="224"/>
    </row>
    <row r="28" spans="1:63" ht="12.75" hidden="1" customHeight="1" outlineLevel="1">
      <c r="A28" s="9"/>
      <c r="B28" s="46"/>
      <c r="C28" s="131">
        <f>Asset17</f>
        <v>0</v>
      </c>
      <c r="D28" s="9"/>
      <c r="E28" s="9"/>
      <c r="F28" s="142"/>
      <c r="G28" s="196">
        <f>Input!M23</f>
        <v>0</v>
      </c>
      <c r="H28" s="145"/>
      <c r="I28" s="145"/>
      <c r="J28" s="145"/>
      <c r="K28" s="145"/>
      <c r="L28" s="145"/>
      <c r="M28" s="139"/>
      <c r="N28" s="139"/>
      <c r="O28" s="139"/>
      <c r="P28" s="139"/>
      <c r="Q28" s="139"/>
      <c r="R28" s="140"/>
      <c r="S28" s="52"/>
      <c r="T28" s="140"/>
      <c r="U28" s="140"/>
      <c r="V28" s="140"/>
      <c r="W28" s="140"/>
      <c r="X28" s="140"/>
      <c r="Y28" s="140"/>
      <c r="Z28" s="140"/>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4"/>
      <c r="BK28" s="224"/>
    </row>
    <row r="29" spans="1:63" ht="12.75" hidden="1" customHeight="1" outlineLevel="1">
      <c r="A29" s="9"/>
      <c r="B29" s="46"/>
      <c r="C29" s="131">
        <f>Asset18</f>
        <v>0</v>
      </c>
      <c r="D29" s="9"/>
      <c r="E29" s="9"/>
      <c r="F29" s="142"/>
      <c r="G29" s="196">
        <f>Input!M24</f>
        <v>0</v>
      </c>
      <c r="H29" s="145"/>
      <c r="I29" s="145"/>
      <c r="J29" s="145"/>
      <c r="K29" s="145"/>
      <c r="L29" s="145"/>
      <c r="M29" s="139"/>
      <c r="N29" s="139"/>
      <c r="O29" s="139"/>
      <c r="P29" s="139"/>
      <c r="Q29" s="139"/>
      <c r="R29" s="140"/>
      <c r="S29" s="12"/>
      <c r="T29" s="140"/>
      <c r="U29" s="140"/>
      <c r="V29" s="140"/>
      <c r="W29" s="140"/>
      <c r="X29" s="140"/>
      <c r="Y29" s="140"/>
      <c r="Z29" s="140"/>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4"/>
      <c r="BK29" s="224"/>
    </row>
    <row r="30" spans="1:63" ht="12.75" hidden="1" customHeight="1" outlineLevel="1">
      <c r="A30" s="9"/>
      <c r="B30" s="46"/>
      <c r="C30" s="131">
        <f>Asset19</f>
        <v>0</v>
      </c>
      <c r="D30" s="9"/>
      <c r="E30" s="9"/>
      <c r="F30" s="142"/>
      <c r="G30" s="196">
        <f>Input!M25</f>
        <v>0</v>
      </c>
      <c r="H30" s="145"/>
      <c r="I30" s="145"/>
      <c r="J30" s="145"/>
      <c r="K30" s="145"/>
      <c r="L30" s="145"/>
      <c r="M30" s="139"/>
      <c r="N30" s="139"/>
      <c r="O30" s="139"/>
      <c r="P30" s="139"/>
      <c r="Q30" s="139"/>
      <c r="R30" s="140"/>
      <c r="S30" s="52"/>
      <c r="T30" s="140"/>
      <c r="U30" s="140"/>
      <c r="V30" s="140"/>
      <c r="W30" s="140"/>
      <c r="X30" s="140"/>
      <c r="Y30" s="140"/>
      <c r="Z30" s="140"/>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4"/>
      <c r="BK30" s="224"/>
    </row>
    <row r="31" spans="1:63" ht="12.75" hidden="1" customHeight="1" outlineLevel="1">
      <c r="A31" s="9"/>
      <c r="B31" s="46"/>
      <c r="C31" s="131">
        <f>Asset20</f>
        <v>0</v>
      </c>
      <c r="D31" s="9"/>
      <c r="E31" s="9"/>
      <c r="F31" s="142"/>
      <c r="G31" s="196">
        <f>Input!M26</f>
        <v>0</v>
      </c>
      <c r="H31" s="145"/>
      <c r="I31" s="145"/>
      <c r="J31" s="145"/>
      <c r="K31" s="145"/>
      <c r="L31" s="145"/>
      <c r="M31" s="139"/>
      <c r="N31" s="139"/>
      <c r="O31" s="139"/>
      <c r="P31" s="139"/>
      <c r="Q31" s="139"/>
      <c r="R31" s="140"/>
      <c r="S31" s="52"/>
      <c r="T31" s="140"/>
      <c r="U31" s="140"/>
      <c r="V31" s="140"/>
      <c r="W31" s="140"/>
      <c r="X31" s="140"/>
      <c r="Y31" s="140"/>
      <c r="Z31" s="140"/>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4"/>
      <c r="BK31" s="224"/>
    </row>
    <row r="32" spans="1:63" ht="12.75" hidden="1" customHeight="1" outlineLevel="1">
      <c r="A32" s="9"/>
      <c r="B32" s="46"/>
      <c r="C32" s="131">
        <f>Asset21</f>
        <v>0</v>
      </c>
      <c r="D32" s="9"/>
      <c r="E32" s="9"/>
      <c r="F32" s="142"/>
      <c r="G32" s="196">
        <f>Input!M27</f>
        <v>0</v>
      </c>
      <c r="H32" s="145"/>
      <c r="I32" s="145"/>
      <c r="J32" s="145"/>
      <c r="K32" s="145"/>
      <c r="L32" s="145"/>
      <c r="M32" s="139"/>
      <c r="N32" s="139"/>
      <c r="O32" s="139"/>
      <c r="P32" s="139"/>
      <c r="Q32" s="139"/>
      <c r="R32" s="140"/>
      <c r="S32" s="52"/>
      <c r="T32" s="140"/>
      <c r="U32" s="140"/>
      <c r="V32" s="140"/>
      <c r="W32" s="140"/>
      <c r="X32" s="140"/>
      <c r="Y32" s="140"/>
      <c r="Z32" s="140"/>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4"/>
      <c r="BK32" s="224"/>
    </row>
    <row r="33" spans="1:63" ht="12.75" hidden="1" customHeight="1" outlineLevel="1">
      <c r="A33" s="9"/>
      <c r="B33" s="46"/>
      <c r="C33" s="131">
        <f>Asset22</f>
        <v>0</v>
      </c>
      <c r="D33" s="9"/>
      <c r="E33" s="9"/>
      <c r="F33" s="142"/>
      <c r="G33" s="196">
        <f>Input!M28</f>
        <v>0</v>
      </c>
      <c r="H33" s="145"/>
      <c r="I33" s="145"/>
      <c r="J33" s="145"/>
      <c r="K33" s="145"/>
      <c r="L33" s="145"/>
      <c r="M33" s="139"/>
      <c r="N33" s="139"/>
      <c r="O33" s="139"/>
      <c r="P33" s="139"/>
      <c r="Q33" s="139"/>
      <c r="R33" s="140"/>
      <c r="S33" s="52"/>
      <c r="T33" s="140"/>
      <c r="U33" s="140"/>
      <c r="V33" s="140"/>
      <c r="W33" s="140"/>
      <c r="X33" s="140"/>
      <c r="Y33" s="140"/>
      <c r="Z33" s="140"/>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4"/>
      <c r="BK33" s="224"/>
    </row>
    <row r="34" spans="1:63" ht="12.75" hidden="1" customHeight="1" outlineLevel="1">
      <c r="A34" s="9"/>
      <c r="B34" s="46"/>
      <c r="C34" s="131">
        <f>Asset23</f>
        <v>0</v>
      </c>
      <c r="D34" s="9"/>
      <c r="E34" s="9"/>
      <c r="F34" s="142"/>
      <c r="G34" s="196">
        <f>Input!M29</f>
        <v>0</v>
      </c>
      <c r="H34" s="145"/>
      <c r="I34" s="145"/>
      <c r="J34" s="145"/>
      <c r="K34" s="145"/>
      <c r="L34" s="145"/>
      <c r="M34" s="139"/>
      <c r="N34" s="139"/>
      <c r="O34" s="139"/>
      <c r="P34" s="139"/>
      <c r="Q34" s="139"/>
      <c r="R34" s="140"/>
      <c r="S34" s="52"/>
      <c r="T34" s="140"/>
      <c r="U34" s="140"/>
      <c r="V34" s="140"/>
      <c r="W34" s="140"/>
      <c r="X34" s="140"/>
      <c r="Y34" s="140"/>
      <c r="Z34" s="140"/>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4"/>
      <c r="BK34" s="224"/>
    </row>
    <row r="35" spans="1:63" ht="12.75" hidden="1" customHeight="1" outlineLevel="1">
      <c r="A35" s="9"/>
      <c r="B35" s="46"/>
      <c r="C35" s="131">
        <f>Asset24</f>
        <v>0</v>
      </c>
      <c r="D35" s="9"/>
      <c r="E35" s="9"/>
      <c r="F35" s="142"/>
      <c r="G35" s="196">
        <f>Input!M30</f>
        <v>0</v>
      </c>
      <c r="H35" s="145"/>
      <c r="I35" s="145"/>
      <c r="J35" s="145"/>
      <c r="K35" s="145"/>
      <c r="L35" s="145"/>
      <c r="M35" s="139"/>
      <c r="N35" s="139"/>
      <c r="O35" s="139"/>
      <c r="P35" s="139"/>
      <c r="Q35" s="139"/>
      <c r="R35" s="140"/>
      <c r="S35" s="52"/>
      <c r="T35" s="140"/>
      <c r="U35" s="140"/>
      <c r="V35" s="140"/>
      <c r="W35" s="140"/>
      <c r="X35" s="140"/>
      <c r="Y35" s="140"/>
      <c r="Z35" s="140"/>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4"/>
      <c r="BK35" s="224"/>
    </row>
    <row r="36" spans="1:63" ht="12.75" hidden="1" customHeight="1" outlineLevel="1">
      <c r="A36" s="9"/>
      <c r="B36" s="46"/>
      <c r="C36" s="131">
        <f>Asset25</f>
        <v>0</v>
      </c>
      <c r="D36" s="9"/>
      <c r="E36" s="9"/>
      <c r="F36" s="142"/>
      <c r="G36" s="196">
        <f>Input!M31</f>
        <v>0</v>
      </c>
      <c r="H36" s="145"/>
      <c r="I36" s="145"/>
      <c r="J36" s="145"/>
      <c r="K36" s="145"/>
      <c r="L36" s="145"/>
      <c r="M36" s="139"/>
      <c r="N36" s="139"/>
      <c r="O36" s="139"/>
      <c r="P36" s="139"/>
      <c r="Q36" s="139"/>
      <c r="R36" s="140"/>
      <c r="S36" s="52"/>
      <c r="T36" s="140"/>
      <c r="U36" s="140"/>
      <c r="V36" s="140"/>
      <c r="W36" s="140"/>
      <c r="X36" s="140"/>
      <c r="Y36" s="140"/>
      <c r="Z36" s="140"/>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4"/>
      <c r="BK36" s="224"/>
    </row>
    <row r="37" spans="1:63" ht="12.75" hidden="1" customHeight="1" outlineLevel="1">
      <c r="A37" s="9"/>
      <c r="B37" s="46"/>
      <c r="C37" s="131">
        <f>Asset26</f>
        <v>0</v>
      </c>
      <c r="D37" s="9"/>
      <c r="E37" s="9"/>
      <c r="F37" s="142"/>
      <c r="G37" s="196">
        <f>Input!M32</f>
        <v>0</v>
      </c>
      <c r="H37" s="145"/>
      <c r="I37" s="145"/>
      <c r="J37" s="145"/>
      <c r="K37" s="145"/>
      <c r="L37" s="145"/>
      <c r="M37" s="139"/>
      <c r="N37" s="139"/>
      <c r="O37" s="139"/>
      <c r="P37" s="139"/>
      <c r="Q37" s="139"/>
      <c r="R37" s="140"/>
      <c r="S37" s="52"/>
      <c r="T37" s="140"/>
      <c r="U37" s="140"/>
      <c r="V37" s="140"/>
      <c r="W37" s="140"/>
      <c r="X37" s="140"/>
      <c r="Y37" s="140"/>
      <c r="Z37" s="140"/>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4"/>
      <c r="BK37" s="224"/>
    </row>
    <row r="38" spans="1:63" ht="12.75" hidden="1" customHeight="1" outlineLevel="1">
      <c r="A38" s="9"/>
      <c r="B38" s="46"/>
      <c r="C38" s="131">
        <f>Asset27</f>
        <v>0</v>
      </c>
      <c r="D38" s="9"/>
      <c r="E38" s="9"/>
      <c r="F38" s="142"/>
      <c r="G38" s="196">
        <f>Input!M33</f>
        <v>0</v>
      </c>
      <c r="H38" s="145"/>
      <c r="I38" s="145"/>
      <c r="J38" s="145"/>
      <c r="K38" s="145"/>
      <c r="L38" s="145"/>
      <c r="M38" s="139"/>
      <c r="N38" s="139"/>
      <c r="O38" s="139"/>
      <c r="P38" s="139"/>
      <c r="Q38" s="139"/>
      <c r="R38" s="140"/>
      <c r="S38" s="52"/>
      <c r="T38" s="140"/>
      <c r="U38" s="140"/>
      <c r="V38" s="140"/>
      <c r="W38" s="140"/>
      <c r="X38" s="140"/>
      <c r="Y38" s="140"/>
      <c r="Z38" s="140"/>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4"/>
      <c r="BK38" s="224"/>
    </row>
    <row r="39" spans="1:63" ht="12.75" hidden="1" customHeight="1" outlineLevel="1">
      <c r="A39" s="9"/>
      <c r="B39" s="46"/>
      <c r="C39" s="131">
        <f>Asset28</f>
        <v>0</v>
      </c>
      <c r="D39" s="9"/>
      <c r="E39" s="9"/>
      <c r="F39" s="142"/>
      <c r="G39" s="196">
        <f>Input!M34</f>
        <v>0</v>
      </c>
      <c r="H39" s="145"/>
      <c r="I39" s="145"/>
      <c r="J39" s="145"/>
      <c r="K39" s="145"/>
      <c r="L39" s="145"/>
      <c r="M39" s="139"/>
      <c r="N39" s="139"/>
      <c r="O39" s="139"/>
      <c r="P39" s="139"/>
      <c r="Q39" s="139"/>
      <c r="R39" s="140"/>
      <c r="S39" s="52"/>
      <c r="T39" s="140"/>
      <c r="U39" s="140"/>
      <c r="V39" s="140"/>
      <c r="W39" s="140"/>
      <c r="X39" s="140"/>
      <c r="Y39" s="140"/>
      <c r="Z39" s="140"/>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4"/>
      <c r="BK39" s="224"/>
    </row>
    <row r="40" spans="1:63" ht="12.75" hidden="1" customHeight="1" outlineLevel="1">
      <c r="A40" s="9"/>
      <c r="B40" s="46"/>
      <c r="C40" s="131">
        <f>Asset29</f>
        <v>0</v>
      </c>
      <c r="D40" s="9"/>
      <c r="E40" s="9"/>
      <c r="F40" s="142"/>
      <c r="G40" s="196">
        <f>Input!M35</f>
        <v>0</v>
      </c>
      <c r="H40" s="145"/>
      <c r="I40" s="145"/>
      <c r="J40" s="145"/>
      <c r="K40" s="145"/>
      <c r="L40" s="145"/>
      <c r="M40" s="139"/>
      <c r="N40" s="139"/>
      <c r="O40" s="139"/>
      <c r="P40" s="139"/>
      <c r="Q40" s="139"/>
      <c r="R40" s="140"/>
      <c r="S40" s="52"/>
      <c r="T40" s="140"/>
      <c r="U40" s="140"/>
      <c r="V40" s="140"/>
      <c r="W40" s="140"/>
      <c r="X40" s="140"/>
      <c r="Y40" s="140"/>
      <c r="Z40" s="140"/>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4"/>
      <c r="BK40" s="224"/>
    </row>
    <row r="41" spans="1:63" ht="12.75" hidden="1" customHeight="1" outlineLevel="1">
      <c r="A41" s="9"/>
      <c r="B41" s="46"/>
      <c r="C41" s="131">
        <f>Asset30</f>
        <v>0</v>
      </c>
      <c r="D41" s="9"/>
      <c r="E41" s="9"/>
      <c r="F41" s="142"/>
      <c r="G41" s="196">
        <f>Input!M36</f>
        <v>0</v>
      </c>
      <c r="H41" s="145"/>
      <c r="I41" s="145"/>
      <c r="J41" s="145"/>
      <c r="K41" s="145"/>
      <c r="L41" s="145"/>
      <c r="M41" s="139"/>
      <c r="N41" s="139"/>
      <c r="O41" s="139"/>
      <c r="P41" s="139"/>
      <c r="Q41" s="139"/>
      <c r="R41" s="140"/>
      <c r="S41" s="52"/>
      <c r="T41" s="140"/>
      <c r="U41" s="140"/>
      <c r="V41" s="140"/>
      <c r="W41" s="140"/>
      <c r="X41" s="140"/>
      <c r="Y41" s="140"/>
      <c r="Z41" s="140"/>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4"/>
      <c r="BK41" s="224"/>
    </row>
    <row r="42" spans="1:63" collapsed="1">
      <c r="A42" s="9"/>
      <c r="B42" s="46"/>
      <c r="C42" s="131"/>
      <c r="D42" s="9"/>
      <c r="E42" s="9"/>
      <c r="F42" s="142"/>
      <c r="G42" s="196"/>
      <c r="H42" s="145"/>
      <c r="I42" s="145"/>
      <c r="J42" s="145"/>
      <c r="K42" s="145"/>
      <c r="L42" s="145"/>
      <c r="M42" s="139"/>
      <c r="N42" s="139"/>
      <c r="O42" s="139"/>
      <c r="P42" s="139"/>
      <c r="Q42" s="139"/>
      <c r="R42" s="140"/>
      <c r="S42" s="12"/>
      <c r="T42" s="140"/>
      <c r="U42" s="140"/>
      <c r="V42" s="140"/>
      <c r="W42" s="140"/>
      <c r="X42" s="140"/>
      <c r="Y42" s="140"/>
      <c r="Z42" s="140"/>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4"/>
      <c r="BK42" s="224"/>
    </row>
    <row r="43" spans="1:63">
      <c r="A43" s="9"/>
      <c r="B43" s="46" t="s">
        <v>36</v>
      </c>
      <c r="C43" s="9"/>
      <c r="D43" s="9"/>
      <c r="E43" s="9"/>
      <c r="F43" s="9"/>
      <c r="G43" s="195">
        <f>SUM(G44:G73)</f>
        <v>4.535916529081228</v>
      </c>
      <c r="H43" s="141"/>
      <c r="I43" s="141"/>
      <c r="J43" s="141"/>
      <c r="K43" s="141"/>
      <c r="L43" s="141"/>
      <c r="M43" s="141"/>
      <c r="N43" s="139"/>
      <c r="O43" s="139"/>
      <c r="P43" s="139"/>
      <c r="Q43" s="139"/>
      <c r="R43" s="140"/>
      <c r="S43" s="140"/>
      <c r="T43" s="140"/>
      <c r="U43" s="140"/>
      <c r="V43" s="140"/>
      <c r="W43" s="140"/>
      <c r="X43" s="140"/>
      <c r="Y43" s="140"/>
      <c r="Z43" s="140"/>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4"/>
      <c r="BK43" s="224"/>
    </row>
    <row r="44" spans="1:63" hidden="1" outlineLevel="1">
      <c r="A44" s="9"/>
      <c r="B44" s="9"/>
      <c r="C44" s="131" t="str">
        <f>Asset1</f>
        <v>Opening Distribution Assets</v>
      </c>
      <c r="D44" s="9"/>
      <c r="E44" s="9"/>
      <c r="F44" s="9"/>
      <c r="G44" s="196">
        <f>Input!G143*(1+previous_vanilla)^0.5</f>
        <v>4.535916529081228</v>
      </c>
      <c r="H44" s="112"/>
      <c r="I44" s="112"/>
      <c r="J44" s="112"/>
      <c r="K44" s="112"/>
      <c r="L44" s="112"/>
      <c r="M44" s="112"/>
      <c r="N44" s="9"/>
      <c r="O44" s="9"/>
      <c r="P44" s="9"/>
      <c r="Q44" s="9"/>
      <c r="R44" s="9"/>
      <c r="S44" s="9"/>
      <c r="T44" s="9"/>
      <c r="U44" s="9"/>
      <c r="V44" s="9"/>
      <c r="W44" s="9"/>
      <c r="X44" s="9"/>
      <c r="Y44" s="9"/>
      <c r="Z44" s="9"/>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row>
    <row r="45" spans="1:63" hidden="1" outlineLevel="1">
      <c r="A45" s="9"/>
      <c r="B45" s="46"/>
      <c r="C45" s="131" t="str">
        <f>Asset2</f>
        <v>Sub-transmission Overhead</v>
      </c>
      <c r="D45" s="9"/>
      <c r="E45" s="9"/>
      <c r="F45" s="142"/>
      <c r="G45" s="196">
        <f>Input!G144*(1+previous_vanilla)^0.5</f>
        <v>0</v>
      </c>
      <c r="H45" s="112"/>
      <c r="I45" s="112"/>
      <c r="J45" s="112"/>
      <c r="K45" s="112"/>
      <c r="L45" s="112"/>
      <c r="M45" s="112"/>
      <c r="N45" s="29"/>
      <c r="O45" s="29"/>
      <c r="P45" s="29"/>
      <c r="Q45" s="29"/>
      <c r="R45" s="101"/>
      <c r="S45" s="101"/>
      <c r="T45" s="101"/>
      <c r="U45" s="101"/>
      <c r="V45" s="101"/>
      <c r="W45" s="101"/>
      <c r="X45" s="101"/>
      <c r="Y45" s="101"/>
      <c r="Z45" s="101"/>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24"/>
      <c r="BK45" s="224"/>
    </row>
    <row r="46" spans="1:63" hidden="1" outlineLevel="1">
      <c r="A46" s="9"/>
      <c r="B46" s="46"/>
      <c r="C46" s="131" t="str">
        <f>Asset3</f>
        <v>Sub-transmission Underground</v>
      </c>
      <c r="D46" s="9"/>
      <c r="E46" s="9"/>
      <c r="F46" s="142"/>
      <c r="G46" s="196">
        <f>Input!G145*(1+previous_vanilla)^0.5</f>
        <v>0</v>
      </c>
      <c r="H46" s="112"/>
      <c r="I46" s="112"/>
      <c r="J46" s="112"/>
      <c r="K46" s="112"/>
      <c r="L46" s="112"/>
      <c r="M46" s="112"/>
      <c r="N46" s="29"/>
      <c r="O46" s="29"/>
      <c r="P46" s="29"/>
      <c r="Q46" s="29"/>
      <c r="R46" s="101"/>
      <c r="S46" s="101"/>
      <c r="T46" s="101"/>
      <c r="U46" s="101"/>
      <c r="V46" s="101"/>
      <c r="W46" s="101"/>
      <c r="X46" s="101"/>
      <c r="Y46" s="101"/>
      <c r="Z46" s="101"/>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24"/>
      <c r="BK46" s="224"/>
    </row>
    <row r="47" spans="1:63" hidden="1" outlineLevel="1">
      <c r="A47" s="9"/>
      <c r="B47" s="46"/>
      <c r="C47" s="131" t="str">
        <f>Asset4</f>
        <v>Zone Substation</v>
      </c>
      <c r="D47" s="9"/>
      <c r="E47" s="9"/>
      <c r="F47" s="142"/>
      <c r="G47" s="196">
        <f>Input!G146*(1+previous_vanilla)^0.5</f>
        <v>0</v>
      </c>
      <c r="H47" s="112"/>
      <c r="I47" s="112"/>
      <c r="J47" s="112"/>
      <c r="K47" s="112"/>
      <c r="L47" s="112"/>
      <c r="M47" s="112"/>
      <c r="N47" s="29"/>
      <c r="O47" s="29"/>
      <c r="P47" s="29"/>
      <c r="Q47" s="29"/>
      <c r="R47" s="101"/>
      <c r="S47" s="101"/>
      <c r="T47" s="101"/>
      <c r="U47" s="101"/>
      <c r="V47" s="101"/>
      <c r="W47" s="101"/>
      <c r="X47" s="101"/>
      <c r="Y47" s="101"/>
      <c r="Z47" s="101"/>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24"/>
      <c r="BK47" s="224"/>
    </row>
    <row r="48" spans="1:63" hidden="1" outlineLevel="1">
      <c r="A48" s="9"/>
      <c r="B48" s="46"/>
      <c r="C48" s="131" t="str">
        <f>Asset5</f>
        <v>IT &amp; Communication Systems (Networks)</v>
      </c>
      <c r="D48" s="9"/>
      <c r="E48" s="9"/>
      <c r="F48" s="142"/>
      <c r="G48" s="196">
        <f>Input!G147*(1+previous_vanilla)^0.5</f>
        <v>0</v>
      </c>
      <c r="H48" s="112"/>
      <c r="I48" s="112"/>
      <c r="J48" s="112"/>
      <c r="K48" s="112"/>
      <c r="L48" s="112"/>
      <c r="M48" s="112"/>
      <c r="N48" s="29"/>
      <c r="O48" s="29"/>
      <c r="P48" s="29"/>
      <c r="Q48" s="29"/>
      <c r="R48" s="101"/>
      <c r="S48" s="101"/>
      <c r="T48" s="101"/>
      <c r="U48" s="101"/>
      <c r="V48" s="101"/>
      <c r="W48" s="101"/>
      <c r="X48" s="101"/>
      <c r="Y48" s="101"/>
      <c r="Z48" s="101"/>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24"/>
      <c r="BK48" s="224"/>
    </row>
    <row r="49" spans="1:63" hidden="1" outlineLevel="1">
      <c r="A49" s="9"/>
      <c r="B49" s="46"/>
      <c r="C49" s="131" t="str">
        <f>Asset6</f>
        <v>Motor Vehicles</v>
      </c>
      <c r="D49" s="9"/>
      <c r="E49" s="9"/>
      <c r="F49" s="142"/>
      <c r="G49" s="196">
        <f>Input!G148*(1+previous_vanilla)^0.5</f>
        <v>0</v>
      </c>
      <c r="H49" s="112"/>
      <c r="I49" s="112"/>
      <c r="J49" s="112"/>
      <c r="K49" s="112"/>
      <c r="L49" s="112"/>
      <c r="M49" s="112"/>
      <c r="N49" s="29"/>
      <c r="O49" s="29"/>
      <c r="P49" s="29"/>
      <c r="Q49" s="29"/>
      <c r="R49" s="101"/>
      <c r="S49" s="101"/>
      <c r="T49" s="101"/>
      <c r="U49" s="101"/>
      <c r="V49" s="101"/>
      <c r="W49" s="101"/>
      <c r="X49" s="101"/>
      <c r="Y49" s="101"/>
      <c r="Z49" s="101"/>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24"/>
      <c r="BK49" s="224"/>
    </row>
    <row r="50" spans="1:63" hidden="1" outlineLevel="1">
      <c r="A50" s="9"/>
      <c r="B50" s="46"/>
      <c r="C50" s="131" t="str">
        <f>Asset7</f>
        <v>Other Non-System Assets (Networks)</v>
      </c>
      <c r="D50" s="9"/>
      <c r="E50" s="9"/>
      <c r="F50" s="142"/>
      <c r="G50" s="196">
        <f>Input!G149*(1+previous_vanilla)^0.5</f>
        <v>0</v>
      </c>
      <c r="H50" s="112"/>
      <c r="I50" s="112"/>
      <c r="J50" s="112"/>
      <c r="K50" s="112"/>
      <c r="L50" s="112"/>
      <c r="M50" s="112"/>
      <c r="N50" s="29"/>
      <c r="O50" s="29"/>
      <c r="P50" s="29"/>
      <c r="Q50" s="29"/>
      <c r="R50" s="101"/>
      <c r="S50" s="101"/>
      <c r="T50" s="101"/>
      <c r="U50" s="101"/>
      <c r="V50" s="101"/>
      <c r="W50" s="101"/>
      <c r="X50" s="101"/>
      <c r="Y50" s="101"/>
      <c r="Z50" s="101"/>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24"/>
      <c r="BK50" s="224"/>
    </row>
    <row r="51" spans="1:63" hidden="1" outlineLevel="1">
      <c r="A51" s="9"/>
      <c r="B51" s="46"/>
      <c r="C51" s="131" t="str">
        <f>Asset8</f>
        <v>IT Systems (Corporate)</v>
      </c>
      <c r="D51" s="9"/>
      <c r="E51" s="9"/>
      <c r="F51" s="142"/>
      <c r="G51" s="196">
        <f>Input!G150*(1+previous_vanilla)^0.5</f>
        <v>0</v>
      </c>
      <c r="H51" s="112"/>
      <c r="I51" s="112"/>
      <c r="J51" s="112"/>
      <c r="K51" s="112"/>
      <c r="L51" s="112"/>
      <c r="M51" s="112"/>
      <c r="N51" s="29"/>
      <c r="O51" s="29"/>
      <c r="P51" s="29"/>
      <c r="Q51" s="29"/>
      <c r="R51" s="101"/>
      <c r="S51" s="101"/>
      <c r="T51" s="101"/>
      <c r="U51" s="101"/>
      <c r="V51" s="101"/>
      <c r="W51" s="101"/>
      <c r="X51" s="101"/>
      <c r="Y51" s="101"/>
      <c r="Z51" s="101"/>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24"/>
      <c r="BK51" s="224"/>
    </row>
    <row r="52" spans="1:63" hidden="1" outlineLevel="1">
      <c r="A52" s="9"/>
      <c r="B52" s="46"/>
      <c r="C52" s="131" t="str">
        <f>Asset9</f>
        <v>Telecommunications (Corporate)</v>
      </c>
      <c r="D52" s="9"/>
      <c r="E52" s="9"/>
      <c r="F52" s="142"/>
      <c r="G52" s="196">
        <f>Input!G151*(1+previous_vanilla)^0.5</f>
        <v>0</v>
      </c>
      <c r="H52" s="112"/>
      <c r="I52" s="112"/>
      <c r="J52" s="112"/>
      <c r="K52" s="112"/>
      <c r="L52" s="112"/>
      <c r="M52" s="112"/>
      <c r="N52" s="29"/>
      <c r="O52" s="29"/>
      <c r="P52" s="29"/>
      <c r="Q52" s="29"/>
      <c r="R52" s="101"/>
      <c r="S52" s="101"/>
      <c r="T52" s="101"/>
      <c r="U52" s="101"/>
      <c r="V52" s="101"/>
      <c r="W52" s="101"/>
      <c r="X52" s="101"/>
      <c r="Y52" s="101"/>
      <c r="Z52" s="101"/>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24"/>
      <c r="BK52" s="224"/>
    </row>
    <row r="53" spans="1:63" hidden="1" outlineLevel="1">
      <c r="A53" s="9"/>
      <c r="B53" s="46"/>
      <c r="C53" s="131" t="str">
        <f>Asset10</f>
        <v>Other Non-System Assets (Corporate)</v>
      </c>
      <c r="D53" s="9"/>
      <c r="E53" s="9"/>
      <c r="F53" s="142"/>
      <c r="G53" s="196">
        <f>Input!G152*(1+previous_vanilla)^0.5</f>
        <v>0</v>
      </c>
      <c r="H53" s="112"/>
      <c r="I53" s="112"/>
      <c r="J53" s="112"/>
      <c r="K53" s="112"/>
      <c r="L53" s="112"/>
      <c r="M53" s="112"/>
      <c r="N53" s="29"/>
      <c r="O53" s="29"/>
      <c r="P53" s="29"/>
      <c r="Q53" s="29"/>
      <c r="R53" s="101"/>
      <c r="S53" s="101"/>
      <c r="T53" s="101"/>
      <c r="U53" s="101"/>
      <c r="V53" s="101"/>
      <c r="W53" s="101"/>
      <c r="X53" s="101"/>
      <c r="Y53" s="101"/>
      <c r="Z53" s="101"/>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24"/>
      <c r="BK53" s="224"/>
    </row>
    <row r="54" spans="1:63" hidden="1" outlineLevel="1">
      <c r="A54" s="9"/>
      <c r="B54" s="46"/>
      <c r="C54" s="131" t="str">
        <f>Asset11</f>
        <v>Land</v>
      </c>
      <c r="D54" s="9"/>
      <c r="E54" s="9"/>
      <c r="F54" s="142"/>
      <c r="G54" s="196">
        <f>Input!G153*(1+previous_vanilla)^0.5</f>
        <v>0</v>
      </c>
      <c r="H54" s="112"/>
      <c r="I54" s="112"/>
      <c r="J54" s="112"/>
      <c r="K54" s="112"/>
      <c r="L54" s="112"/>
      <c r="M54" s="112"/>
      <c r="N54" s="29"/>
      <c r="O54" s="29"/>
      <c r="P54" s="29"/>
      <c r="Q54" s="29"/>
      <c r="R54" s="101"/>
      <c r="S54" s="101"/>
      <c r="T54" s="101"/>
      <c r="U54" s="101"/>
      <c r="V54" s="101"/>
      <c r="W54" s="101"/>
      <c r="X54" s="101"/>
      <c r="Y54" s="101"/>
      <c r="Z54" s="101"/>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24"/>
      <c r="BK54" s="224"/>
    </row>
    <row r="55" spans="1:63" hidden="1" outlineLevel="1">
      <c r="A55" s="9"/>
      <c r="B55" s="46"/>
      <c r="C55" s="131" t="str">
        <f>Asset12</f>
        <v>Buildings</v>
      </c>
      <c r="D55" s="9"/>
      <c r="E55" s="9"/>
      <c r="F55" s="142"/>
      <c r="G55" s="196">
        <f>Input!G154*(1+previous_vanilla)^0.5</f>
        <v>0</v>
      </c>
      <c r="H55" s="112"/>
      <c r="I55" s="112"/>
      <c r="J55" s="112"/>
      <c r="K55" s="112"/>
      <c r="L55" s="112"/>
      <c r="M55" s="112"/>
      <c r="N55" s="29"/>
      <c r="O55" s="29"/>
      <c r="P55" s="29"/>
      <c r="Q55" s="29"/>
      <c r="R55" s="101"/>
      <c r="S55" s="101"/>
      <c r="T55" s="101"/>
      <c r="U55" s="101"/>
      <c r="V55" s="101"/>
      <c r="W55" s="101"/>
      <c r="X55" s="101"/>
      <c r="Y55" s="101"/>
      <c r="Z55" s="101"/>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24"/>
      <c r="BK55" s="224"/>
    </row>
    <row r="56" spans="1:63" hidden="1" outlineLevel="1">
      <c r="A56" s="9"/>
      <c r="B56" s="46"/>
      <c r="C56" s="131" t="str">
        <f>Asset13</f>
        <v>Equity raising costs</v>
      </c>
      <c r="D56" s="9"/>
      <c r="E56" s="9"/>
      <c r="F56" s="142"/>
      <c r="G56" s="196">
        <f>Input!G155*(1+previous_vanilla)^0.5</f>
        <v>0</v>
      </c>
      <c r="H56" s="112"/>
      <c r="I56" s="112"/>
      <c r="J56" s="112"/>
      <c r="K56" s="112"/>
      <c r="L56" s="112"/>
      <c r="M56" s="112"/>
      <c r="N56" s="29"/>
      <c r="O56" s="29"/>
      <c r="P56" s="29"/>
      <c r="Q56" s="29"/>
      <c r="R56" s="101"/>
      <c r="S56" s="101"/>
      <c r="T56" s="101"/>
      <c r="U56" s="101"/>
      <c r="V56" s="101"/>
      <c r="W56" s="101"/>
      <c r="X56" s="101"/>
      <c r="Y56" s="101"/>
      <c r="Z56" s="101"/>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24"/>
      <c r="BK56" s="224"/>
    </row>
    <row r="57" spans="1:63" hidden="1" outlineLevel="1">
      <c r="A57" s="9"/>
      <c r="B57" s="46"/>
      <c r="C57" s="131">
        <f>Asset14</f>
        <v>0</v>
      </c>
      <c r="D57" s="9"/>
      <c r="E57" s="9"/>
      <c r="F57" s="142"/>
      <c r="G57" s="196">
        <f>Input!G156*(1+previous_vanilla)^0.5</f>
        <v>0</v>
      </c>
      <c r="H57" s="112"/>
      <c r="I57" s="112"/>
      <c r="J57" s="112"/>
      <c r="K57" s="112"/>
      <c r="L57" s="112"/>
      <c r="M57" s="112"/>
      <c r="N57" s="29"/>
      <c r="O57" s="29"/>
      <c r="P57" s="29"/>
      <c r="Q57" s="29"/>
      <c r="R57" s="101"/>
      <c r="S57" s="101"/>
      <c r="T57" s="101"/>
      <c r="U57" s="101"/>
      <c r="V57" s="101"/>
      <c r="W57" s="101"/>
      <c r="X57" s="101"/>
      <c r="Y57" s="101"/>
      <c r="Z57" s="101"/>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24"/>
      <c r="BK57" s="224"/>
    </row>
    <row r="58" spans="1:63" hidden="1" outlineLevel="1">
      <c r="A58" s="9"/>
      <c r="B58" s="46"/>
      <c r="C58" s="131">
        <f>Asset15</f>
        <v>0</v>
      </c>
      <c r="D58" s="9"/>
      <c r="E58" s="9"/>
      <c r="F58" s="142"/>
      <c r="G58" s="196">
        <f>Input!G157*(1+previous_vanilla)^0.5</f>
        <v>0</v>
      </c>
      <c r="H58" s="112"/>
      <c r="I58" s="112"/>
      <c r="J58" s="112"/>
      <c r="K58" s="112"/>
      <c r="L58" s="112"/>
      <c r="M58" s="112"/>
      <c r="N58" s="29"/>
      <c r="O58" s="29"/>
      <c r="P58" s="29"/>
      <c r="Q58" s="29"/>
      <c r="R58" s="101"/>
      <c r="S58" s="101"/>
      <c r="T58" s="101"/>
      <c r="U58" s="101"/>
      <c r="V58" s="101"/>
      <c r="W58" s="101"/>
      <c r="X58" s="101"/>
      <c r="Y58" s="101"/>
      <c r="Z58" s="101"/>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24"/>
      <c r="BK58" s="224"/>
    </row>
    <row r="59" spans="1:63" hidden="1" outlineLevel="1">
      <c r="A59" s="9"/>
      <c r="B59" s="46"/>
      <c r="C59" s="131">
        <f>Asset16</f>
        <v>0</v>
      </c>
      <c r="D59" s="9"/>
      <c r="E59" s="9"/>
      <c r="F59" s="142"/>
      <c r="G59" s="196">
        <f>Input!G158*(1+previous_vanilla)^0.5</f>
        <v>0</v>
      </c>
      <c r="H59" s="112"/>
      <c r="I59" s="112"/>
      <c r="J59" s="112"/>
      <c r="K59" s="112"/>
      <c r="L59" s="112"/>
      <c r="M59" s="112"/>
      <c r="N59" s="29"/>
      <c r="O59" s="29"/>
      <c r="P59" s="29"/>
      <c r="Q59" s="29"/>
      <c r="R59" s="101"/>
      <c r="S59" s="101"/>
      <c r="T59" s="101"/>
      <c r="U59" s="101"/>
      <c r="V59" s="101"/>
      <c r="W59" s="101"/>
      <c r="X59" s="101"/>
      <c r="Y59" s="101"/>
      <c r="Z59" s="101"/>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24"/>
      <c r="BK59" s="224"/>
    </row>
    <row r="60" spans="1:63" hidden="1" outlineLevel="1">
      <c r="A60" s="9"/>
      <c r="B60" s="46"/>
      <c r="C60" s="131">
        <f>Asset17</f>
        <v>0</v>
      </c>
      <c r="D60" s="9"/>
      <c r="E60" s="9"/>
      <c r="F60" s="142"/>
      <c r="G60" s="196">
        <f>Input!G159*(1+previous_vanilla)^0.5</f>
        <v>0</v>
      </c>
      <c r="H60" s="112"/>
      <c r="I60" s="112"/>
      <c r="J60" s="112"/>
      <c r="K60" s="112"/>
      <c r="L60" s="112"/>
      <c r="M60" s="112"/>
      <c r="N60" s="29"/>
      <c r="O60" s="29"/>
      <c r="P60" s="29"/>
      <c r="Q60" s="29"/>
      <c r="R60" s="101"/>
      <c r="S60" s="101"/>
      <c r="T60" s="101"/>
      <c r="U60" s="101"/>
      <c r="V60" s="101"/>
      <c r="W60" s="101"/>
      <c r="X60" s="101"/>
      <c r="Y60" s="101"/>
      <c r="Z60" s="101"/>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24"/>
      <c r="BK60" s="224"/>
    </row>
    <row r="61" spans="1:63" hidden="1" outlineLevel="1">
      <c r="A61" s="9"/>
      <c r="B61" s="46"/>
      <c r="C61" s="131">
        <f>Asset18</f>
        <v>0</v>
      </c>
      <c r="D61" s="9"/>
      <c r="E61" s="9"/>
      <c r="F61" s="142"/>
      <c r="G61" s="196">
        <f>Input!G160*(1+previous_vanilla)^0.5</f>
        <v>0</v>
      </c>
      <c r="H61" s="112"/>
      <c r="I61" s="112"/>
      <c r="J61" s="112"/>
      <c r="K61" s="112"/>
      <c r="L61" s="112"/>
      <c r="M61" s="112"/>
      <c r="N61" s="29"/>
      <c r="O61" s="29"/>
      <c r="P61" s="29"/>
      <c r="Q61" s="29"/>
      <c r="R61" s="101"/>
      <c r="S61" s="101"/>
      <c r="T61" s="101"/>
      <c r="U61" s="101"/>
      <c r="V61" s="101"/>
      <c r="W61" s="101"/>
      <c r="X61" s="101"/>
      <c r="Y61" s="101"/>
      <c r="Z61" s="101"/>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24"/>
      <c r="BK61" s="224"/>
    </row>
    <row r="62" spans="1:63" hidden="1" outlineLevel="1">
      <c r="A62" s="9"/>
      <c r="B62" s="46"/>
      <c r="C62" s="131">
        <f>Asset19</f>
        <v>0</v>
      </c>
      <c r="D62" s="9"/>
      <c r="E62" s="9"/>
      <c r="F62" s="142"/>
      <c r="G62" s="196">
        <f>Input!G161*(1+previous_vanilla)^0.5</f>
        <v>0</v>
      </c>
      <c r="H62" s="112"/>
      <c r="I62" s="112"/>
      <c r="J62" s="112"/>
      <c r="K62" s="112"/>
      <c r="L62" s="112"/>
      <c r="M62" s="112"/>
      <c r="N62" s="29"/>
      <c r="O62" s="29"/>
      <c r="P62" s="29"/>
      <c r="Q62" s="29"/>
      <c r="R62" s="101"/>
      <c r="S62" s="101"/>
      <c r="T62" s="101"/>
      <c r="U62" s="101"/>
      <c r="V62" s="101"/>
      <c r="W62" s="101"/>
      <c r="X62" s="101"/>
      <c r="Y62" s="101"/>
      <c r="Z62" s="101"/>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24"/>
      <c r="BK62" s="224"/>
    </row>
    <row r="63" spans="1:63" hidden="1" outlineLevel="1">
      <c r="A63" s="9"/>
      <c r="B63" s="46"/>
      <c r="C63" s="131">
        <f>Asset20</f>
        <v>0</v>
      </c>
      <c r="D63" s="9"/>
      <c r="E63" s="9"/>
      <c r="F63" s="142"/>
      <c r="G63" s="196">
        <f>Input!G162*(1+previous_vanilla)^0.5</f>
        <v>0</v>
      </c>
      <c r="H63" s="112"/>
      <c r="I63" s="112"/>
      <c r="J63" s="112"/>
      <c r="K63" s="112"/>
      <c r="L63" s="112"/>
      <c r="M63" s="112"/>
      <c r="N63" s="29"/>
      <c r="O63" s="29"/>
      <c r="P63" s="29"/>
      <c r="Q63" s="29"/>
      <c r="R63" s="101"/>
      <c r="S63" s="101"/>
      <c r="T63" s="101"/>
      <c r="U63" s="101"/>
      <c r="V63" s="101"/>
      <c r="W63" s="101"/>
      <c r="X63" s="101"/>
      <c r="Y63" s="101"/>
      <c r="Z63" s="101"/>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24"/>
      <c r="BK63" s="224"/>
    </row>
    <row r="64" spans="1:63" hidden="1" outlineLevel="1">
      <c r="A64" s="9"/>
      <c r="B64" s="46"/>
      <c r="C64" s="131">
        <f>Asset21</f>
        <v>0</v>
      </c>
      <c r="D64" s="9"/>
      <c r="E64" s="9"/>
      <c r="F64" s="142"/>
      <c r="G64" s="196">
        <f>Input!G163*(1+previous_vanilla)^0.5</f>
        <v>0</v>
      </c>
      <c r="H64" s="112"/>
      <c r="I64" s="112"/>
      <c r="J64" s="112"/>
      <c r="K64" s="112"/>
      <c r="L64" s="112"/>
      <c r="M64" s="112"/>
      <c r="N64" s="29"/>
      <c r="O64" s="29"/>
      <c r="P64" s="29"/>
      <c r="Q64" s="29"/>
      <c r="R64" s="101"/>
      <c r="S64" s="101"/>
      <c r="T64" s="101"/>
      <c r="U64" s="101"/>
      <c r="V64" s="101"/>
      <c r="W64" s="101"/>
      <c r="X64" s="101"/>
      <c r="Y64" s="101"/>
      <c r="Z64" s="101"/>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24"/>
      <c r="BK64" s="224"/>
    </row>
    <row r="65" spans="1:63" hidden="1" outlineLevel="1">
      <c r="A65" s="9"/>
      <c r="B65" s="46"/>
      <c r="C65" s="131">
        <f>Asset22</f>
        <v>0</v>
      </c>
      <c r="D65" s="9"/>
      <c r="E65" s="9"/>
      <c r="F65" s="142"/>
      <c r="G65" s="196">
        <f>Input!G164*(1+previous_vanilla)^0.5</f>
        <v>0</v>
      </c>
      <c r="H65" s="112"/>
      <c r="I65" s="112"/>
      <c r="J65" s="112"/>
      <c r="K65" s="112"/>
      <c r="L65" s="112"/>
      <c r="M65" s="112"/>
      <c r="N65" s="29"/>
      <c r="O65" s="29"/>
      <c r="P65" s="29"/>
      <c r="Q65" s="29"/>
      <c r="R65" s="101"/>
      <c r="S65" s="101"/>
      <c r="T65" s="101"/>
      <c r="U65" s="101"/>
      <c r="V65" s="101"/>
      <c r="W65" s="101"/>
      <c r="X65" s="101"/>
      <c r="Y65" s="101"/>
      <c r="Z65" s="101"/>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24"/>
      <c r="BK65" s="224"/>
    </row>
    <row r="66" spans="1:63" hidden="1" outlineLevel="1">
      <c r="A66" s="9"/>
      <c r="B66" s="46"/>
      <c r="C66" s="131">
        <f>Asset23</f>
        <v>0</v>
      </c>
      <c r="D66" s="9"/>
      <c r="E66" s="9"/>
      <c r="F66" s="142"/>
      <c r="G66" s="196">
        <f>Input!G165*(1+previous_vanilla)^0.5</f>
        <v>0</v>
      </c>
      <c r="H66" s="112"/>
      <c r="I66" s="112"/>
      <c r="J66" s="112"/>
      <c r="K66" s="112"/>
      <c r="L66" s="112"/>
      <c r="M66" s="112"/>
      <c r="N66" s="29"/>
      <c r="O66" s="29"/>
      <c r="P66" s="29"/>
      <c r="Q66" s="29"/>
      <c r="R66" s="101"/>
      <c r="S66" s="101"/>
      <c r="T66" s="101"/>
      <c r="U66" s="101"/>
      <c r="V66" s="101"/>
      <c r="W66" s="101"/>
      <c r="X66" s="101"/>
      <c r="Y66" s="101"/>
      <c r="Z66" s="101"/>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24"/>
      <c r="BK66" s="224"/>
    </row>
    <row r="67" spans="1:63" hidden="1" outlineLevel="1">
      <c r="A67" s="9"/>
      <c r="B67" s="46"/>
      <c r="C67" s="131">
        <f>Asset24</f>
        <v>0</v>
      </c>
      <c r="D67" s="9"/>
      <c r="E67" s="9"/>
      <c r="F67" s="142"/>
      <c r="G67" s="196">
        <f>Input!G166*(1+previous_vanilla)^0.5</f>
        <v>0</v>
      </c>
      <c r="H67" s="112"/>
      <c r="I67" s="112"/>
      <c r="J67" s="112"/>
      <c r="K67" s="112"/>
      <c r="L67" s="112"/>
      <c r="M67" s="112"/>
      <c r="N67" s="29"/>
      <c r="O67" s="29"/>
      <c r="P67" s="29"/>
      <c r="Q67" s="29"/>
      <c r="R67" s="101"/>
      <c r="S67" s="101"/>
      <c r="T67" s="101"/>
      <c r="U67" s="101"/>
      <c r="V67" s="101"/>
      <c r="W67" s="101"/>
      <c r="X67" s="101"/>
      <c r="Y67" s="101"/>
      <c r="Z67" s="101"/>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24"/>
      <c r="BK67" s="224"/>
    </row>
    <row r="68" spans="1:63" hidden="1" outlineLevel="1">
      <c r="A68" s="9"/>
      <c r="B68" s="46"/>
      <c r="C68" s="131">
        <f>Asset25</f>
        <v>0</v>
      </c>
      <c r="D68" s="9"/>
      <c r="E68" s="9"/>
      <c r="F68" s="142"/>
      <c r="G68" s="196">
        <f>Input!G167*(1+previous_vanilla)^0.5</f>
        <v>0</v>
      </c>
      <c r="H68" s="112"/>
      <c r="I68" s="112"/>
      <c r="J68" s="112"/>
      <c r="K68" s="112"/>
      <c r="L68" s="112"/>
      <c r="M68" s="112"/>
      <c r="N68" s="29"/>
      <c r="O68" s="29"/>
      <c r="P68" s="29"/>
      <c r="Q68" s="29"/>
      <c r="R68" s="101"/>
      <c r="S68" s="101"/>
      <c r="T68" s="101"/>
      <c r="U68" s="101"/>
      <c r="V68" s="101"/>
      <c r="W68" s="101"/>
      <c r="X68" s="101"/>
      <c r="Y68" s="101"/>
      <c r="Z68" s="101"/>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24"/>
      <c r="BK68" s="224"/>
    </row>
    <row r="69" spans="1:63" hidden="1" outlineLevel="1">
      <c r="A69" s="9"/>
      <c r="B69" s="46"/>
      <c r="C69" s="131">
        <f>Asset26</f>
        <v>0</v>
      </c>
      <c r="D69" s="9"/>
      <c r="E69" s="9"/>
      <c r="F69" s="142"/>
      <c r="G69" s="196">
        <f>Input!G168*(1+previous_vanilla)^0.5</f>
        <v>0</v>
      </c>
      <c r="H69" s="112"/>
      <c r="I69" s="112"/>
      <c r="J69" s="112"/>
      <c r="K69" s="112"/>
      <c r="L69" s="112"/>
      <c r="M69" s="112"/>
      <c r="N69" s="29"/>
      <c r="O69" s="29"/>
      <c r="P69" s="29"/>
      <c r="Q69" s="29"/>
      <c r="R69" s="101"/>
      <c r="S69" s="101"/>
      <c r="T69" s="101"/>
      <c r="U69" s="101"/>
      <c r="V69" s="101"/>
      <c r="W69" s="101"/>
      <c r="X69" s="101"/>
      <c r="Y69" s="101"/>
      <c r="Z69" s="101"/>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24"/>
      <c r="BK69" s="224"/>
    </row>
    <row r="70" spans="1:63" hidden="1" outlineLevel="1">
      <c r="A70" s="9"/>
      <c r="B70" s="46"/>
      <c r="C70" s="131">
        <f>Asset27</f>
        <v>0</v>
      </c>
      <c r="D70" s="9"/>
      <c r="E70" s="9"/>
      <c r="F70" s="142"/>
      <c r="G70" s="196">
        <f>Input!G169*(1+previous_vanilla)^0.5</f>
        <v>0</v>
      </c>
      <c r="H70" s="112"/>
      <c r="I70" s="112"/>
      <c r="J70" s="112"/>
      <c r="K70" s="112"/>
      <c r="L70" s="112"/>
      <c r="M70" s="112"/>
      <c r="N70" s="29"/>
      <c r="O70" s="29"/>
      <c r="P70" s="29"/>
      <c r="Q70" s="29"/>
      <c r="R70" s="101"/>
      <c r="S70" s="101"/>
      <c r="T70" s="101"/>
      <c r="U70" s="101"/>
      <c r="V70" s="101"/>
      <c r="W70" s="101"/>
      <c r="X70" s="101"/>
      <c r="Y70" s="101"/>
      <c r="Z70" s="101"/>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24"/>
      <c r="BK70" s="224"/>
    </row>
    <row r="71" spans="1:63" hidden="1" outlineLevel="1">
      <c r="A71" s="9"/>
      <c r="B71" s="46"/>
      <c r="C71" s="131">
        <f>Asset28</f>
        <v>0</v>
      </c>
      <c r="D71" s="9"/>
      <c r="E71" s="9"/>
      <c r="F71" s="142"/>
      <c r="G71" s="196">
        <f>Input!G170*(1+previous_vanilla)^0.5</f>
        <v>0</v>
      </c>
      <c r="H71" s="112"/>
      <c r="I71" s="112"/>
      <c r="J71" s="112"/>
      <c r="K71" s="112"/>
      <c r="L71" s="112"/>
      <c r="M71" s="112"/>
      <c r="N71" s="29"/>
      <c r="O71" s="29"/>
      <c r="P71" s="29"/>
      <c r="Q71" s="29"/>
      <c r="R71" s="101"/>
      <c r="S71" s="101"/>
      <c r="T71" s="101"/>
      <c r="U71" s="101"/>
      <c r="V71" s="101"/>
      <c r="W71" s="101"/>
      <c r="X71" s="101"/>
      <c r="Y71" s="101"/>
      <c r="Z71" s="101"/>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24"/>
      <c r="BK71" s="224"/>
    </row>
    <row r="72" spans="1:63" hidden="1" outlineLevel="1">
      <c r="A72" s="9"/>
      <c r="B72" s="46"/>
      <c r="C72" s="131">
        <f>Asset29</f>
        <v>0</v>
      </c>
      <c r="D72" s="9"/>
      <c r="E72" s="9"/>
      <c r="F72" s="142"/>
      <c r="G72" s="196">
        <f>Input!G171*(1+previous_vanilla)^0.5</f>
        <v>0</v>
      </c>
      <c r="H72" s="112"/>
      <c r="I72" s="112"/>
      <c r="J72" s="112"/>
      <c r="K72" s="112"/>
      <c r="L72" s="112"/>
      <c r="M72" s="112"/>
      <c r="N72" s="29"/>
      <c r="O72" s="29"/>
      <c r="P72" s="29"/>
      <c r="Q72" s="29"/>
      <c r="R72" s="101"/>
      <c r="S72" s="101"/>
      <c r="T72" s="101"/>
      <c r="U72" s="101"/>
      <c r="V72" s="101"/>
      <c r="W72" s="101"/>
      <c r="X72" s="101"/>
      <c r="Y72" s="101"/>
      <c r="Z72" s="101"/>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24"/>
      <c r="BK72" s="224"/>
    </row>
    <row r="73" spans="1:63" hidden="1" outlineLevel="1">
      <c r="A73" s="9"/>
      <c r="B73" s="46"/>
      <c r="C73" s="131">
        <f>Asset30</f>
        <v>0</v>
      </c>
      <c r="D73" s="9"/>
      <c r="E73" s="9"/>
      <c r="F73" s="142"/>
      <c r="G73" s="196">
        <f>Input!G172*(1+previous_vanilla)^0.5</f>
        <v>0</v>
      </c>
      <c r="H73" s="112"/>
      <c r="I73" s="112"/>
      <c r="J73" s="112"/>
      <c r="K73" s="112"/>
      <c r="L73" s="112"/>
      <c r="M73" s="112"/>
      <c r="N73" s="29"/>
      <c r="O73" s="29"/>
      <c r="P73" s="29"/>
      <c r="Q73" s="29"/>
      <c r="R73" s="101"/>
      <c r="S73" s="101"/>
      <c r="T73" s="101"/>
      <c r="U73" s="101"/>
      <c r="V73" s="101"/>
      <c r="W73" s="101"/>
      <c r="X73" s="101"/>
      <c r="Y73" s="101"/>
      <c r="Z73" s="101"/>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24"/>
      <c r="BK73" s="224"/>
    </row>
    <row r="74" spans="1:63" collapsed="1">
      <c r="A74" s="9"/>
      <c r="B74" s="46"/>
      <c r="C74" s="115"/>
      <c r="D74" s="9"/>
      <c r="E74" s="9"/>
      <c r="F74" s="142"/>
      <c r="G74" s="197"/>
      <c r="H74" s="37"/>
      <c r="I74" s="37"/>
      <c r="J74" s="37"/>
      <c r="K74" s="37"/>
      <c r="L74" s="37"/>
      <c r="M74" s="37"/>
      <c r="N74" s="29"/>
      <c r="O74" s="29"/>
      <c r="P74" s="29"/>
      <c r="Q74" s="29"/>
      <c r="R74" s="101"/>
      <c r="S74" s="101"/>
      <c r="T74" s="101"/>
      <c r="U74" s="101"/>
      <c r="V74" s="101"/>
      <c r="W74" s="101"/>
      <c r="X74" s="101"/>
      <c r="Y74" s="101"/>
      <c r="Z74" s="101"/>
      <c r="AA74" s="23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c r="BJ74" s="224"/>
      <c r="BK74" s="224"/>
    </row>
    <row r="75" spans="1:63">
      <c r="A75" s="9"/>
      <c r="B75" s="46" t="s">
        <v>43</v>
      </c>
      <c r="C75" s="9"/>
      <c r="D75" s="9"/>
      <c r="E75" s="9"/>
      <c r="F75" s="142"/>
      <c r="G75" s="197">
        <f>SUM(G76:G105)</f>
        <v>0.24415937319008485</v>
      </c>
      <c r="H75" s="37"/>
      <c r="I75" s="37"/>
      <c r="J75" s="37"/>
      <c r="K75" s="37"/>
      <c r="L75" s="37"/>
      <c r="M75" s="111"/>
      <c r="N75" s="29"/>
      <c r="O75" s="29"/>
      <c r="P75" s="29"/>
      <c r="Q75" s="29"/>
      <c r="R75" s="101"/>
      <c r="S75" s="101"/>
      <c r="T75" s="101"/>
      <c r="U75" s="101"/>
      <c r="V75" s="101"/>
      <c r="W75" s="101"/>
      <c r="X75" s="101"/>
      <c r="Y75" s="101"/>
      <c r="Z75" s="101"/>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24"/>
      <c r="BK75" s="224"/>
    </row>
    <row r="76" spans="1:63" hidden="1" outlineLevel="1">
      <c r="A76" s="9"/>
      <c r="B76" s="46"/>
      <c r="C76" s="131" t="str">
        <f>Asset1</f>
        <v>Opening Distribution Assets</v>
      </c>
      <c r="D76" s="9"/>
      <c r="E76" s="9"/>
      <c r="F76" s="142"/>
      <c r="G76" s="196">
        <f t="shared" ref="G76:G95" si="0">G44*(1+$F$6)/(1+$G$6)-G12</f>
        <v>0.24415937319008485</v>
      </c>
      <c r="H76" s="118"/>
      <c r="I76" s="118"/>
      <c r="J76" s="118"/>
      <c r="K76" s="118"/>
      <c r="L76" s="118"/>
      <c r="M76" s="152"/>
      <c r="N76" s="153"/>
      <c r="O76" s="153"/>
      <c r="P76" s="153"/>
      <c r="Q76" s="153"/>
      <c r="R76" s="101"/>
      <c r="S76" s="101"/>
      <c r="T76" s="101"/>
      <c r="U76" s="101"/>
      <c r="V76" s="101"/>
      <c r="W76" s="101"/>
      <c r="X76" s="101"/>
      <c r="Y76" s="101"/>
      <c r="Z76" s="101"/>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24"/>
      <c r="BK76" s="224"/>
    </row>
    <row r="77" spans="1:63" hidden="1" outlineLevel="1">
      <c r="A77" s="9"/>
      <c r="B77" s="46"/>
      <c r="C77" s="131" t="str">
        <f>Asset2</f>
        <v>Sub-transmission Overhead</v>
      </c>
      <c r="D77" s="9"/>
      <c r="E77" s="9"/>
      <c r="F77" s="142"/>
      <c r="G77" s="196">
        <f t="shared" si="0"/>
        <v>0</v>
      </c>
      <c r="H77" s="118"/>
      <c r="I77" s="118"/>
      <c r="J77" s="118"/>
      <c r="K77" s="118"/>
      <c r="L77" s="118"/>
      <c r="M77" s="152"/>
      <c r="N77" s="153"/>
      <c r="O77" s="153"/>
      <c r="P77" s="153"/>
      <c r="Q77" s="153"/>
      <c r="R77" s="101"/>
      <c r="S77" s="101"/>
      <c r="T77" s="101"/>
      <c r="U77" s="101"/>
      <c r="V77" s="101"/>
      <c r="W77" s="101"/>
      <c r="X77" s="101"/>
      <c r="Y77" s="101"/>
      <c r="Z77" s="101"/>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c r="BJ77" s="224"/>
      <c r="BK77" s="224"/>
    </row>
    <row r="78" spans="1:63" hidden="1" outlineLevel="1">
      <c r="A78" s="9"/>
      <c r="B78" s="46"/>
      <c r="C78" s="131" t="str">
        <f>Asset3</f>
        <v>Sub-transmission Underground</v>
      </c>
      <c r="D78" s="9"/>
      <c r="E78" s="9"/>
      <c r="F78" s="142"/>
      <c r="G78" s="196">
        <f t="shared" si="0"/>
        <v>0</v>
      </c>
      <c r="H78" s="118"/>
      <c r="I78" s="118"/>
      <c r="J78" s="118"/>
      <c r="K78" s="118"/>
      <c r="L78" s="118"/>
      <c r="M78" s="152"/>
      <c r="N78" s="153"/>
      <c r="O78" s="153"/>
      <c r="P78" s="153"/>
      <c r="Q78" s="153"/>
      <c r="R78" s="101"/>
      <c r="S78" s="101"/>
      <c r="T78" s="101"/>
      <c r="U78" s="101"/>
      <c r="V78" s="101"/>
      <c r="W78" s="101"/>
      <c r="X78" s="101"/>
      <c r="Y78" s="101"/>
      <c r="Z78" s="101"/>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c r="BJ78" s="224"/>
      <c r="BK78" s="224"/>
    </row>
    <row r="79" spans="1:63" hidden="1" outlineLevel="1">
      <c r="A79" s="9"/>
      <c r="B79" s="46"/>
      <c r="C79" s="131" t="str">
        <f>Asset4</f>
        <v>Zone Substation</v>
      </c>
      <c r="D79" s="9"/>
      <c r="E79" s="9"/>
      <c r="F79" s="142"/>
      <c r="G79" s="196">
        <f t="shared" si="0"/>
        <v>0</v>
      </c>
      <c r="H79" s="118"/>
      <c r="I79" s="118"/>
      <c r="J79" s="118"/>
      <c r="K79" s="118"/>
      <c r="L79" s="118"/>
      <c r="M79" s="152"/>
      <c r="N79" s="153"/>
      <c r="O79" s="153"/>
      <c r="P79" s="153"/>
      <c r="Q79" s="153"/>
      <c r="R79" s="101"/>
      <c r="S79" s="101"/>
      <c r="T79" s="101"/>
      <c r="U79" s="101"/>
      <c r="V79" s="101"/>
      <c r="W79" s="101"/>
      <c r="X79" s="101"/>
      <c r="Y79" s="101"/>
      <c r="Z79" s="101"/>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24"/>
      <c r="BK79" s="224"/>
    </row>
    <row r="80" spans="1:63" hidden="1" outlineLevel="1">
      <c r="A80" s="9"/>
      <c r="B80" s="46"/>
      <c r="C80" s="131" t="str">
        <f>Asset5</f>
        <v>IT &amp; Communication Systems (Networks)</v>
      </c>
      <c r="D80" s="9"/>
      <c r="E80" s="9"/>
      <c r="F80" s="142"/>
      <c r="G80" s="196">
        <f t="shared" si="0"/>
        <v>0</v>
      </c>
      <c r="H80" s="118"/>
      <c r="I80" s="118"/>
      <c r="J80" s="118"/>
      <c r="K80" s="118"/>
      <c r="L80" s="118"/>
      <c r="M80" s="152"/>
      <c r="N80" s="153"/>
      <c r="O80" s="153"/>
      <c r="P80" s="153"/>
      <c r="Q80" s="153"/>
      <c r="R80" s="101"/>
      <c r="S80" s="101"/>
      <c r="T80" s="101"/>
      <c r="U80" s="101"/>
      <c r="V80" s="101"/>
      <c r="W80" s="101"/>
      <c r="X80" s="101"/>
      <c r="Y80" s="101"/>
      <c r="Z80" s="101"/>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24"/>
      <c r="BK80" s="224"/>
    </row>
    <row r="81" spans="1:63" hidden="1" outlineLevel="1">
      <c r="A81" s="9"/>
      <c r="B81" s="46"/>
      <c r="C81" s="131" t="str">
        <f>Asset6</f>
        <v>Motor Vehicles</v>
      </c>
      <c r="D81" s="9"/>
      <c r="E81" s="9"/>
      <c r="F81" s="142"/>
      <c r="G81" s="196">
        <f t="shared" si="0"/>
        <v>0</v>
      </c>
      <c r="H81" s="118"/>
      <c r="I81" s="118"/>
      <c r="J81" s="118"/>
      <c r="K81" s="118"/>
      <c r="L81" s="118"/>
      <c r="M81" s="152"/>
      <c r="N81" s="153"/>
      <c r="O81" s="153"/>
      <c r="P81" s="153"/>
      <c r="Q81" s="153"/>
      <c r="R81" s="101"/>
      <c r="S81" s="101"/>
      <c r="T81" s="101"/>
      <c r="U81" s="101"/>
      <c r="V81" s="101"/>
      <c r="W81" s="101"/>
      <c r="X81" s="101"/>
      <c r="Y81" s="101"/>
      <c r="Z81" s="101"/>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24"/>
      <c r="BK81" s="224"/>
    </row>
    <row r="82" spans="1:63" hidden="1" outlineLevel="1">
      <c r="A82" s="9"/>
      <c r="B82" s="46"/>
      <c r="C82" s="131" t="str">
        <f>Asset7</f>
        <v>Other Non-System Assets (Networks)</v>
      </c>
      <c r="D82" s="9"/>
      <c r="E82" s="9"/>
      <c r="F82" s="142"/>
      <c r="G82" s="196">
        <f t="shared" si="0"/>
        <v>0</v>
      </c>
      <c r="H82" s="118"/>
      <c r="I82" s="118"/>
      <c r="J82" s="118"/>
      <c r="K82" s="118"/>
      <c r="L82" s="118"/>
      <c r="M82" s="152"/>
      <c r="N82" s="153"/>
      <c r="O82" s="153"/>
      <c r="P82" s="153"/>
      <c r="Q82" s="153"/>
      <c r="R82" s="101"/>
      <c r="S82" s="101"/>
      <c r="T82" s="101"/>
      <c r="U82" s="101"/>
      <c r="V82" s="101"/>
      <c r="W82" s="101"/>
      <c r="X82" s="101"/>
      <c r="Y82" s="101"/>
      <c r="Z82" s="101"/>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24"/>
      <c r="BK82" s="224"/>
    </row>
    <row r="83" spans="1:63" hidden="1" outlineLevel="1">
      <c r="A83" s="9"/>
      <c r="B83" s="46"/>
      <c r="C83" s="131" t="str">
        <f>Asset8</f>
        <v>IT Systems (Corporate)</v>
      </c>
      <c r="D83" s="9"/>
      <c r="E83" s="9"/>
      <c r="F83" s="142"/>
      <c r="G83" s="196">
        <f t="shared" si="0"/>
        <v>0</v>
      </c>
      <c r="H83" s="118"/>
      <c r="I83" s="118"/>
      <c r="J83" s="118"/>
      <c r="K83" s="118"/>
      <c r="L83" s="118"/>
      <c r="M83" s="152"/>
      <c r="N83" s="153"/>
      <c r="O83" s="153"/>
      <c r="P83" s="153"/>
      <c r="Q83" s="153"/>
      <c r="R83" s="101"/>
      <c r="S83" s="101"/>
      <c r="T83" s="101"/>
      <c r="U83" s="101"/>
      <c r="V83" s="101"/>
      <c r="W83" s="101"/>
      <c r="X83" s="101"/>
      <c r="Y83" s="101"/>
      <c r="Z83" s="101"/>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24"/>
      <c r="BK83" s="224"/>
    </row>
    <row r="84" spans="1:63" hidden="1" outlineLevel="1">
      <c r="A84" s="9"/>
      <c r="B84" s="46"/>
      <c r="C84" s="131" t="str">
        <f>Asset9</f>
        <v>Telecommunications (Corporate)</v>
      </c>
      <c r="D84" s="9"/>
      <c r="E84" s="9"/>
      <c r="F84" s="142"/>
      <c r="G84" s="196">
        <f t="shared" si="0"/>
        <v>0</v>
      </c>
      <c r="H84" s="118"/>
      <c r="I84" s="118"/>
      <c r="J84" s="118"/>
      <c r="K84" s="118"/>
      <c r="L84" s="118"/>
      <c r="M84" s="152"/>
      <c r="N84" s="153"/>
      <c r="O84" s="153"/>
      <c r="P84" s="153"/>
      <c r="Q84" s="153"/>
      <c r="R84" s="101"/>
      <c r="S84" s="101"/>
      <c r="T84" s="101"/>
      <c r="U84" s="101"/>
      <c r="V84" s="101"/>
      <c r="W84" s="101"/>
      <c r="X84" s="101"/>
      <c r="Y84" s="101"/>
      <c r="Z84" s="101"/>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24"/>
      <c r="BK84" s="224"/>
    </row>
    <row r="85" spans="1:63" hidden="1" outlineLevel="1">
      <c r="A85" s="9"/>
      <c r="B85" s="46"/>
      <c r="C85" s="131" t="str">
        <f>Asset10</f>
        <v>Other Non-System Assets (Corporate)</v>
      </c>
      <c r="D85" s="9"/>
      <c r="E85" s="9"/>
      <c r="F85" s="142"/>
      <c r="G85" s="196">
        <f t="shared" si="0"/>
        <v>0</v>
      </c>
      <c r="H85" s="118"/>
      <c r="I85" s="118"/>
      <c r="J85" s="118"/>
      <c r="K85" s="118"/>
      <c r="L85" s="118"/>
      <c r="M85" s="152"/>
      <c r="N85" s="153"/>
      <c r="O85" s="153"/>
      <c r="P85" s="153"/>
      <c r="Q85" s="153"/>
      <c r="R85" s="101"/>
      <c r="S85" s="101"/>
      <c r="T85" s="101"/>
      <c r="U85" s="101"/>
      <c r="V85" s="101"/>
      <c r="W85" s="101"/>
      <c r="X85" s="101"/>
      <c r="Y85" s="101"/>
      <c r="Z85" s="101"/>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24"/>
      <c r="BK85" s="224"/>
    </row>
    <row r="86" spans="1:63" hidden="1" outlineLevel="1">
      <c r="A86" s="9"/>
      <c r="B86" s="46"/>
      <c r="C86" s="131" t="str">
        <f>Asset11</f>
        <v>Land</v>
      </c>
      <c r="D86" s="9"/>
      <c r="E86" s="9"/>
      <c r="F86" s="142"/>
      <c r="G86" s="196">
        <f t="shared" si="0"/>
        <v>0</v>
      </c>
      <c r="H86" s="118"/>
      <c r="I86" s="118"/>
      <c r="J86" s="118"/>
      <c r="K86" s="118"/>
      <c r="L86" s="118"/>
      <c r="M86" s="152"/>
      <c r="N86" s="153"/>
      <c r="O86" s="153"/>
      <c r="P86" s="153"/>
      <c r="Q86" s="153"/>
      <c r="R86" s="101"/>
      <c r="S86" s="101"/>
      <c r="T86" s="101"/>
      <c r="U86" s="101"/>
      <c r="V86" s="101"/>
      <c r="W86" s="101"/>
      <c r="X86" s="101"/>
      <c r="Y86" s="101"/>
      <c r="Z86" s="101"/>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c r="BJ86" s="224"/>
      <c r="BK86" s="224"/>
    </row>
    <row r="87" spans="1:63" hidden="1" outlineLevel="1">
      <c r="A87" s="9"/>
      <c r="B87" s="46"/>
      <c r="C87" s="131" t="str">
        <f>Asset12</f>
        <v>Buildings</v>
      </c>
      <c r="D87" s="9"/>
      <c r="E87" s="9"/>
      <c r="F87" s="142"/>
      <c r="G87" s="196">
        <f t="shared" si="0"/>
        <v>0</v>
      </c>
      <c r="H87" s="118"/>
      <c r="I87" s="118"/>
      <c r="J87" s="118"/>
      <c r="K87" s="118"/>
      <c r="L87" s="118"/>
      <c r="M87" s="152"/>
      <c r="N87" s="153"/>
      <c r="O87" s="153"/>
      <c r="P87" s="153"/>
      <c r="Q87" s="153"/>
      <c r="R87" s="101"/>
      <c r="S87" s="101"/>
      <c r="T87" s="101"/>
      <c r="U87" s="101"/>
      <c r="V87" s="101"/>
      <c r="W87" s="101"/>
      <c r="X87" s="101"/>
      <c r="Y87" s="101"/>
      <c r="Z87" s="101"/>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24"/>
      <c r="BK87" s="224"/>
    </row>
    <row r="88" spans="1:63" hidden="1" outlineLevel="1">
      <c r="A88" s="9"/>
      <c r="B88" s="46"/>
      <c r="C88" s="131" t="str">
        <f>Asset13</f>
        <v>Equity raising costs</v>
      </c>
      <c r="D88" s="9"/>
      <c r="E88" s="9"/>
      <c r="F88" s="142"/>
      <c r="G88" s="196">
        <f t="shared" si="0"/>
        <v>0</v>
      </c>
      <c r="H88" s="118"/>
      <c r="I88" s="118"/>
      <c r="J88" s="118"/>
      <c r="K88" s="118"/>
      <c r="L88" s="118"/>
      <c r="M88" s="152"/>
      <c r="N88" s="153"/>
      <c r="O88" s="153"/>
      <c r="P88" s="153"/>
      <c r="Q88" s="153"/>
      <c r="R88" s="101"/>
      <c r="S88" s="101"/>
      <c r="T88" s="101"/>
      <c r="U88" s="101"/>
      <c r="V88" s="101"/>
      <c r="W88" s="101"/>
      <c r="X88" s="101"/>
      <c r="Y88" s="101"/>
      <c r="Z88" s="101"/>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24"/>
      <c r="BK88" s="224"/>
    </row>
    <row r="89" spans="1:63" hidden="1" outlineLevel="1">
      <c r="A89" s="9"/>
      <c r="B89" s="46"/>
      <c r="C89" s="131">
        <f>Asset14</f>
        <v>0</v>
      </c>
      <c r="D89" s="9"/>
      <c r="E89" s="9"/>
      <c r="F89" s="142"/>
      <c r="G89" s="196">
        <f t="shared" si="0"/>
        <v>0</v>
      </c>
      <c r="H89" s="118"/>
      <c r="I89" s="118"/>
      <c r="J89" s="118"/>
      <c r="K89" s="118"/>
      <c r="L89" s="118"/>
      <c r="M89" s="152"/>
      <c r="N89" s="153"/>
      <c r="O89" s="153"/>
      <c r="P89" s="153"/>
      <c r="Q89" s="153"/>
      <c r="R89" s="101"/>
      <c r="S89" s="101"/>
      <c r="T89" s="101"/>
      <c r="U89" s="101"/>
      <c r="V89" s="101"/>
      <c r="W89" s="101"/>
      <c r="X89" s="101"/>
      <c r="Y89" s="101"/>
      <c r="Z89" s="101"/>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24"/>
      <c r="BK89" s="224"/>
    </row>
    <row r="90" spans="1:63" hidden="1" outlineLevel="1">
      <c r="A90" s="9"/>
      <c r="B90" s="46"/>
      <c r="C90" s="131">
        <f>Asset15</f>
        <v>0</v>
      </c>
      <c r="D90" s="9"/>
      <c r="E90" s="9"/>
      <c r="F90" s="142"/>
      <c r="G90" s="196">
        <f t="shared" si="0"/>
        <v>0</v>
      </c>
      <c r="H90" s="118"/>
      <c r="I90" s="118"/>
      <c r="J90" s="118"/>
      <c r="K90" s="118"/>
      <c r="L90" s="118"/>
      <c r="M90" s="152"/>
      <c r="N90" s="153"/>
      <c r="O90" s="153"/>
      <c r="P90" s="153"/>
      <c r="Q90" s="153"/>
      <c r="R90" s="101"/>
      <c r="S90" s="101"/>
      <c r="T90" s="101"/>
      <c r="U90" s="101"/>
      <c r="V90" s="101"/>
      <c r="W90" s="101"/>
      <c r="X90" s="101"/>
      <c r="Y90" s="101"/>
      <c r="Z90" s="101"/>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24"/>
      <c r="BK90" s="224"/>
    </row>
    <row r="91" spans="1:63" hidden="1" outlineLevel="1">
      <c r="A91" s="9"/>
      <c r="B91" s="46"/>
      <c r="C91" s="131">
        <f>Asset16</f>
        <v>0</v>
      </c>
      <c r="D91" s="9"/>
      <c r="E91" s="9"/>
      <c r="F91" s="142"/>
      <c r="G91" s="196">
        <f t="shared" si="0"/>
        <v>0</v>
      </c>
      <c r="H91" s="118"/>
      <c r="I91" s="118"/>
      <c r="J91" s="118"/>
      <c r="K91" s="118"/>
      <c r="L91" s="118"/>
      <c r="M91" s="152"/>
      <c r="N91" s="153"/>
      <c r="O91" s="153"/>
      <c r="P91" s="153"/>
      <c r="Q91" s="153"/>
      <c r="R91" s="101"/>
      <c r="S91" s="101"/>
      <c r="T91" s="101"/>
      <c r="U91" s="101"/>
      <c r="V91" s="101"/>
      <c r="W91" s="101"/>
      <c r="X91" s="101"/>
      <c r="Y91" s="101"/>
      <c r="Z91" s="101"/>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24"/>
      <c r="BK91" s="224"/>
    </row>
    <row r="92" spans="1:63" hidden="1" outlineLevel="1">
      <c r="A92" s="9"/>
      <c r="B92" s="46"/>
      <c r="C92" s="131">
        <f>Asset17</f>
        <v>0</v>
      </c>
      <c r="D92" s="9"/>
      <c r="E92" s="9"/>
      <c r="F92" s="142"/>
      <c r="G92" s="196">
        <f t="shared" si="0"/>
        <v>0</v>
      </c>
      <c r="H92" s="118"/>
      <c r="I92" s="118"/>
      <c r="J92" s="118"/>
      <c r="K92" s="118"/>
      <c r="L92" s="118"/>
      <c r="M92" s="152"/>
      <c r="N92" s="153"/>
      <c r="O92" s="153"/>
      <c r="P92" s="153"/>
      <c r="Q92" s="153"/>
      <c r="R92" s="101"/>
      <c r="S92" s="101"/>
      <c r="T92" s="101"/>
      <c r="U92" s="101"/>
      <c r="V92" s="101"/>
      <c r="W92" s="101"/>
      <c r="X92" s="101"/>
      <c r="Y92" s="101"/>
      <c r="Z92" s="101"/>
      <c r="AA92" s="230"/>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24"/>
      <c r="BK92" s="224"/>
    </row>
    <row r="93" spans="1:63" hidden="1" outlineLevel="1">
      <c r="A93" s="9"/>
      <c r="B93" s="46"/>
      <c r="C93" s="131">
        <f>Asset18</f>
        <v>0</v>
      </c>
      <c r="D93" s="9"/>
      <c r="E93" s="9"/>
      <c r="F93" s="142"/>
      <c r="G93" s="196">
        <f t="shared" si="0"/>
        <v>0</v>
      </c>
      <c r="H93" s="118"/>
      <c r="I93" s="118"/>
      <c r="J93" s="118"/>
      <c r="K93" s="118"/>
      <c r="L93" s="118"/>
      <c r="M93" s="152"/>
      <c r="N93" s="153"/>
      <c r="O93" s="153"/>
      <c r="P93" s="153"/>
      <c r="Q93" s="153"/>
      <c r="R93" s="101"/>
      <c r="S93" s="101"/>
      <c r="T93" s="101"/>
      <c r="U93" s="101"/>
      <c r="V93" s="101"/>
      <c r="W93" s="101"/>
      <c r="X93" s="101"/>
      <c r="Y93" s="101"/>
      <c r="Z93" s="101"/>
      <c r="AA93" s="230"/>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c r="BJ93" s="224"/>
      <c r="BK93" s="224"/>
    </row>
    <row r="94" spans="1:63" hidden="1" outlineLevel="1">
      <c r="A94" s="9"/>
      <c r="B94" s="46"/>
      <c r="C94" s="131">
        <f>Asset19</f>
        <v>0</v>
      </c>
      <c r="D94" s="9"/>
      <c r="E94" s="9"/>
      <c r="F94" s="142"/>
      <c r="G94" s="196">
        <f t="shared" si="0"/>
        <v>0</v>
      </c>
      <c r="H94" s="118"/>
      <c r="I94" s="118"/>
      <c r="J94" s="118"/>
      <c r="K94" s="118"/>
      <c r="L94" s="118"/>
      <c r="M94" s="152"/>
      <c r="N94" s="153"/>
      <c r="O94" s="153"/>
      <c r="P94" s="153"/>
      <c r="Q94" s="153"/>
      <c r="R94" s="101"/>
      <c r="S94" s="101"/>
      <c r="T94" s="101"/>
      <c r="U94" s="101"/>
      <c r="V94" s="101"/>
      <c r="W94" s="101"/>
      <c r="X94" s="101"/>
      <c r="Y94" s="101"/>
      <c r="Z94" s="101"/>
      <c r="AA94" s="230"/>
      <c r="AB94" s="230"/>
      <c r="AC94" s="230"/>
      <c r="AD94" s="230"/>
      <c r="AE94" s="230"/>
      <c r="AF94" s="230"/>
      <c r="AG94" s="230"/>
      <c r="AH94" s="230"/>
      <c r="AI94" s="230"/>
      <c r="AJ94" s="230"/>
      <c r="AK94" s="230"/>
      <c r="AL94" s="230"/>
      <c r="AM94" s="230"/>
      <c r="AN94" s="230"/>
      <c r="AO94" s="230"/>
      <c r="AP94" s="230"/>
      <c r="AQ94" s="230"/>
      <c r="AR94" s="230"/>
      <c r="AS94" s="230"/>
      <c r="AT94" s="230"/>
      <c r="AU94" s="230"/>
      <c r="AV94" s="230"/>
      <c r="AW94" s="230"/>
      <c r="AX94" s="230"/>
      <c r="AY94" s="230"/>
      <c r="AZ94" s="230"/>
      <c r="BA94" s="230"/>
      <c r="BB94" s="230"/>
      <c r="BC94" s="230"/>
      <c r="BD94" s="230"/>
      <c r="BE94" s="230"/>
      <c r="BF94" s="230"/>
      <c r="BG94" s="230"/>
      <c r="BH94" s="230"/>
      <c r="BI94" s="230"/>
      <c r="BJ94" s="224"/>
      <c r="BK94" s="224"/>
    </row>
    <row r="95" spans="1:63" hidden="1" outlineLevel="1">
      <c r="A95" s="9"/>
      <c r="B95" s="46"/>
      <c r="C95" s="131">
        <f>Asset20</f>
        <v>0</v>
      </c>
      <c r="D95" s="9"/>
      <c r="E95" s="9"/>
      <c r="F95" s="142"/>
      <c r="G95" s="196">
        <f t="shared" si="0"/>
        <v>0</v>
      </c>
      <c r="H95" s="118"/>
      <c r="I95" s="118"/>
      <c r="J95" s="118"/>
      <c r="K95" s="118"/>
      <c r="L95" s="118"/>
      <c r="M95" s="152"/>
      <c r="N95" s="153"/>
      <c r="O95" s="153"/>
      <c r="P95" s="153"/>
      <c r="Q95" s="153"/>
      <c r="R95" s="101"/>
      <c r="S95" s="101"/>
      <c r="T95" s="101"/>
      <c r="U95" s="101"/>
      <c r="V95" s="101"/>
      <c r="W95" s="101"/>
      <c r="X95" s="101"/>
      <c r="Y95" s="101"/>
      <c r="Z95" s="101"/>
      <c r="AA95" s="230"/>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230"/>
      <c r="BE95" s="230"/>
      <c r="BF95" s="230"/>
      <c r="BG95" s="230"/>
      <c r="BH95" s="230"/>
      <c r="BI95" s="230"/>
      <c r="BJ95" s="224"/>
      <c r="BK95" s="224"/>
    </row>
    <row r="96" spans="1:63" hidden="1" outlineLevel="1">
      <c r="A96" s="9"/>
      <c r="B96" s="46"/>
      <c r="C96" s="131">
        <f>Asset21</f>
        <v>0</v>
      </c>
      <c r="D96" s="9"/>
      <c r="E96" s="9"/>
      <c r="F96" s="142"/>
      <c r="G96" s="196">
        <f t="shared" ref="G96:G105" si="1">G64*(1+$F$6)/(1+$G$6)-G32</f>
        <v>0</v>
      </c>
      <c r="H96" s="118"/>
      <c r="I96" s="118"/>
      <c r="J96" s="118"/>
      <c r="K96" s="118"/>
      <c r="L96" s="118"/>
      <c r="M96" s="152"/>
      <c r="N96" s="153"/>
      <c r="O96" s="153"/>
      <c r="P96" s="153"/>
      <c r="Q96" s="153"/>
      <c r="R96" s="101"/>
      <c r="S96" s="101"/>
      <c r="T96" s="101"/>
      <c r="U96" s="101"/>
      <c r="V96" s="101"/>
      <c r="W96" s="101"/>
      <c r="X96" s="101"/>
      <c r="Y96" s="101"/>
      <c r="Z96" s="101"/>
      <c r="AA96" s="230"/>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c r="BJ96" s="224"/>
      <c r="BK96" s="224"/>
    </row>
    <row r="97" spans="1:63" hidden="1" outlineLevel="1">
      <c r="A97" s="9"/>
      <c r="B97" s="46"/>
      <c r="C97" s="131">
        <f>Asset22</f>
        <v>0</v>
      </c>
      <c r="D97" s="9"/>
      <c r="E97" s="9"/>
      <c r="F97" s="142"/>
      <c r="G97" s="196">
        <f t="shared" si="1"/>
        <v>0</v>
      </c>
      <c r="H97" s="118"/>
      <c r="I97" s="118"/>
      <c r="J97" s="118"/>
      <c r="K97" s="118"/>
      <c r="L97" s="118"/>
      <c r="M97" s="152"/>
      <c r="N97" s="153"/>
      <c r="O97" s="153"/>
      <c r="P97" s="153"/>
      <c r="Q97" s="153"/>
      <c r="R97" s="101"/>
      <c r="S97" s="101"/>
      <c r="T97" s="101"/>
      <c r="U97" s="101"/>
      <c r="V97" s="101"/>
      <c r="W97" s="101"/>
      <c r="X97" s="101"/>
      <c r="Y97" s="101"/>
      <c r="Z97" s="101"/>
      <c r="AA97" s="230"/>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c r="BJ97" s="224"/>
      <c r="BK97" s="224"/>
    </row>
    <row r="98" spans="1:63" hidden="1" outlineLevel="1">
      <c r="A98" s="9"/>
      <c r="B98" s="46"/>
      <c r="C98" s="131">
        <f>Asset23</f>
        <v>0</v>
      </c>
      <c r="D98" s="9"/>
      <c r="E98" s="9"/>
      <c r="F98" s="142"/>
      <c r="G98" s="196">
        <f t="shared" si="1"/>
        <v>0</v>
      </c>
      <c r="H98" s="118"/>
      <c r="I98" s="118"/>
      <c r="J98" s="118"/>
      <c r="K98" s="118"/>
      <c r="L98" s="118"/>
      <c r="M98" s="152"/>
      <c r="N98" s="153"/>
      <c r="O98" s="153"/>
      <c r="P98" s="153"/>
      <c r="Q98" s="153"/>
      <c r="R98" s="101"/>
      <c r="S98" s="101"/>
      <c r="T98" s="101"/>
      <c r="U98" s="101"/>
      <c r="V98" s="101"/>
      <c r="W98" s="101"/>
      <c r="X98" s="101"/>
      <c r="Y98" s="101"/>
      <c r="Z98" s="101"/>
      <c r="AA98" s="230"/>
      <c r="AB98" s="230"/>
      <c r="AC98" s="230"/>
      <c r="AD98" s="230"/>
      <c r="AE98" s="230"/>
      <c r="AF98" s="230"/>
      <c r="AG98" s="230"/>
      <c r="AH98" s="230"/>
      <c r="AI98" s="230"/>
      <c r="AJ98" s="230"/>
      <c r="AK98" s="230"/>
      <c r="AL98" s="230"/>
      <c r="AM98" s="230"/>
      <c r="AN98" s="230"/>
      <c r="AO98" s="230"/>
      <c r="AP98" s="230"/>
      <c r="AQ98" s="230"/>
      <c r="AR98" s="230"/>
      <c r="AS98" s="230"/>
      <c r="AT98" s="230"/>
      <c r="AU98" s="230"/>
      <c r="AV98" s="230"/>
      <c r="AW98" s="230"/>
      <c r="AX98" s="230"/>
      <c r="AY98" s="230"/>
      <c r="AZ98" s="230"/>
      <c r="BA98" s="230"/>
      <c r="BB98" s="230"/>
      <c r="BC98" s="230"/>
      <c r="BD98" s="230"/>
      <c r="BE98" s="230"/>
      <c r="BF98" s="230"/>
      <c r="BG98" s="230"/>
      <c r="BH98" s="230"/>
      <c r="BI98" s="230"/>
      <c r="BJ98" s="224"/>
      <c r="BK98" s="224"/>
    </row>
    <row r="99" spans="1:63" hidden="1" outlineLevel="1">
      <c r="A99" s="9"/>
      <c r="B99" s="46"/>
      <c r="C99" s="131">
        <f>Asset24</f>
        <v>0</v>
      </c>
      <c r="D99" s="9"/>
      <c r="E99" s="9"/>
      <c r="F99" s="142"/>
      <c r="G99" s="196">
        <f t="shared" si="1"/>
        <v>0</v>
      </c>
      <c r="H99" s="118"/>
      <c r="I99" s="118"/>
      <c r="J99" s="118"/>
      <c r="K99" s="118"/>
      <c r="L99" s="118"/>
      <c r="M99" s="152"/>
      <c r="N99" s="153"/>
      <c r="O99" s="153"/>
      <c r="P99" s="153"/>
      <c r="Q99" s="153"/>
      <c r="R99" s="101"/>
      <c r="S99" s="101"/>
      <c r="T99" s="101"/>
      <c r="U99" s="101"/>
      <c r="V99" s="101"/>
      <c r="W99" s="101"/>
      <c r="X99" s="101"/>
      <c r="Y99" s="101"/>
      <c r="Z99" s="101"/>
      <c r="AA99" s="230"/>
      <c r="AB99" s="230"/>
      <c r="AC99" s="230"/>
      <c r="AD99" s="230"/>
      <c r="AE99" s="230"/>
      <c r="AF99" s="230"/>
      <c r="AG99" s="230"/>
      <c r="AH99" s="230"/>
      <c r="AI99" s="230"/>
      <c r="AJ99" s="230"/>
      <c r="AK99" s="230"/>
      <c r="AL99" s="230"/>
      <c r="AM99" s="230"/>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24"/>
      <c r="BK99" s="224"/>
    </row>
    <row r="100" spans="1:63" hidden="1" outlineLevel="1">
      <c r="A100" s="9"/>
      <c r="B100" s="46"/>
      <c r="C100" s="131">
        <f>Asset25</f>
        <v>0</v>
      </c>
      <c r="D100" s="9"/>
      <c r="E100" s="9"/>
      <c r="F100" s="142"/>
      <c r="G100" s="196">
        <f t="shared" si="1"/>
        <v>0</v>
      </c>
      <c r="H100" s="118"/>
      <c r="I100" s="118"/>
      <c r="J100" s="118"/>
      <c r="K100" s="118"/>
      <c r="L100" s="118"/>
      <c r="M100" s="152"/>
      <c r="N100" s="153"/>
      <c r="O100" s="153"/>
      <c r="P100" s="153"/>
      <c r="Q100" s="153"/>
      <c r="R100" s="101"/>
      <c r="S100" s="101"/>
      <c r="T100" s="101"/>
      <c r="U100" s="101"/>
      <c r="V100" s="101"/>
      <c r="W100" s="101"/>
      <c r="X100" s="101"/>
      <c r="Y100" s="101"/>
      <c r="Z100" s="101"/>
      <c r="AA100" s="230"/>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c r="AZ100" s="230"/>
      <c r="BA100" s="230"/>
      <c r="BB100" s="230"/>
      <c r="BC100" s="230"/>
      <c r="BD100" s="230"/>
      <c r="BE100" s="230"/>
      <c r="BF100" s="230"/>
      <c r="BG100" s="230"/>
      <c r="BH100" s="230"/>
      <c r="BI100" s="230"/>
      <c r="BJ100" s="224"/>
      <c r="BK100" s="224"/>
    </row>
    <row r="101" spans="1:63" hidden="1" outlineLevel="1">
      <c r="A101" s="9"/>
      <c r="B101" s="46"/>
      <c r="C101" s="131">
        <f>Asset26</f>
        <v>0</v>
      </c>
      <c r="D101" s="9"/>
      <c r="E101" s="9"/>
      <c r="F101" s="142"/>
      <c r="G101" s="196">
        <f t="shared" si="1"/>
        <v>0</v>
      </c>
      <c r="H101" s="118"/>
      <c r="I101" s="118"/>
      <c r="J101" s="118"/>
      <c r="K101" s="118"/>
      <c r="L101" s="118"/>
      <c r="M101" s="152"/>
      <c r="N101" s="153"/>
      <c r="O101" s="153"/>
      <c r="P101" s="153"/>
      <c r="Q101" s="153"/>
      <c r="R101" s="101"/>
      <c r="S101" s="101"/>
      <c r="T101" s="101"/>
      <c r="U101" s="101"/>
      <c r="V101" s="101"/>
      <c r="W101" s="101"/>
      <c r="X101" s="101"/>
      <c r="Y101" s="101"/>
      <c r="Z101" s="101"/>
      <c r="AA101" s="230"/>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0"/>
      <c r="AY101" s="230"/>
      <c r="AZ101" s="230"/>
      <c r="BA101" s="230"/>
      <c r="BB101" s="230"/>
      <c r="BC101" s="230"/>
      <c r="BD101" s="230"/>
      <c r="BE101" s="230"/>
      <c r="BF101" s="230"/>
      <c r="BG101" s="230"/>
      <c r="BH101" s="230"/>
      <c r="BI101" s="230"/>
      <c r="BJ101" s="224"/>
      <c r="BK101" s="224"/>
    </row>
    <row r="102" spans="1:63" hidden="1" outlineLevel="1">
      <c r="A102" s="9"/>
      <c r="B102" s="46"/>
      <c r="C102" s="131">
        <f>Asset27</f>
        <v>0</v>
      </c>
      <c r="D102" s="9"/>
      <c r="E102" s="9"/>
      <c r="F102" s="142"/>
      <c r="G102" s="196">
        <f t="shared" si="1"/>
        <v>0</v>
      </c>
      <c r="H102" s="118"/>
      <c r="I102" s="118"/>
      <c r="J102" s="118"/>
      <c r="K102" s="118"/>
      <c r="L102" s="118"/>
      <c r="M102" s="152"/>
      <c r="N102" s="153"/>
      <c r="O102" s="153"/>
      <c r="P102" s="153"/>
      <c r="Q102" s="153"/>
      <c r="R102" s="101"/>
      <c r="S102" s="101"/>
      <c r="T102" s="101"/>
      <c r="U102" s="101"/>
      <c r="V102" s="101"/>
      <c r="W102" s="101"/>
      <c r="X102" s="101"/>
      <c r="Y102" s="101"/>
      <c r="Z102" s="101"/>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24"/>
      <c r="BK102" s="224"/>
    </row>
    <row r="103" spans="1:63" hidden="1" outlineLevel="1">
      <c r="A103" s="9"/>
      <c r="B103" s="46"/>
      <c r="C103" s="131">
        <f>Asset28</f>
        <v>0</v>
      </c>
      <c r="D103" s="9"/>
      <c r="E103" s="9"/>
      <c r="F103" s="142"/>
      <c r="G103" s="196">
        <f t="shared" si="1"/>
        <v>0</v>
      </c>
      <c r="H103" s="118"/>
      <c r="I103" s="118"/>
      <c r="J103" s="118"/>
      <c r="K103" s="118"/>
      <c r="L103" s="118"/>
      <c r="M103" s="152"/>
      <c r="N103" s="153"/>
      <c r="O103" s="153"/>
      <c r="P103" s="153"/>
      <c r="Q103" s="153"/>
      <c r="R103" s="101"/>
      <c r="S103" s="101"/>
      <c r="T103" s="101"/>
      <c r="U103" s="101"/>
      <c r="V103" s="101"/>
      <c r="W103" s="101"/>
      <c r="X103" s="101"/>
      <c r="Y103" s="101"/>
      <c r="Z103" s="101"/>
      <c r="AA103" s="230"/>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c r="BJ103" s="224"/>
      <c r="BK103" s="224"/>
    </row>
    <row r="104" spans="1:63" hidden="1" outlineLevel="1">
      <c r="A104" s="9"/>
      <c r="B104" s="46"/>
      <c r="C104" s="131">
        <f>Asset29</f>
        <v>0</v>
      </c>
      <c r="D104" s="9"/>
      <c r="E104" s="9"/>
      <c r="F104" s="142"/>
      <c r="G104" s="196">
        <f t="shared" si="1"/>
        <v>0</v>
      </c>
      <c r="H104" s="118"/>
      <c r="I104" s="118"/>
      <c r="J104" s="118"/>
      <c r="K104" s="118"/>
      <c r="L104" s="118"/>
      <c r="M104" s="152"/>
      <c r="N104" s="153"/>
      <c r="O104" s="153"/>
      <c r="P104" s="153"/>
      <c r="Q104" s="153"/>
      <c r="R104" s="101"/>
      <c r="S104" s="101"/>
      <c r="T104" s="101"/>
      <c r="U104" s="101"/>
      <c r="V104" s="101"/>
      <c r="W104" s="101"/>
      <c r="X104" s="101"/>
      <c r="Y104" s="101"/>
      <c r="Z104" s="101"/>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24"/>
      <c r="BK104" s="224"/>
    </row>
    <row r="105" spans="1:63" hidden="1" outlineLevel="1">
      <c r="A105" s="9"/>
      <c r="B105" s="46"/>
      <c r="C105" s="131">
        <f>Asset30</f>
        <v>0</v>
      </c>
      <c r="D105" s="9"/>
      <c r="E105" s="9"/>
      <c r="F105" s="142"/>
      <c r="G105" s="196">
        <f t="shared" si="1"/>
        <v>0</v>
      </c>
      <c r="H105" s="118"/>
      <c r="I105" s="118"/>
      <c r="J105" s="118"/>
      <c r="K105" s="118"/>
      <c r="L105" s="118"/>
      <c r="M105" s="152"/>
      <c r="N105" s="153"/>
      <c r="O105" s="153"/>
      <c r="P105" s="153"/>
      <c r="Q105" s="153"/>
      <c r="R105" s="101"/>
      <c r="S105" s="101"/>
      <c r="T105" s="101"/>
      <c r="U105" s="101"/>
      <c r="V105" s="101"/>
      <c r="W105" s="101"/>
      <c r="X105" s="101"/>
      <c r="Y105" s="101"/>
      <c r="Z105" s="101"/>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24"/>
      <c r="BK105" s="224"/>
    </row>
    <row r="106" spans="1:63" collapsed="1">
      <c r="A106" s="9"/>
      <c r="B106" s="46"/>
      <c r="C106" s="131"/>
      <c r="D106" s="9"/>
      <c r="E106" s="9"/>
      <c r="F106" s="142"/>
      <c r="G106" s="196"/>
      <c r="H106" s="118"/>
      <c r="I106" s="118"/>
      <c r="J106" s="118"/>
      <c r="K106" s="118"/>
      <c r="L106" s="118"/>
      <c r="M106" s="152"/>
      <c r="N106" s="153"/>
      <c r="O106" s="153"/>
      <c r="P106" s="153"/>
      <c r="Q106" s="153"/>
      <c r="R106" s="101"/>
      <c r="S106" s="101"/>
      <c r="T106" s="101"/>
      <c r="U106" s="101"/>
      <c r="V106" s="101"/>
      <c r="W106" s="101"/>
      <c r="X106" s="101"/>
      <c r="Y106" s="101"/>
      <c r="Z106" s="101"/>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24"/>
      <c r="BK106" s="224"/>
    </row>
    <row r="107" spans="1:63">
      <c r="A107" s="9"/>
      <c r="B107" s="46" t="s">
        <v>59</v>
      </c>
      <c r="C107" s="9"/>
      <c r="D107" s="9"/>
      <c r="E107" s="9"/>
      <c r="F107" s="142"/>
      <c r="G107" s="197"/>
      <c r="H107" s="37">
        <f>SUM(H108,H110,H112,H114,H116,H118,H120,H122,H124,H126,H128,H130,H132,H134,H136,H138,H140,H142,H144,H146,H148,H150,H152,H154,H156,H158,H160,H162,H164,H166)</f>
        <v>1.9754890790446355E-2</v>
      </c>
      <c r="I107" s="37">
        <f t="shared" ref="I107:Q107" si="2">SUM(I108,I110,I112,I114,I116,I118,I120,I122,I124,I126,I128,I130,I132,I134,I136,I138,I140,I142,I144,I146,I148,I150,I152,I154,I156,I158,I160,I162,I164,I166)</f>
        <v>2.4225296746302555E-2</v>
      </c>
      <c r="J107" s="37">
        <f t="shared" si="2"/>
        <v>2.8113357296083271E-2</v>
      </c>
      <c r="K107" s="37">
        <f t="shared" si="2"/>
        <v>2.5395485352170032E-2</v>
      </c>
      <c r="L107" s="37">
        <f>SUM(L108,L110,L112,L114,L116,L118,L120,L122,L124,L126,L128,L130,L132,L134,L136,L138,L140,L142,L144,L146,L148,L150,L152,L154,L156,L158,L160,L162,L164,L166)</f>
        <v>2.9926845092874309E-2</v>
      </c>
      <c r="M107" s="37">
        <f t="shared" si="2"/>
        <v>0</v>
      </c>
      <c r="N107" s="37">
        <f t="shared" si="2"/>
        <v>0</v>
      </c>
      <c r="O107" s="37">
        <f t="shared" si="2"/>
        <v>0</v>
      </c>
      <c r="P107" s="37">
        <f t="shared" si="2"/>
        <v>0</v>
      </c>
      <c r="Q107" s="37">
        <f t="shared" si="2"/>
        <v>0</v>
      </c>
      <c r="R107" s="101"/>
      <c r="S107" s="101"/>
      <c r="T107" s="101"/>
      <c r="U107" s="101"/>
      <c r="V107" s="101"/>
      <c r="W107" s="101"/>
      <c r="X107" s="101"/>
      <c r="Y107" s="101"/>
      <c r="Z107" s="101"/>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24"/>
      <c r="BK107" s="224"/>
    </row>
    <row r="108" spans="1:63" hidden="1" outlineLevel="1">
      <c r="A108" s="9"/>
      <c r="B108" s="46"/>
      <c r="C108" s="131" t="str">
        <f>Asset1</f>
        <v>Opening Distribution Assets</v>
      </c>
      <c r="D108" s="9"/>
      <c r="E108" s="9"/>
      <c r="F108" s="142"/>
      <c r="G108" s="196"/>
      <c r="H108" s="112">
        <f>($G76+(SUM($G108:G108)))*H$7</f>
        <v>1.9754890790446355E-2</v>
      </c>
      <c r="I108" s="112">
        <f>($G76+(SUM($G108:H108)))*I$7</f>
        <v>2.4225296746302555E-2</v>
      </c>
      <c r="J108" s="112">
        <f>($G76+(SUM($G108:I108)))*J$7</f>
        <v>2.8113357296083271E-2</v>
      </c>
      <c r="K108" s="112">
        <f>($G76+(SUM($G108:J108)))*K$7</f>
        <v>2.5395485352170032E-2</v>
      </c>
      <c r="L108" s="112">
        <f>($G76+(SUM($G108:K108)))*L$7</f>
        <v>2.9926845092874309E-2</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30"/>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24"/>
      <c r="BK108" s="224"/>
    </row>
    <row r="109" spans="1:63" hidden="1" outlineLevel="1">
      <c r="A109" s="9"/>
      <c r="B109" s="46"/>
      <c r="C109" s="155" t="s">
        <v>29</v>
      </c>
      <c r="D109" s="9"/>
      <c r="E109" s="9"/>
      <c r="F109" s="142"/>
      <c r="G109" s="196"/>
      <c r="H109" s="112"/>
      <c r="I109" s="112"/>
      <c r="J109" s="112"/>
      <c r="K109" s="112"/>
      <c r="L109" s="112">
        <f>IF(M108=0, SUM($G108:L108), 0)</f>
        <v>0.12741587527787651</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c r="BJ109" s="224"/>
      <c r="BK109" s="224"/>
    </row>
    <row r="110" spans="1:63" hidden="1" outlineLevel="1">
      <c r="A110" s="9"/>
      <c r="B110" s="46"/>
      <c r="C110" s="131" t="str">
        <f>Asset2</f>
        <v>Sub-transmission Overhead</v>
      </c>
      <c r="D110" s="9"/>
      <c r="E110" s="9"/>
      <c r="F110" s="142"/>
      <c r="G110" s="196"/>
      <c r="H110" s="112">
        <f>($G77+(SUM($G110:G110)))*H$7</f>
        <v>0</v>
      </c>
      <c r="I110" s="112">
        <f>($G77+(SUM($G110:H110)))*I$7</f>
        <v>0</v>
      </c>
      <c r="J110" s="112">
        <f>($G77+(SUM($G110:I110)))*J$7</f>
        <v>0</v>
      </c>
      <c r="K110" s="112">
        <f>($G77+(SUM($G110:J110)))*K$7</f>
        <v>0</v>
      </c>
      <c r="L110" s="112">
        <f>($G77+(SUM($G110:K110)))*L$7</f>
        <v>0</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24"/>
      <c r="BK110" s="224"/>
    </row>
    <row r="111" spans="1:63" hidden="1" outlineLevel="1">
      <c r="A111" s="9"/>
      <c r="B111" s="46"/>
      <c r="C111" s="155" t="s">
        <v>29</v>
      </c>
      <c r="D111" s="9"/>
      <c r="E111" s="9"/>
      <c r="F111" s="142"/>
      <c r="G111" s="196"/>
      <c r="H111" s="112"/>
      <c r="I111" s="112"/>
      <c r="J111" s="112"/>
      <c r="K111" s="112"/>
      <c r="L111" s="112">
        <f>IF(M110=0, SUM($G110:L110), 0)</f>
        <v>0</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c r="BJ111" s="224"/>
      <c r="BK111" s="224"/>
    </row>
    <row r="112" spans="1:63" hidden="1" outlineLevel="1">
      <c r="A112" s="9"/>
      <c r="B112" s="46"/>
      <c r="C112" s="131" t="str">
        <f>Asset3</f>
        <v>Sub-transmission Underground</v>
      </c>
      <c r="D112" s="9"/>
      <c r="E112" s="9"/>
      <c r="F112" s="142"/>
      <c r="G112" s="196"/>
      <c r="H112" s="112">
        <f>($G78+(SUM($G112:G112)))*H$7</f>
        <v>0</v>
      </c>
      <c r="I112" s="112">
        <f>($G78+(SUM($G112:H112)))*I$7</f>
        <v>0</v>
      </c>
      <c r="J112" s="112">
        <f>($G78+(SUM($G112:I112)))*J$7</f>
        <v>0</v>
      </c>
      <c r="K112" s="112">
        <f>($G78+(SUM($G112:J112)))*K$7</f>
        <v>0</v>
      </c>
      <c r="L112" s="112">
        <f>($G78+(SUM($G112:K112)))*L$7</f>
        <v>0</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c r="BJ112" s="224"/>
      <c r="BK112" s="224"/>
    </row>
    <row r="113" spans="1:63" hidden="1" outlineLevel="1">
      <c r="A113" s="9"/>
      <c r="B113" s="46"/>
      <c r="C113" s="155" t="s">
        <v>29</v>
      </c>
      <c r="D113" s="9"/>
      <c r="E113" s="9"/>
      <c r="F113" s="142"/>
      <c r="G113" s="196"/>
      <c r="H113" s="112"/>
      <c r="I113" s="112"/>
      <c r="J113" s="112"/>
      <c r="K113" s="112"/>
      <c r="L113" s="112">
        <f>IF(M112=0, SUM($G112:L112), 0)</f>
        <v>0</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c r="BJ113" s="224"/>
      <c r="BK113" s="224"/>
    </row>
    <row r="114" spans="1:63" hidden="1" outlineLevel="1">
      <c r="A114" s="9"/>
      <c r="B114" s="46"/>
      <c r="C114" s="131" t="str">
        <f>Asset4</f>
        <v>Zone Substation</v>
      </c>
      <c r="D114" s="9"/>
      <c r="E114" s="9"/>
      <c r="F114" s="142"/>
      <c r="G114" s="196"/>
      <c r="H114" s="112">
        <f>($G79+(SUM($G114:G114)))*H$7</f>
        <v>0</v>
      </c>
      <c r="I114" s="112">
        <f>($G79+(SUM($G114:H114)))*I$7</f>
        <v>0</v>
      </c>
      <c r="J114" s="112">
        <f>($G79+(SUM($G114:I114)))*J$7</f>
        <v>0</v>
      </c>
      <c r="K114" s="112">
        <f>($G79+(SUM($G114:J114)))*K$7</f>
        <v>0</v>
      </c>
      <c r="L114" s="112">
        <f>($G79+(SUM($G114:K114)))*L$7</f>
        <v>0</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30"/>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c r="BI114" s="230"/>
      <c r="BJ114" s="224"/>
      <c r="BK114" s="224"/>
    </row>
    <row r="115" spans="1:63" hidden="1" outlineLevel="1">
      <c r="A115" s="9"/>
      <c r="B115" s="46"/>
      <c r="C115" s="155" t="s">
        <v>29</v>
      </c>
      <c r="D115" s="9"/>
      <c r="E115" s="9"/>
      <c r="F115" s="142"/>
      <c r="G115" s="196"/>
      <c r="H115" s="112"/>
      <c r="I115" s="112"/>
      <c r="J115" s="112"/>
      <c r="K115" s="112"/>
      <c r="L115" s="112">
        <f>IF(M114=0, SUM($G114:L114), 0)</f>
        <v>0</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c r="BI115" s="230"/>
      <c r="BJ115" s="224"/>
      <c r="BK115" s="224"/>
    </row>
    <row r="116" spans="1:63" hidden="1" outlineLevel="1">
      <c r="A116" s="9"/>
      <c r="B116" s="46"/>
      <c r="C116" s="131" t="str">
        <f>Asset5</f>
        <v>IT &amp; Communication Systems (Networks)</v>
      </c>
      <c r="D116" s="9"/>
      <c r="E116" s="9"/>
      <c r="F116" s="142"/>
      <c r="G116" s="196"/>
      <c r="H116" s="112">
        <f>($G80+(SUM($G116:G116)))*H$7</f>
        <v>0</v>
      </c>
      <c r="I116" s="112">
        <f>($G80+(SUM($G116:H116)))*I$7</f>
        <v>0</v>
      </c>
      <c r="J116" s="112">
        <f>($G80+(SUM($G116:I116)))*J$7</f>
        <v>0</v>
      </c>
      <c r="K116" s="112">
        <f>($G80+(SUM($G116:J116)))*K$7</f>
        <v>0</v>
      </c>
      <c r="L116" s="112">
        <f>($G80+(SUM($G116:K116)))*L$7</f>
        <v>0</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c r="BI116" s="230"/>
      <c r="BJ116" s="224"/>
      <c r="BK116" s="224"/>
    </row>
    <row r="117" spans="1:63" hidden="1" outlineLevel="1">
      <c r="A117" s="9"/>
      <c r="B117" s="46"/>
      <c r="C117" s="155" t="s">
        <v>29</v>
      </c>
      <c r="D117" s="9"/>
      <c r="E117" s="9"/>
      <c r="F117" s="142"/>
      <c r="G117" s="196"/>
      <c r="H117" s="112"/>
      <c r="I117" s="112"/>
      <c r="J117" s="112"/>
      <c r="K117" s="112"/>
      <c r="L117" s="112">
        <f>IF(M116=0, SUM($G116:L116), 0)</f>
        <v>0</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c r="BI117" s="230"/>
      <c r="BJ117" s="224"/>
      <c r="BK117" s="224"/>
    </row>
    <row r="118" spans="1:63" hidden="1" outlineLevel="1">
      <c r="A118" s="9"/>
      <c r="B118" s="46"/>
      <c r="C118" s="131" t="str">
        <f>Asset6</f>
        <v>Motor Vehicles</v>
      </c>
      <c r="D118" s="9"/>
      <c r="E118" s="9"/>
      <c r="F118" s="142"/>
      <c r="G118" s="196"/>
      <c r="H118" s="112">
        <f>($G81+(SUM($G118:G118)))*H$7</f>
        <v>0</v>
      </c>
      <c r="I118" s="112">
        <f>($G81+(SUM($G118:H118)))*I$7</f>
        <v>0</v>
      </c>
      <c r="J118" s="112">
        <f>($G81+(SUM($G118:I118)))*J$7</f>
        <v>0</v>
      </c>
      <c r="K118" s="112">
        <f>($G81+(SUM($G118:J118)))*K$7</f>
        <v>0</v>
      </c>
      <c r="L118" s="112">
        <f>($G81+(SUM($G118:K118)))*L$7</f>
        <v>0</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c r="BI118" s="230"/>
      <c r="BJ118" s="224"/>
      <c r="BK118" s="224"/>
    </row>
    <row r="119" spans="1:63" hidden="1" outlineLevel="1">
      <c r="A119" s="9"/>
      <c r="B119" s="46"/>
      <c r="C119" s="155" t="s">
        <v>29</v>
      </c>
      <c r="D119" s="9"/>
      <c r="E119" s="9"/>
      <c r="F119" s="142"/>
      <c r="G119" s="196"/>
      <c r="H119" s="112"/>
      <c r="I119" s="112"/>
      <c r="J119" s="112"/>
      <c r="K119" s="112"/>
      <c r="L119" s="112">
        <f>IF(M118=0, SUM($G118:L118), 0)</f>
        <v>0</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30"/>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c r="BI119" s="230"/>
      <c r="BJ119" s="224"/>
      <c r="BK119" s="224"/>
    </row>
    <row r="120" spans="1:63" hidden="1" outlineLevel="1">
      <c r="A120" s="9"/>
      <c r="B120" s="46"/>
      <c r="C120" s="131" t="str">
        <f>Asset7</f>
        <v>Other Non-System Assets (Networks)</v>
      </c>
      <c r="D120" s="9"/>
      <c r="E120" s="9"/>
      <c r="F120" s="142"/>
      <c r="G120" s="196"/>
      <c r="H120" s="112">
        <f>($G82+(SUM($G120:G120)))*H$7</f>
        <v>0</v>
      </c>
      <c r="I120" s="112">
        <f>($G82+(SUM($G120:H120)))*I$7</f>
        <v>0</v>
      </c>
      <c r="J120" s="112">
        <f>($G82+(SUM($G120:I120)))*J$7</f>
        <v>0</v>
      </c>
      <c r="K120" s="112">
        <f>($G82+(SUM($G120:J120)))*K$7</f>
        <v>0</v>
      </c>
      <c r="L120" s="112">
        <f>($G82+(SUM($G120:K120)))*L$7</f>
        <v>0</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30"/>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c r="BI120" s="230"/>
      <c r="BJ120" s="224"/>
      <c r="BK120" s="224"/>
    </row>
    <row r="121" spans="1:63" hidden="1" outlineLevel="1">
      <c r="A121" s="9"/>
      <c r="B121" s="46"/>
      <c r="C121" s="155" t="s">
        <v>29</v>
      </c>
      <c r="D121" s="9"/>
      <c r="E121" s="9"/>
      <c r="F121" s="142"/>
      <c r="G121" s="196"/>
      <c r="H121" s="112"/>
      <c r="I121" s="112"/>
      <c r="J121" s="112"/>
      <c r="K121" s="112"/>
      <c r="L121" s="112">
        <f>IF(M120=0, SUM($G120:L120), 0)</f>
        <v>0</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30"/>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c r="BI121" s="230"/>
      <c r="BJ121" s="224"/>
      <c r="BK121" s="224"/>
    </row>
    <row r="122" spans="1:63" hidden="1" outlineLevel="1">
      <c r="A122" s="9"/>
      <c r="B122" s="46"/>
      <c r="C122" s="131" t="str">
        <f>Asset8</f>
        <v>IT Systems (Corporate)</v>
      </c>
      <c r="D122" s="9"/>
      <c r="E122" s="9"/>
      <c r="F122" s="142"/>
      <c r="G122" s="196"/>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c r="BI122" s="230"/>
      <c r="BJ122" s="224"/>
      <c r="BK122" s="224"/>
    </row>
    <row r="123" spans="1:63" hidden="1" outlineLevel="1">
      <c r="A123" s="9"/>
      <c r="B123" s="46"/>
      <c r="C123" s="155" t="s">
        <v>29</v>
      </c>
      <c r="D123" s="9"/>
      <c r="E123" s="9"/>
      <c r="F123" s="142"/>
      <c r="G123" s="196"/>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24"/>
      <c r="BK123" s="224"/>
    </row>
    <row r="124" spans="1:63" hidden="1" outlineLevel="1">
      <c r="A124" s="9"/>
      <c r="B124" s="46"/>
      <c r="C124" s="131" t="str">
        <f>Asset9</f>
        <v>Telecommunications (Corporate)</v>
      </c>
      <c r="D124" s="9"/>
      <c r="E124" s="9"/>
      <c r="F124" s="142"/>
      <c r="G124" s="196"/>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c r="BJ124" s="224"/>
      <c r="BK124" s="224"/>
    </row>
    <row r="125" spans="1:63" hidden="1" outlineLevel="1">
      <c r="A125" s="9"/>
      <c r="B125" s="46"/>
      <c r="C125" s="155" t="s">
        <v>29</v>
      </c>
      <c r="D125" s="9"/>
      <c r="E125" s="9"/>
      <c r="F125" s="142"/>
      <c r="G125" s="196"/>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c r="BJ125" s="224"/>
      <c r="BK125" s="224"/>
    </row>
    <row r="126" spans="1:63" hidden="1" outlineLevel="1">
      <c r="A126" s="9"/>
      <c r="B126" s="46"/>
      <c r="C126" s="131" t="str">
        <f>Asset10</f>
        <v>Other Non-System Assets (Corporate)</v>
      </c>
      <c r="D126" s="9"/>
      <c r="E126" s="9"/>
      <c r="F126" s="142"/>
      <c r="G126" s="196"/>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c r="BJ126" s="224"/>
      <c r="BK126" s="224"/>
    </row>
    <row r="127" spans="1:63" hidden="1" outlineLevel="1">
      <c r="A127" s="9"/>
      <c r="B127" s="46"/>
      <c r="C127" s="155" t="s">
        <v>29</v>
      </c>
      <c r="D127" s="9"/>
      <c r="E127" s="9"/>
      <c r="F127" s="142"/>
      <c r="G127" s="196"/>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c r="BJ127" s="224"/>
      <c r="BK127" s="224"/>
    </row>
    <row r="128" spans="1:63" hidden="1" outlineLevel="1">
      <c r="A128" s="9"/>
      <c r="B128" s="46"/>
      <c r="C128" s="131" t="str">
        <f>Asset11</f>
        <v>Land</v>
      </c>
      <c r="D128" s="9"/>
      <c r="E128" s="9"/>
      <c r="F128" s="142"/>
      <c r="G128" s="196"/>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24"/>
      <c r="BK128" s="224"/>
    </row>
    <row r="129" spans="1:63" hidden="1" outlineLevel="1">
      <c r="A129" s="9"/>
      <c r="B129" s="46"/>
      <c r="C129" s="155" t="s">
        <v>29</v>
      </c>
      <c r="D129" s="9"/>
      <c r="E129" s="9"/>
      <c r="F129" s="142"/>
      <c r="G129" s="196"/>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24"/>
      <c r="BK129" s="224"/>
    </row>
    <row r="130" spans="1:63" hidden="1" outlineLevel="1">
      <c r="A130" s="9"/>
      <c r="B130" s="46"/>
      <c r="C130" s="131" t="str">
        <f>Asset12</f>
        <v>Buildings</v>
      </c>
      <c r="D130" s="9"/>
      <c r="E130" s="9"/>
      <c r="F130" s="142"/>
      <c r="G130" s="196"/>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24"/>
      <c r="BK130" s="224"/>
    </row>
    <row r="131" spans="1:63" hidden="1" outlineLevel="1">
      <c r="A131" s="9"/>
      <c r="B131" s="46"/>
      <c r="C131" s="155" t="s">
        <v>29</v>
      </c>
      <c r="D131" s="9"/>
      <c r="E131" s="9"/>
      <c r="F131" s="142"/>
      <c r="G131" s="196"/>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24"/>
      <c r="BK131" s="224"/>
    </row>
    <row r="132" spans="1:63" hidden="1" outlineLevel="1">
      <c r="A132" s="9"/>
      <c r="B132" s="46"/>
      <c r="C132" s="131" t="str">
        <f>Asset13</f>
        <v>Equity raising costs</v>
      </c>
      <c r="D132" s="9"/>
      <c r="E132" s="9"/>
      <c r="F132" s="142"/>
      <c r="G132" s="196"/>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c r="BJ132" s="224"/>
      <c r="BK132" s="224"/>
    </row>
    <row r="133" spans="1:63" hidden="1" outlineLevel="1">
      <c r="A133" s="9"/>
      <c r="B133" s="46"/>
      <c r="C133" s="155" t="s">
        <v>29</v>
      </c>
      <c r="D133" s="9"/>
      <c r="E133" s="9"/>
      <c r="F133" s="142"/>
      <c r="G133" s="196"/>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c r="AV133" s="230"/>
      <c r="AW133" s="230"/>
      <c r="AX133" s="230"/>
      <c r="AY133" s="230"/>
      <c r="AZ133" s="230"/>
      <c r="BA133" s="230"/>
      <c r="BB133" s="230"/>
      <c r="BC133" s="230"/>
      <c r="BD133" s="230"/>
      <c r="BE133" s="230"/>
      <c r="BF133" s="230"/>
      <c r="BG133" s="230"/>
      <c r="BH133" s="230"/>
      <c r="BI133" s="230"/>
      <c r="BJ133" s="224"/>
      <c r="BK133" s="224"/>
    </row>
    <row r="134" spans="1:63" hidden="1" outlineLevel="1">
      <c r="A134" s="9"/>
      <c r="B134" s="46"/>
      <c r="C134" s="131">
        <f>Asset14</f>
        <v>0</v>
      </c>
      <c r="D134" s="9"/>
      <c r="E134" s="9"/>
      <c r="F134" s="142"/>
      <c r="G134" s="196"/>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c r="BJ134" s="224"/>
      <c r="BK134" s="224"/>
    </row>
    <row r="135" spans="1:63" hidden="1" outlineLevel="1">
      <c r="A135" s="9"/>
      <c r="B135" s="46"/>
      <c r="C135" s="155" t="s">
        <v>29</v>
      </c>
      <c r="D135" s="9"/>
      <c r="E135" s="9"/>
      <c r="F135" s="142"/>
      <c r="G135" s="196"/>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c r="BJ135" s="224"/>
      <c r="BK135" s="224"/>
    </row>
    <row r="136" spans="1:63" hidden="1" outlineLevel="1">
      <c r="A136" s="9"/>
      <c r="B136" s="46"/>
      <c r="C136" s="131">
        <f>Asset15</f>
        <v>0</v>
      </c>
      <c r="D136" s="9"/>
      <c r="E136" s="9"/>
      <c r="F136" s="142"/>
      <c r="G136" s="196"/>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c r="BJ136" s="224"/>
      <c r="BK136" s="224"/>
    </row>
    <row r="137" spans="1:63" hidden="1" outlineLevel="1">
      <c r="A137" s="9"/>
      <c r="B137" s="46"/>
      <c r="C137" s="155" t="s">
        <v>29</v>
      </c>
      <c r="D137" s="9"/>
      <c r="E137" s="9"/>
      <c r="F137" s="142"/>
      <c r="G137" s="196"/>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30"/>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24"/>
      <c r="BK137" s="224"/>
    </row>
    <row r="138" spans="1:63" hidden="1" outlineLevel="1">
      <c r="A138" s="9"/>
      <c r="B138" s="46"/>
      <c r="C138" s="131">
        <f>Asset16</f>
        <v>0</v>
      </c>
      <c r="D138" s="9"/>
      <c r="E138" s="9"/>
      <c r="F138" s="142"/>
      <c r="G138" s="196"/>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30"/>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24"/>
      <c r="BK138" s="224"/>
    </row>
    <row r="139" spans="1:63" hidden="1" outlineLevel="1">
      <c r="A139" s="9"/>
      <c r="B139" s="46"/>
      <c r="C139" s="155" t="s">
        <v>29</v>
      </c>
      <c r="D139" s="9"/>
      <c r="E139" s="9"/>
      <c r="F139" s="142"/>
      <c r="G139" s="196"/>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30"/>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24"/>
      <c r="BK139" s="224"/>
    </row>
    <row r="140" spans="1:63" hidden="1" outlineLevel="1">
      <c r="A140" s="9"/>
      <c r="B140" s="46"/>
      <c r="C140" s="131">
        <f>Asset17</f>
        <v>0</v>
      </c>
      <c r="D140" s="9"/>
      <c r="E140" s="9"/>
      <c r="F140" s="142"/>
      <c r="G140" s="196"/>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24"/>
      <c r="BK140" s="224"/>
    </row>
    <row r="141" spans="1:63" hidden="1" outlineLevel="1">
      <c r="A141" s="9"/>
      <c r="B141" s="46"/>
      <c r="C141" s="155" t="s">
        <v>29</v>
      </c>
      <c r="D141" s="9"/>
      <c r="E141" s="9"/>
      <c r="F141" s="142"/>
      <c r="G141" s="196"/>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30"/>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24"/>
      <c r="BK141" s="224"/>
    </row>
    <row r="142" spans="1:63" hidden="1" outlineLevel="1">
      <c r="A142" s="9"/>
      <c r="B142" s="46"/>
      <c r="C142" s="131">
        <f>Asset18</f>
        <v>0</v>
      </c>
      <c r="D142" s="9"/>
      <c r="E142" s="9"/>
      <c r="F142" s="142"/>
      <c r="G142" s="196"/>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30"/>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24"/>
      <c r="BK142" s="224"/>
    </row>
    <row r="143" spans="1:63" hidden="1" outlineLevel="1">
      <c r="A143" s="9"/>
      <c r="B143" s="46"/>
      <c r="C143" s="155" t="s">
        <v>29</v>
      </c>
      <c r="D143" s="9"/>
      <c r="E143" s="9"/>
      <c r="F143" s="142"/>
      <c r="G143" s="196"/>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30"/>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24"/>
      <c r="BK143" s="224"/>
    </row>
    <row r="144" spans="1:63" hidden="1" outlineLevel="1">
      <c r="A144" s="9"/>
      <c r="B144" s="46"/>
      <c r="C144" s="131">
        <f>Asset19</f>
        <v>0</v>
      </c>
      <c r="D144" s="9"/>
      <c r="E144" s="9"/>
      <c r="F144" s="142"/>
      <c r="G144" s="196"/>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30"/>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c r="BI144" s="230"/>
      <c r="BJ144" s="224"/>
      <c r="BK144" s="224"/>
    </row>
    <row r="145" spans="1:63" hidden="1" outlineLevel="1">
      <c r="A145" s="9"/>
      <c r="B145" s="46"/>
      <c r="C145" s="155" t="s">
        <v>29</v>
      </c>
      <c r="D145" s="9"/>
      <c r="E145" s="9"/>
      <c r="F145" s="142"/>
      <c r="G145" s="196"/>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30"/>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c r="AV145" s="230"/>
      <c r="AW145" s="230"/>
      <c r="AX145" s="230"/>
      <c r="AY145" s="230"/>
      <c r="AZ145" s="230"/>
      <c r="BA145" s="230"/>
      <c r="BB145" s="230"/>
      <c r="BC145" s="230"/>
      <c r="BD145" s="230"/>
      <c r="BE145" s="230"/>
      <c r="BF145" s="230"/>
      <c r="BG145" s="230"/>
      <c r="BH145" s="230"/>
      <c r="BI145" s="230"/>
      <c r="BJ145" s="224"/>
      <c r="BK145" s="224"/>
    </row>
    <row r="146" spans="1:63" hidden="1" outlineLevel="1">
      <c r="A146" s="9"/>
      <c r="B146" s="46"/>
      <c r="C146" s="131">
        <f>Asset20</f>
        <v>0</v>
      </c>
      <c r="D146" s="9"/>
      <c r="E146" s="9"/>
      <c r="F146" s="142"/>
      <c r="G146" s="196"/>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30"/>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c r="BI146" s="230"/>
      <c r="BJ146" s="224"/>
      <c r="BK146" s="224"/>
    </row>
    <row r="147" spans="1:63" hidden="1" outlineLevel="1">
      <c r="A147" s="9"/>
      <c r="B147" s="46"/>
      <c r="C147" s="155" t="s">
        <v>29</v>
      </c>
      <c r="D147" s="9"/>
      <c r="E147" s="9"/>
      <c r="F147" s="142"/>
      <c r="G147" s="196"/>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30"/>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24"/>
      <c r="BK147" s="224"/>
    </row>
    <row r="148" spans="1:63" hidden="1" outlineLevel="1">
      <c r="A148" s="9"/>
      <c r="B148" s="46"/>
      <c r="C148" s="131">
        <f>Asset21</f>
        <v>0</v>
      </c>
      <c r="D148" s="9"/>
      <c r="E148" s="9"/>
      <c r="F148" s="142"/>
      <c r="G148" s="196"/>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30"/>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c r="AV148" s="230"/>
      <c r="AW148" s="230"/>
      <c r="AX148" s="230"/>
      <c r="AY148" s="230"/>
      <c r="AZ148" s="230"/>
      <c r="BA148" s="230"/>
      <c r="BB148" s="230"/>
      <c r="BC148" s="230"/>
      <c r="BD148" s="230"/>
      <c r="BE148" s="230"/>
      <c r="BF148" s="230"/>
      <c r="BG148" s="230"/>
      <c r="BH148" s="230"/>
      <c r="BI148" s="230"/>
      <c r="BJ148" s="224"/>
      <c r="BK148" s="224"/>
    </row>
    <row r="149" spans="1:63" hidden="1" outlineLevel="1">
      <c r="A149" s="9"/>
      <c r="B149" s="46"/>
      <c r="C149" s="155" t="s">
        <v>29</v>
      </c>
      <c r="D149" s="9"/>
      <c r="E149" s="9"/>
      <c r="F149" s="142"/>
      <c r="G149" s="196"/>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30"/>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c r="AV149" s="230"/>
      <c r="AW149" s="230"/>
      <c r="AX149" s="230"/>
      <c r="AY149" s="230"/>
      <c r="AZ149" s="230"/>
      <c r="BA149" s="230"/>
      <c r="BB149" s="230"/>
      <c r="BC149" s="230"/>
      <c r="BD149" s="230"/>
      <c r="BE149" s="230"/>
      <c r="BF149" s="230"/>
      <c r="BG149" s="230"/>
      <c r="BH149" s="230"/>
      <c r="BI149" s="230"/>
      <c r="BJ149" s="224"/>
      <c r="BK149" s="224"/>
    </row>
    <row r="150" spans="1:63" hidden="1" outlineLevel="1">
      <c r="A150" s="9"/>
      <c r="B150" s="46"/>
      <c r="C150" s="131">
        <f>Asset22</f>
        <v>0</v>
      </c>
      <c r="D150" s="9"/>
      <c r="E150" s="9"/>
      <c r="F150" s="142"/>
      <c r="G150" s="196"/>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30"/>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c r="AV150" s="230"/>
      <c r="AW150" s="230"/>
      <c r="AX150" s="230"/>
      <c r="AY150" s="230"/>
      <c r="AZ150" s="230"/>
      <c r="BA150" s="230"/>
      <c r="BB150" s="230"/>
      <c r="BC150" s="230"/>
      <c r="BD150" s="230"/>
      <c r="BE150" s="230"/>
      <c r="BF150" s="230"/>
      <c r="BG150" s="230"/>
      <c r="BH150" s="230"/>
      <c r="BI150" s="230"/>
      <c r="BJ150" s="224"/>
      <c r="BK150" s="224"/>
    </row>
    <row r="151" spans="1:63" hidden="1" outlineLevel="1">
      <c r="A151" s="9"/>
      <c r="B151" s="46"/>
      <c r="C151" s="155" t="s">
        <v>29</v>
      </c>
      <c r="D151" s="9"/>
      <c r="E151" s="9"/>
      <c r="F151" s="142"/>
      <c r="G151" s="196"/>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30"/>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c r="AV151" s="230"/>
      <c r="AW151" s="230"/>
      <c r="AX151" s="230"/>
      <c r="AY151" s="230"/>
      <c r="AZ151" s="230"/>
      <c r="BA151" s="230"/>
      <c r="BB151" s="230"/>
      <c r="BC151" s="230"/>
      <c r="BD151" s="230"/>
      <c r="BE151" s="230"/>
      <c r="BF151" s="230"/>
      <c r="BG151" s="230"/>
      <c r="BH151" s="230"/>
      <c r="BI151" s="230"/>
      <c r="BJ151" s="224"/>
      <c r="BK151" s="224"/>
    </row>
    <row r="152" spans="1:63" hidden="1" outlineLevel="1">
      <c r="A152" s="9"/>
      <c r="B152" s="46"/>
      <c r="C152" s="131">
        <f>Asset23</f>
        <v>0</v>
      </c>
      <c r="D152" s="9"/>
      <c r="E152" s="9"/>
      <c r="F152" s="142"/>
      <c r="G152" s="196"/>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3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0"/>
      <c r="BD152" s="230"/>
      <c r="BE152" s="230"/>
      <c r="BF152" s="230"/>
      <c r="BG152" s="230"/>
      <c r="BH152" s="230"/>
      <c r="BI152" s="230"/>
      <c r="BJ152" s="224"/>
      <c r="BK152" s="224"/>
    </row>
    <row r="153" spans="1:63" hidden="1" outlineLevel="1">
      <c r="A153" s="9"/>
      <c r="B153" s="46"/>
      <c r="C153" s="155" t="s">
        <v>29</v>
      </c>
      <c r="D153" s="9"/>
      <c r="E153" s="9"/>
      <c r="F153" s="142"/>
      <c r="G153" s="196"/>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30"/>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c r="BI153" s="230"/>
      <c r="BJ153" s="224"/>
      <c r="BK153" s="224"/>
    </row>
    <row r="154" spans="1:63" hidden="1" outlineLevel="1">
      <c r="A154" s="9"/>
      <c r="B154" s="46"/>
      <c r="C154" s="131">
        <f>Asset24</f>
        <v>0</v>
      </c>
      <c r="D154" s="9"/>
      <c r="E154" s="9"/>
      <c r="F154" s="142"/>
      <c r="G154" s="196"/>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30"/>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c r="BI154" s="230"/>
      <c r="BJ154" s="224"/>
      <c r="BK154" s="224"/>
    </row>
    <row r="155" spans="1:63" hidden="1" outlineLevel="1">
      <c r="A155" s="9"/>
      <c r="B155" s="46"/>
      <c r="C155" s="155" t="s">
        <v>29</v>
      </c>
      <c r="D155" s="9"/>
      <c r="E155" s="9"/>
      <c r="F155" s="142"/>
      <c r="G155" s="196"/>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3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24"/>
      <c r="BK155" s="224"/>
    </row>
    <row r="156" spans="1:63" hidden="1" outlineLevel="1">
      <c r="A156" s="9"/>
      <c r="B156" s="46"/>
      <c r="C156" s="131">
        <f>Asset25</f>
        <v>0</v>
      </c>
      <c r="D156" s="9"/>
      <c r="E156" s="9"/>
      <c r="F156" s="142"/>
      <c r="G156" s="196"/>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24"/>
      <c r="BK156" s="224"/>
    </row>
    <row r="157" spans="1:63" hidden="1" outlineLevel="1">
      <c r="A157" s="9"/>
      <c r="B157" s="46"/>
      <c r="C157" s="155" t="s">
        <v>29</v>
      </c>
      <c r="D157" s="9"/>
      <c r="E157" s="9"/>
      <c r="F157" s="142"/>
      <c r="G157" s="196"/>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24"/>
      <c r="BK157" s="224"/>
    </row>
    <row r="158" spans="1:63" hidden="1" outlineLevel="1">
      <c r="A158" s="9"/>
      <c r="B158" s="46"/>
      <c r="C158" s="131">
        <f>Asset26</f>
        <v>0</v>
      </c>
      <c r="D158" s="9"/>
      <c r="E158" s="9"/>
      <c r="F158" s="142"/>
      <c r="G158" s="196"/>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3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24"/>
      <c r="BK158" s="224"/>
    </row>
    <row r="159" spans="1:63" hidden="1" outlineLevel="1">
      <c r="A159" s="9"/>
      <c r="B159" s="46"/>
      <c r="C159" s="155" t="s">
        <v>29</v>
      </c>
      <c r="D159" s="9"/>
      <c r="E159" s="9"/>
      <c r="F159" s="142"/>
      <c r="G159" s="196"/>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3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c r="BI159" s="230"/>
      <c r="BJ159" s="224"/>
      <c r="BK159" s="224"/>
    </row>
    <row r="160" spans="1:63" hidden="1" outlineLevel="1">
      <c r="A160" s="9"/>
      <c r="B160" s="46"/>
      <c r="C160" s="131">
        <f>Asset27</f>
        <v>0</v>
      </c>
      <c r="D160" s="9"/>
      <c r="E160" s="9"/>
      <c r="F160" s="142"/>
      <c r="G160" s="196"/>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24"/>
      <c r="BK160" s="224"/>
    </row>
    <row r="161" spans="1:63" hidden="1" outlineLevel="1">
      <c r="A161" s="9"/>
      <c r="B161" s="46"/>
      <c r="C161" s="155" t="s">
        <v>29</v>
      </c>
      <c r="D161" s="9"/>
      <c r="E161" s="9"/>
      <c r="F161" s="142"/>
      <c r="G161" s="196"/>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30"/>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c r="BF161" s="230"/>
      <c r="BG161" s="230"/>
      <c r="BH161" s="230"/>
      <c r="BI161" s="230"/>
      <c r="BJ161" s="224"/>
      <c r="BK161" s="224"/>
    </row>
    <row r="162" spans="1:63" hidden="1" outlineLevel="1">
      <c r="A162" s="9"/>
      <c r="B162" s="46"/>
      <c r="C162" s="131">
        <f>Asset28</f>
        <v>0</v>
      </c>
      <c r="D162" s="9"/>
      <c r="E162" s="9"/>
      <c r="F162" s="142"/>
      <c r="G162" s="196"/>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30"/>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c r="BI162" s="230"/>
      <c r="BJ162" s="224"/>
      <c r="BK162" s="224"/>
    </row>
    <row r="163" spans="1:63" hidden="1" outlineLevel="1">
      <c r="A163" s="9"/>
      <c r="B163" s="46"/>
      <c r="C163" s="155" t="s">
        <v>29</v>
      </c>
      <c r="D163" s="9"/>
      <c r="E163" s="9"/>
      <c r="F163" s="142"/>
      <c r="G163" s="196"/>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30"/>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c r="BI163" s="230"/>
      <c r="BJ163" s="224"/>
      <c r="BK163" s="224"/>
    </row>
    <row r="164" spans="1:63" hidden="1" outlineLevel="1">
      <c r="A164" s="9"/>
      <c r="B164" s="46"/>
      <c r="C164" s="131">
        <f>Asset29</f>
        <v>0</v>
      </c>
      <c r="D164" s="9"/>
      <c r="E164" s="9"/>
      <c r="F164" s="142"/>
      <c r="G164" s="196"/>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30"/>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c r="AV164" s="230"/>
      <c r="AW164" s="230"/>
      <c r="AX164" s="230"/>
      <c r="AY164" s="230"/>
      <c r="AZ164" s="230"/>
      <c r="BA164" s="230"/>
      <c r="BB164" s="230"/>
      <c r="BC164" s="230"/>
      <c r="BD164" s="230"/>
      <c r="BE164" s="230"/>
      <c r="BF164" s="230"/>
      <c r="BG164" s="230"/>
      <c r="BH164" s="230"/>
      <c r="BI164" s="230"/>
      <c r="BJ164" s="224"/>
      <c r="BK164" s="224"/>
    </row>
    <row r="165" spans="1:63" hidden="1" outlineLevel="1">
      <c r="A165" s="9"/>
      <c r="B165" s="46"/>
      <c r="C165" s="155" t="s">
        <v>29</v>
      </c>
      <c r="D165" s="9"/>
      <c r="E165" s="9"/>
      <c r="F165" s="142"/>
      <c r="G165" s="196"/>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30"/>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c r="AV165" s="230"/>
      <c r="AW165" s="230"/>
      <c r="AX165" s="230"/>
      <c r="AY165" s="230"/>
      <c r="AZ165" s="230"/>
      <c r="BA165" s="230"/>
      <c r="BB165" s="230"/>
      <c r="BC165" s="230"/>
      <c r="BD165" s="230"/>
      <c r="BE165" s="230"/>
      <c r="BF165" s="230"/>
      <c r="BG165" s="230"/>
      <c r="BH165" s="230"/>
      <c r="BI165" s="230"/>
      <c r="BJ165" s="224"/>
      <c r="BK165" s="224"/>
    </row>
    <row r="166" spans="1:63" hidden="1" outlineLevel="1">
      <c r="A166" s="9"/>
      <c r="B166" s="46"/>
      <c r="C166" s="131">
        <f>Asset30</f>
        <v>0</v>
      </c>
      <c r="D166" s="9"/>
      <c r="E166" s="9"/>
      <c r="F166" s="142"/>
      <c r="G166" s="196"/>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30"/>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c r="AV166" s="230"/>
      <c r="AW166" s="230"/>
      <c r="AX166" s="230"/>
      <c r="AY166" s="230"/>
      <c r="AZ166" s="230"/>
      <c r="BA166" s="230"/>
      <c r="BB166" s="230"/>
      <c r="BC166" s="230"/>
      <c r="BD166" s="230"/>
      <c r="BE166" s="230"/>
      <c r="BF166" s="230"/>
      <c r="BG166" s="230"/>
      <c r="BH166" s="230"/>
      <c r="BI166" s="230"/>
      <c r="BJ166" s="224"/>
      <c r="BK166" s="224"/>
    </row>
    <row r="167" spans="1:63" hidden="1" outlineLevel="1">
      <c r="A167" s="9"/>
      <c r="B167" s="46"/>
      <c r="C167" s="155" t="s">
        <v>29</v>
      </c>
      <c r="D167" s="9"/>
      <c r="E167" s="9"/>
      <c r="F167" s="142"/>
      <c r="G167" s="196"/>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3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24"/>
      <c r="BK167" s="224"/>
    </row>
    <row r="168" spans="1:63" collapsed="1">
      <c r="A168" s="9"/>
      <c r="B168" s="187" t="s">
        <v>44</v>
      </c>
      <c r="D168" s="9"/>
      <c r="E168" s="9"/>
      <c r="F168" s="142"/>
      <c r="G168" s="198"/>
      <c r="H168" s="118"/>
      <c r="I168" s="118"/>
      <c r="J168" s="118"/>
      <c r="K168" s="118"/>
      <c r="L168" s="118">
        <f>IF(M107=0, SUM($G107:L107), 0)</f>
        <v>0.12741587527787651</v>
      </c>
      <c r="M168" s="118">
        <f>IF(N107=0, IF(M107=0, 0, SUM($G107:M107)), 0)</f>
        <v>0</v>
      </c>
      <c r="N168" s="118">
        <f>IF(O107=0, IF(N107=0, 0, SUM($G107:N107)), 0)</f>
        <v>0</v>
      </c>
      <c r="O168" s="118">
        <f>IF(P107=0, IF(O107=0, 0, SUM($G107:O107)), 0)</f>
        <v>0</v>
      </c>
      <c r="P168" s="118">
        <f>IF(Q107=0, IF(P107=0, 0, SUM($G107:P107)), 0)</f>
        <v>0</v>
      </c>
      <c r="Q168" s="118">
        <f>IF(R107=0, IF(Q107=0, 0, SUM($G107:Q107)), 0)</f>
        <v>0</v>
      </c>
      <c r="R168" s="101"/>
      <c r="S168" s="101"/>
      <c r="T168" s="101"/>
      <c r="U168" s="101"/>
      <c r="V168" s="101"/>
      <c r="W168" s="101"/>
      <c r="X168" s="101"/>
      <c r="Y168" s="101"/>
      <c r="Z168" s="101"/>
      <c r="AA168" s="230"/>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c r="AV168" s="230"/>
      <c r="AW168" s="230"/>
      <c r="AX168" s="230"/>
      <c r="AY168" s="230"/>
      <c r="AZ168" s="230"/>
      <c r="BA168" s="230"/>
      <c r="BB168" s="230"/>
      <c r="BC168" s="230"/>
      <c r="BD168" s="230"/>
      <c r="BE168" s="230"/>
      <c r="BF168" s="230"/>
      <c r="BG168" s="230"/>
      <c r="BH168" s="230"/>
      <c r="BI168" s="230"/>
      <c r="BJ168" s="224"/>
      <c r="BK168" s="224"/>
    </row>
    <row r="169" spans="1:63">
      <c r="A169" s="9"/>
      <c r="B169" s="154"/>
      <c r="C169" s="26"/>
      <c r="D169" s="9"/>
      <c r="E169" s="9"/>
      <c r="F169" s="142"/>
      <c r="G169" s="118"/>
      <c r="H169" s="118"/>
      <c r="I169" s="118"/>
      <c r="J169" s="118"/>
      <c r="K169" s="118"/>
      <c r="L169" s="118"/>
      <c r="M169" s="9"/>
      <c r="N169" s="112"/>
      <c r="O169" s="153"/>
      <c r="P169" s="153"/>
      <c r="Q169" s="153"/>
      <c r="R169" s="101"/>
      <c r="S169" s="101"/>
      <c r="T169" s="101"/>
      <c r="U169" s="101"/>
      <c r="V169" s="101"/>
      <c r="W169" s="101"/>
      <c r="X169" s="101"/>
      <c r="Y169" s="101"/>
      <c r="Z169" s="101"/>
      <c r="AA169" s="230"/>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c r="BI169" s="230"/>
      <c r="BJ169" s="224"/>
      <c r="BK169" s="224"/>
    </row>
    <row r="170" spans="1:63">
      <c r="A170" s="74"/>
      <c r="B170" s="181" t="s">
        <v>52</v>
      </c>
      <c r="C170" s="182"/>
      <c r="D170" s="74"/>
      <c r="E170" s="74"/>
      <c r="F170" s="183"/>
      <c r="G170" s="184"/>
      <c r="H170" s="184"/>
      <c r="I170" s="184"/>
      <c r="J170" s="184"/>
      <c r="K170" s="184"/>
      <c r="L170" s="184"/>
      <c r="M170" s="74"/>
      <c r="N170" s="185"/>
      <c r="O170" s="186"/>
      <c r="P170" s="186"/>
      <c r="Q170" s="186"/>
      <c r="R170" s="186"/>
      <c r="S170" s="101"/>
      <c r="T170" s="101"/>
      <c r="U170" s="101"/>
      <c r="V170" s="101"/>
      <c r="W170" s="101"/>
      <c r="X170" s="101"/>
      <c r="Y170" s="101"/>
      <c r="Z170" s="101"/>
      <c r="AA170" s="230"/>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230"/>
      <c r="BE170" s="230"/>
      <c r="BF170" s="230"/>
      <c r="BG170" s="230"/>
      <c r="BH170" s="230"/>
      <c r="BI170" s="230"/>
      <c r="BJ170" s="224"/>
      <c r="BK170" s="224"/>
    </row>
    <row r="171" spans="1:63">
      <c r="A171" s="9"/>
      <c r="B171" s="154"/>
      <c r="C171" s="26"/>
      <c r="D171" s="9"/>
      <c r="E171" s="9"/>
      <c r="F171" s="142"/>
      <c r="G171" s="118"/>
      <c r="H171" s="118"/>
      <c r="I171" s="118"/>
      <c r="J171" s="118"/>
      <c r="K171" s="118"/>
      <c r="L171" s="118"/>
      <c r="M171" s="9"/>
      <c r="N171" s="112"/>
      <c r="O171" s="153"/>
      <c r="P171" s="153"/>
      <c r="Q171" s="153"/>
      <c r="R171" s="101"/>
      <c r="S171" s="101"/>
      <c r="T171" s="101"/>
      <c r="U171" s="101"/>
      <c r="V171" s="101"/>
      <c r="W171" s="101"/>
      <c r="X171" s="101"/>
      <c r="Y171" s="101"/>
      <c r="Z171" s="101"/>
      <c r="AA171" s="23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24"/>
      <c r="BK171" s="224"/>
    </row>
    <row r="172" spans="1:63">
      <c r="A172" s="9"/>
      <c r="B172" s="46" t="s">
        <v>53</v>
      </c>
      <c r="C172" s="9"/>
      <c r="D172" s="9"/>
      <c r="E172" s="9"/>
      <c r="F172" s="142"/>
      <c r="G172" s="198">
        <f>SUM(G173:G202)</f>
        <v>0</v>
      </c>
      <c r="H172" s="118"/>
      <c r="I172" s="118"/>
      <c r="J172" s="118"/>
      <c r="K172" s="118"/>
      <c r="L172" s="118"/>
      <c r="M172" s="9"/>
      <c r="N172" s="112"/>
      <c r="O172" s="153"/>
      <c r="P172" s="153"/>
      <c r="Q172" s="153"/>
      <c r="R172" s="101"/>
      <c r="S172" s="101"/>
      <c r="T172" s="101"/>
      <c r="U172" s="101"/>
      <c r="V172" s="101"/>
      <c r="W172" s="101"/>
      <c r="X172" s="101"/>
      <c r="Y172" s="101"/>
      <c r="Z172" s="101"/>
      <c r="AA172" s="230"/>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c r="AV172" s="230"/>
      <c r="AW172" s="230"/>
      <c r="AX172" s="230"/>
      <c r="AY172" s="230"/>
      <c r="AZ172" s="230"/>
      <c r="BA172" s="230"/>
      <c r="BB172" s="230"/>
      <c r="BC172" s="230"/>
      <c r="BD172" s="230"/>
      <c r="BE172" s="230"/>
      <c r="BF172" s="230"/>
      <c r="BG172" s="230"/>
      <c r="BH172" s="230"/>
      <c r="BI172" s="230"/>
      <c r="BJ172" s="224"/>
      <c r="BK172" s="224"/>
    </row>
    <row r="173" spans="1:63" hidden="1" outlineLevel="1">
      <c r="A173" s="9"/>
      <c r="B173" s="9"/>
      <c r="C173" s="131" t="str">
        <f>Asset1</f>
        <v>Opening Distribution Assets</v>
      </c>
      <c r="D173" s="9"/>
      <c r="E173" s="9"/>
      <c r="F173" s="142"/>
      <c r="G173" s="196">
        <f>Input!Q7</f>
        <v>0</v>
      </c>
      <c r="H173" s="118"/>
      <c r="I173" s="118"/>
      <c r="J173" s="118"/>
      <c r="K173" s="118"/>
      <c r="L173" s="118"/>
      <c r="M173" s="9"/>
      <c r="N173" s="112"/>
      <c r="O173" s="153"/>
      <c r="P173" s="153"/>
      <c r="Q173" s="153"/>
      <c r="R173" s="101"/>
      <c r="S173" s="101"/>
      <c r="T173" s="101"/>
      <c r="U173" s="101"/>
      <c r="V173" s="101"/>
      <c r="W173" s="101"/>
      <c r="X173" s="101"/>
      <c r="Y173" s="101"/>
      <c r="Z173" s="101"/>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c r="BI173" s="230"/>
      <c r="BJ173" s="224"/>
      <c r="BK173" s="224"/>
    </row>
    <row r="174" spans="1:63" hidden="1" outlineLevel="1">
      <c r="A174" s="9"/>
      <c r="B174" s="46"/>
      <c r="C174" s="131" t="str">
        <f>Asset2</f>
        <v>Sub-transmission Overhead</v>
      </c>
      <c r="D174" s="9"/>
      <c r="E174" s="9"/>
      <c r="F174" s="142"/>
      <c r="G174" s="196">
        <f>Input!Q8</f>
        <v>0</v>
      </c>
      <c r="H174" s="118"/>
      <c r="I174" s="118"/>
      <c r="J174" s="118"/>
      <c r="K174" s="118"/>
      <c r="L174" s="118"/>
      <c r="M174" s="9"/>
      <c r="N174" s="112"/>
      <c r="O174" s="153"/>
      <c r="P174" s="153"/>
      <c r="Q174" s="153"/>
      <c r="R174" s="101"/>
      <c r="S174" s="101"/>
      <c r="T174" s="101"/>
      <c r="U174" s="101"/>
      <c r="V174" s="101"/>
      <c r="W174" s="101"/>
      <c r="X174" s="101"/>
      <c r="Y174" s="101"/>
      <c r="Z174" s="101"/>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24"/>
      <c r="BK174" s="224"/>
    </row>
    <row r="175" spans="1:63" hidden="1" outlineLevel="1">
      <c r="A175" s="9"/>
      <c r="B175" s="46"/>
      <c r="C175" s="131" t="str">
        <f>Asset3</f>
        <v>Sub-transmission Underground</v>
      </c>
      <c r="D175" s="9"/>
      <c r="E175" s="9"/>
      <c r="F175" s="142"/>
      <c r="G175" s="196">
        <f>Input!Q9</f>
        <v>0</v>
      </c>
      <c r="H175" s="118"/>
      <c r="I175" s="118"/>
      <c r="J175" s="118"/>
      <c r="K175" s="118"/>
      <c r="L175" s="118"/>
      <c r="M175" s="9"/>
      <c r="N175" s="112"/>
      <c r="O175" s="153"/>
      <c r="P175" s="153"/>
      <c r="Q175" s="153"/>
      <c r="R175" s="101"/>
      <c r="S175" s="101"/>
      <c r="T175" s="101"/>
      <c r="U175" s="101"/>
      <c r="V175" s="101"/>
      <c r="W175" s="101"/>
      <c r="X175" s="101"/>
      <c r="Y175" s="101"/>
      <c r="Z175" s="101"/>
      <c r="AA175" s="23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24"/>
      <c r="BK175" s="224"/>
    </row>
    <row r="176" spans="1:63" hidden="1" outlineLevel="1">
      <c r="A176" s="9"/>
      <c r="B176" s="46"/>
      <c r="C176" s="131" t="str">
        <f>Asset4</f>
        <v>Zone Substation</v>
      </c>
      <c r="D176" s="9"/>
      <c r="E176" s="9"/>
      <c r="F176" s="142"/>
      <c r="G176" s="196">
        <f>Input!Q10</f>
        <v>0</v>
      </c>
      <c r="H176" s="118"/>
      <c r="I176" s="118"/>
      <c r="J176" s="118"/>
      <c r="K176" s="118"/>
      <c r="L176" s="118"/>
      <c r="M176" s="9"/>
      <c r="N176" s="112"/>
      <c r="O176" s="153"/>
      <c r="P176" s="153"/>
      <c r="Q176" s="153"/>
      <c r="R176" s="101"/>
      <c r="S176" s="101"/>
      <c r="T176" s="101"/>
      <c r="U176" s="101"/>
      <c r="V176" s="101"/>
      <c r="W176" s="101"/>
      <c r="X176" s="101"/>
      <c r="Y176" s="101"/>
      <c r="Z176" s="101"/>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24"/>
      <c r="BK176" s="224"/>
    </row>
    <row r="177" spans="1:63" hidden="1" outlineLevel="1">
      <c r="A177" s="9"/>
      <c r="B177" s="46"/>
      <c r="C177" s="131" t="str">
        <f>Asset5</f>
        <v>IT &amp; Communication Systems (Networks)</v>
      </c>
      <c r="D177" s="9"/>
      <c r="E177" s="9"/>
      <c r="F177" s="142"/>
      <c r="G177" s="196">
        <f>Input!Q11</f>
        <v>0</v>
      </c>
      <c r="H177" s="118"/>
      <c r="I177" s="118"/>
      <c r="J177" s="118"/>
      <c r="K177" s="118"/>
      <c r="L177" s="118"/>
      <c r="M177" s="9"/>
      <c r="N177" s="112"/>
      <c r="O177" s="153"/>
      <c r="P177" s="153"/>
      <c r="Q177" s="153"/>
      <c r="R177" s="101"/>
      <c r="S177" s="101"/>
      <c r="T177" s="101"/>
      <c r="U177" s="101"/>
      <c r="V177" s="101"/>
      <c r="W177" s="101"/>
      <c r="X177" s="101"/>
      <c r="Y177" s="101"/>
      <c r="Z177" s="101"/>
      <c r="AA177" s="230"/>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24"/>
      <c r="BK177" s="224"/>
    </row>
    <row r="178" spans="1:63" hidden="1" outlineLevel="1">
      <c r="A178" s="9"/>
      <c r="B178" s="46"/>
      <c r="C178" s="131" t="str">
        <f>Asset6</f>
        <v>Motor Vehicles</v>
      </c>
      <c r="D178" s="9"/>
      <c r="E178" s="9"/>
      <c r="F178" s="142"/>
      <c r="G178" s="196">
        <f>Input!Q12</f>
        <v>0</v>
      </c>
      <c r="H178" s="118"/>
      <c r="I178" s="118"/>
      <c r="J178" s="118"/>
      <c r="K178" s="118"/>
      <c r="L178" s="118"/>
      <c r="M178" s="9"/>
      <c r="N178" s="112"/>
      <c r="O178" s="153"/>
      <c r="P178" s="153"/>
      <c r="Q178" s="153"/>
      <c r="R178" s="101"/>
      <c r="S178" s="101"/>
      <c r="T178" s="101"/>
      <c r="U178" s="101"/>
      <c r="V178" s="101"/>
      <c r="W178" s="101"/>
      <c r="X178" s="101"/>
      <c r="Y178" s="101"/>
      <c r="Z178" s="101"/>
      <c r="AA178" s="230"/>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24"/>
      <c r="BK178" s="224"/>
    </row>
    <row r="179" spans="1:63" hidden="1" outlineLevel="1">
      <c r="A179" s="9"/>
      <c r="B179" s="46"/>
      <c r="C179" s="131" t="str">
        <f>Asset7</f>
        <v>Other Non-System Assets (Networks)</v>
      </c>
      <c r="D179" s="9"/>
      <c r="E179" s="9"/>
      <c r="F179" s="142"/>
      <c r="G179" s="196">
        <f>Input!Q13</f>
        <v>0</v>
      </c>
      <c r="H179" s="118"/>
      <c r="I179" s="118"/>
      <c r="J179" s="118"/>
      <c r="K179" s="118"/>
      <c r="L179" s="118"/>
      <c r="M179" s="9"/>
      <c r="N179" s="112"/>
      <c r="O179" s="153"/>
      <c r="P179" s="153"/>
      <c r="Q179" s="153"/>
      <c r="R179" s="101"/>
      <c r="S179" s="101"/>
      <c r="T179" s="101"/>
      <c r="U179" s="101"/>
      <c r="V179" s="101"/>
      <c r="W179" s="101"/>
      <c r="X179" s="101"/>
      <c r="Y179" s="101"/>
      <c r="Z179" s="101"/>
      <c r="AA179" s="230"/>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c r="BI179" s="230"/>
      <c r="BJ179" s="224"/>
      <c r="BK179" s="224"/>
    </row>
    <row r="180" spans="1:63" hidden="1" outlineLevel="1">
      <c r="A180" s="9"/>
      <c r="B180" s="46"/>
      <c r="C180" s="131" t="str">
        <f>Asset8</f>
        <v>IT Systems (Corporate)</v>
      </c>
      <c r="D180" s="9"/>
      <c r="E180" s="9"/>
      <c r="F180" s="142"/>
      <c r="G180" s="196">
        <f>Input!Q14</f>
        <v>0</v>
      </c>
      <c r="H180" s="118"/>
      <c r="I180" s="118"/>
      <c r="J180" s="118"/>
      <c r="K180" s="118"/>
      <c r="L180" s="118"/>
      <c r="M180" s="9"/>
      <c r="N180" s="112"/>
      <c r="O180" s="153"/>
      <c r="P180" s="153"/>
      <c r="Q180" s="153"/>
      <c r="R180" s="101"/>
      <c r="S180" s="101"/>
      <c r="T180" s="101"/>
      <c r="U180" s="101"/>
      <c r="V180" s="101"/>
      <c r="W180" s="101"/>
      <c r="X180" s="101"/>
      <c r="Y180" s="101"/>
      <c r="Z180" s="101"/>
      <c r="AA180" s="230"/>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c r="AV180" s="230"/>
      <c r="AW180" s="230"/>
      <c r="AX180" s="230"/>
      <c r="AY180" s="230"/>
      <c r="AZ180" s="230"/>
      <c r="BA180" s="230"/>
      <c r="BB180" s="230"/>
      <c r="BC180" s="230"/>
      <c r="BD180" s="230"/>
      <c r="BE180" s="230"/>
      <c r="BF180" s="230"/>
      <c r="BG180" s="230"/>
      <c r="BH180" s="230"/>
      <c r="BI180" s="230"/>
      <c r="BJ180" s="224"/>
      <c r="BK180" s="224"/>
    </row>
    <row r="181" spans="1:63" hidden="1" outlineLevel="1">
      <c r="A181" s="9"/>
      <c r="B181" s="46"/>
      <c r="C181" s="131" t="str">
        <f>Asset9</f>
        <v>Telecommunications (Corporate)</v>
      </c>
      <c r="D181" s="9"/>
      <c r="E181" s="9"/>
      <c r="F181" s="142"/>
      <c r="G181" s="196">
        <f>Input!Q15</f>
        <v>0</v>
      </c>
      <c r="H181" s="118"/>
      <c r="I181" s="118"/>
      <c r="J181" s="118"/>
      <c r="K181" s="118"/>
      <c r="L181" s="118"/>
      <c r="M181" s="9"/>
      <c r="N181" s="112"/>
      <c r="O181" s="153"/>
      <c r="P181" s="153"/>
      <c r="Q181" s="153"/>
      <c r="R181" s="101"/>
      <c r="S181" s="101"/>
      <c r="T181" s="101"/>
      <c r="U181" s="101"/>
      <c r="V181" s="101"/>
      <c r="W181" s="101"/>
      <c r="X181" s="101"/>
      <c r="Y181" s="101"/>
      <c r="Z181" s="101"/>
      <c r="AA181" s="230"/>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c r="AV181" s="230"/>
      <c r="AW181" s="230"/>
      <c r="AX181" s="230"/>
      <c r="AY181" s="230"/>
      <c r="AZ181" s="230"/>
      <c r="BA181" s="230"/>
      <c r="BB181" s="230"/>
      <c r="BC181" s="230"/>
      <c r="BD181" s="230"/>
      <c r="BE181" s="230"/>
      <c r="BF181" s="230"/>
      <c r="BG181" s="230"/>
      <c r="BH181" s="230"/>
      <c r="BI181" s="230"/>
      <c r="BJ181" s="224"/>
      <c r="BK181" s="224"/>
    </row>
    <row r="182" spans="1:63" hidden="1" outlineLevel="1">
      <c r="A182" s="9"/>
      <c r="B182" s="46"/>
      <c r="C182" s="131" t="str">
        <f>Asset10</f>
        <v>Other Non-System Assets (Corporate)</v>
      </c>
      <c r="D182" s="9"/>
      <c r="E182" s="9"/>
      <c r="F182" s="142"/>
      <c r="G182" s="196">
        <f>Input!Q16</f>
        <v>0</v>
      </c>
      <c r="H182" s="118"/>
      <c r="I182" s="118"/>
      <c r="J182" s="118"/>
      <c r="K182" s="118"/>
      <c r="L182" s="118"/>
      <c r="M182" s="9"/>
      <c r="N182" s="112"/>
      <c r="O182" s="153"/>
      <c r="P182" s="153"/>
      <c r="Q182" s="153"/>
      <c r="R182" s="101"/>
      <c r="S182" s="101"/>
      <c r="T182" s="101"/>
      <c r="U182" s="101"/>
      <c r="V182" s="101"/>
      <c r="W182" s="101"/>
      <c r="X182" s="101"/>
      <c r="Y182" s="101"/>
      <c r="Z182" s="101"/>
      <c r="AA182" s="230"/>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c r="AV182" s="230"/>
      <c r="AW182" s="230"/>
      <c r="AX182" s="230"/>
      <c r="AY182" s="230"/>
      <c r="AZ182" s="230"/>
      <c r="BA182" s="230"/>
      <c r="BB182" s="230"/>
      <c r="BC182" s="230"/>
      <c r="BD182" s="230"/>
      <c r="BE182" s="230"/>
      <c r="BF182" s="230"/>
      <c r="BG182" s="230"/>
      <c r="BH182" s="230"/>
      <c r="BI182" s="230"/>
      <c r="BJ182" s="224"/>
      <c r="BK182" s="224"/>
    </row>
    <row r="183" spans="1:63" hidden="1" outlineLevel="1">
      <c r="A183" s="9"/>
      <c r="B183" s="46"/>
      <c r="C183" s="131" t="str">
        <f>Asset11</f>
        <v>Land</v>
      </c>
      <c r="D183" s="9"/>
      <c r="E183" s="9"/>
      <c r="F183" s="142"/>
      <c r="G183" s="196">
        <f>Input!Q17</f>
        <v>0</v>
      </c>
      <c r="H183" s="118"/>
      <c r="I183" s="118"/>
      <c r="J183" s="118"/>
      <c r="K183" s="118"/>
      <c r="L183" s="118"/>
      <c r="M183" s="9"/>
      <c r="N183" s="112"/>
      <c r="O183" s="153"/>
      <c r="P183" s="153"/>
      <c r="Q183" s="153"/>
      <c r="R183" s="101"/>
      <c r="S183" s="101"/>
      <c r="T183" s="101"/>
      <c r="U183" s="101"/>
      <c r="V183" s="101"/>
      <c r="W183" s="101"/>
      <c r="X183" s="101"/>
      <c r="Y183" s="101"/>
      <c r="Z183" s="101"/>
      <c r="AA183" s="230"/>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c r="AV183" s="230"/>
      <c r="AW183" s="230"/>
      <c r="AX183" s="230"/>
      <c r="AY183" s="230"/>
      <c r="AZ183" s="230"/>
      <c r="BA183" s="230"/>
      <c r="BB183" s="230"/>
      <c r="BC183" s="230"/>
      <c r="BD183" s="230"/>
      <c r="BE183" s="230"/>
      <c r="BF183" s="230"/>
      <c r="BG183" s="230"/>
      <c r="BH183" s="230"/>
      <c r="BI183" s="230"/>
      <c r="BJ183" s="224"/>
      <c r="BK183" s="224"/>
    </row>
    <row r="184" spans="1:63" hidden="1" outlineLevel="1">
      <c r="A184" s="9"/>
      <c r="B184" s="46"/>
      <c r="C184" s="131" t="str">
        <f>Asset12</f>
        <v>Buildings</v>
      </c>
      <c r="D184" s="9"/>
      <c r="E184" s="9"/>
      <c r="F184" s="142"/>
      <c r="G184" s="196">
        <f>Input!Q18</f>
        <v>0</v>
      </c>
      <c r="H184" s="118"/>
      <c r="I184" s="118"/>
      <c r="J184" s="118"/>
      <c r="K184" s="118"/>
      <c r="L184" s="118"/>
      <c r="M184" s="9"/>
      <c r="N184" s="112"/>
      <c r="O184" s="153"/>
      <c r="P184" s="153"/>
      <c r="Q184" s="153"/>
      <c r="R184" s="101"/>
      <c r="S184" s="101"/>
      <c r="T184" s="101"/>
      <c r="U184" s="101"/>
      <c r="V184" s="101"/>
      <c r="W184" s="101"/>
      <c r="X184" s="101"/>
      <c r="Y184" s="101"/>
      <c r="Z184" s="101"/>
      <c r="AA184" s="230"/>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c r="AV184" s="230"/>
      <c r="AW184" s="230"/>
      <c r="AX184" s="230"/>
      <c r="AY184" s="230"/>
      <c r="AZ184" s="230"/>
      <c r="BA184" s="230"/>
      <c r="BB184" s="230"/>
      <c r="BC184" s="230"/>
      <c r="BD184" s="230"/>
      <c r="BE184" s="230"/>
      <c r="BF184" s="230"/>
      <c r="BG184" s="230"/>
      <c r="BH184" s="230"/>
      <c r="BI184" s="230"/>
      <c r="BJ184" s="224"/>
      <c r="BK184" s="224"/>
    </row>
    <row r="185" spans="1:63" hidden="1" outlineLevel="1">
      <c r="A185" s="9"/>
      <c r="B185" s="46"/>
      <c r="C185" s="131" t="str">
        <f>Asset13</f>
        <v>Equity raising costs</v>
      </c>
      <c r="D185" s="9"/>
      <c r="E185" s="9"/>
      <c r="F185" s="142"/>
      <c r="G185" s="196">
        <f>Input!Q19</f>
        <v>0</v>
      </c>
      <c r="H185" s="118"/>
      <c r="I185" s="118"/>
      <c r="J185" s="118"/>
      <c r="K185" s="118"/>
      <c r="L185" s="118"/>
      <c r="M185" s="9"/>
      <c r="N185" s="112"/>
      <c r="O185" s="153"/>
      <c r="P185" s="153"/>
      <c r="Q185" s="153"/>
      <c r="R185" s="101"/>
      <c r="S185" s="101"/>
      <c r="T185" s="101"/>
      <c r="U185" s="101"/>
      <c r="V185" s="101"/>
      <c r="W185" s="101"/>
      <c r="X185" s="101"/>
      <c r="Y185" s="101"/>
      <c r="Z185" s="101"/>
      <c r="AA185" s="230"/>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c r="BI185" s="230"/>
      <c r="BJ185" s="224"/>
      <c r="BK185" s="224"/>
    </row>
    <row r="186" spans="1:63" hidden="1" outlineLevel="1">
      <c r="A186" s="9"/>
      <c r="B186" s="46"/>
      <c r="C186" s="131">
        <f>Asset14</f>
        <v>0</v>
      </c>
      <c r="D186" s="9"/>
      <c r="E186" s="9"/>
      <c r="F186" s="142"/>
      <c r="G186" s="196">
        <f>Input!Q20</f>
        <v>0</v>
      </c>
      <c r="H186" s="118"/>
      <c r="I186" s="118"/>
      <c r="J186" s="118"/>
      <c r="K186" s="118"/>
      <c r="L186" s="118"/>
      <c r="M186" s="9"/>
      <c r="N186" s="112"/>
      <c r="O186" s="153"/>
      <c r="P186" s="153"/>
      <c r="Q186" s="153"/>
      <c r="R186" s="101"/>
      <c r="S186" s="101"/>
      <c r="T186" s="101"/>
      <c r="U186" s="101"/>
      <c r="V186" s="101"/>
      <c r="W186" s="101"/>
      <c r="X186" s="101"/>
      <c r="Y186" s="101"/>
      <c r="Z186" s="101"/>
      <c r="AA186" s="230"/>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c r="BI186" s="230"/>
      <c r="BJ186" s="224"/>
      <c r="BK186" s="224"/>
    </row>
    <row r="187" spans="1:63" hidden="1" outlineLevel="1">
      <c r="A187" s="9"/>
      <c r="B187" s="46"/>
      <c r="C187" s="131">
        <f>Asset15</f>
        <v>0</v>
      </c>
      <c r="D187" s="9"/>
      <c r="E187" s="9"/>
      <c r="F187" s="142"/>
      <c r="G187" s="196">
        <f>Input!Q21</f>
        <v>0</v>
      </c>
      <c r="H187" s="118"/>
      <c r="I187" s="118"/>
      <c r="J187" s="118"/>
      <c r="K187" s="118"/>
      <c r="L187" s="118"/>
      <c r="M187" s="9"/>
      <c r="N187" s="112"/>
      <c r="O187" s="153"/>
      <c r="P187" s="153"/>
      <c r="Q187" s="153"/>
      <c r="R187" s="101"/>
      <c r="S187" s="101"/>
      <c r="T187" s="101"/>
      <c r="U187" s="101"/>
      <c r="V187" s="101"/>
      <c r="W187" s="101"/>
      <c r="X187" s="101"/>
      <c r="Y187" s="101"/>
      <c r="Z187" s="101"/>
      <c r="AA187" s="230"/>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c r="AV187" s="230"/>
      <c r="AW187" s="230"/>
      <c r="AX187" s="230"/>
      <c r="AY187" s="230"/>
      <c r="AZ187" s="230"/>
      <c r="BA187" s="230"/>
      <c r="BB187" s="230"/>
      <c r="BC187" s="230"/>
      <c r="BD187" s="230"/>
      <c r="BE187" s="230"/>
      <c r="BF187" s="230"/>
      <c r="BG187" s="230"/>
      <c r="BH187" s="230"/>
      <c r="BI187" s="230"/>
      <c r="BJ187" s="224"/>
      <c r="BK187" s="224"/>
    </row>
    <row r="188" spans="1:63" hidden="1" outlineLevel="1">
      <c r="A188" s="9"/>
      <c r="B188" s="46"/>
      <c r="C188" s="131">
        <f>Asset16</f>
        <v>0</v>
      </c>
      <c r="D188" s="9"/>
      <c r="E188" s="9"/>
      <c r="F188" s="142"/>
      <c r="G188" s="196">
        <f>Input!Q22</f>
        <v>0</v>
      </c>
      <c r="H188" s="118"/>
      <c r="I188" s="118"/>
      <c r="J188" s="118"/>
      <c r="K188" s="118"/>
      <c r="L188" s="118"/>
      <c r="M188" s="9"/>
      <c r="N188" s="112"/>
      <c r="O188" s="153"/>
      <c r="P188" s="153"/>
      <c r="Q188" s="153"/>
      <c r="R188" s="101"/>
      <c r="S188" s="101"/>
      <c r="T188" s="101"/>
      <c r="U188" s="101"/>
      <c r="V188" s="101"/>
      <c r="W188" s="101"/>
      <c r="X188" s="101"/>
      <c r="Y188" s="101"/>
      <c r="Z188" s="101"/>
      <c r="AA188" s="230"/>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c r="AV188" s="230"/>
      <c r="AW188" s="230"/>
      <c r="AX188" s="230"/>
      <c r="AY188" s="230"/>
      <c r="AZ188" s="230"/>
      <c r="BA188" s="230"/>
      <c r="BB188" s="230"/>
      <c r="BC188" s="230"/>
      <c r="BD188" s="230"/>
      <c r="BE188" s="230"/>
      <c r="BF188" s="230"/>
      <c r="BG188" s="230"/>
      <c r="BH188" s="230"/>
      <c r="BI188" s="230"/>
      <c r="BJ188" s="224"/>
      <c r="BK188" s="224"/>
    </row>
    <row r="189" spans="1:63" hidden="1" outlineLevel="1">
      <c r="A189" s="9"/>
      <c r="B189" s="46"/>
      <c r="C189" s="131">
        <f>Asset17</f>
        <v>0</v>
      </c>
      <c r="D189" s="9"/>
      <c r="E189" s="9"/>
      <c r="F189" s="142"/>
      <c r="G189" s="196">
        <f>Input!Q23</f>
        <v>0</v>
      </c>
      <c r="H189" s="118"/>
      <c r="I189" s="118"/>
      <c r="J189" s="118"/>
      <c r="K189" s="118"/>
      <c r="L189" s="118"/>
      <c r="M189" s="9"/>
      <c r="N189" s="112"/>
      <c r="O189" s="153"/>
      <c r="P189" s="153"/>
      <c r="Q189" s="153"/>
      <c r="R189" s="101"/>
      <c r="S189" s="101"/>
      <c r="T189" s="101"/>
      <c r="U189" s="101"/>
      <c r="V189" s="101"/>
      <c r="W189" s="101"/>
      <c r="X189" s="101"/>
      <c r="Y189" s="101"/>
      <c r="Z189" s="101"/>
      <c r="AA189" s="230"/>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230"/>
      <c r="AY189" s="230"/>
      <c r="AZ189" s="230"/>
      <c r="BA189" s="230"/>
      <c r="BB189" s="230"/>
      <c r="BC189" s="230"/>
      <c r="BD189" s="230"/>
      <c r="BE189" s="230"/>
      <c r="BF189" s="230"/>
      <c r="BG189" s="230"/>
      <c r="BH189" s="230"/>
      <c r="BI189" s="230"/>
      <c r="BJ189" s="224"/>
      <c r="BK189" s="224"/>
    </row>
    <row r="190" spans="1:63" hidden="1" outlineLevel="1">
      <c r="A190" s="9"/>
      <c r="B190" s="46"/>
      <c r="C190" s="131">
        <f>Asset18</f>
        <v>0</v>
      </c>
      <c r="D190" s="9"/>
      <c r="E190" s="9"/>
      <c r="F190" s="142"/>
      <c r="G190" s="196">
        <f>Input!Q24</f>
        <v>0</v>
      </c>
      <c r="H190" s="118"/>
      <c r="I190" s="118"/>
      <c r="J190" s="118"/>
      <c r="K190" s="118"/>
      <c r="L190" s="118"/>
      <c r="M190" s="9"/>
      <c r="N190" s="112"/>
      <c r="O190" s="153"/>
      <c r="P190" s="153"/>
      <c r="Q190" s="153"/>
      <c r="R190" s="101"/>
      <c r="S190" s="101"/>
      <c r="T190" s="101"/>
      <c r="U190" s="101"/>
      <c r="V190" s="101"/>
      <c r="W190" s="101"/>
      <c r="X190" s="101"/>
      <c r="Y190" s="101"/>
      <c r="Z190" s="101"/>
      <c r="AA190" s="230"/>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c r="AV190" s="230"/>
      <c r="AW190" s="230"/>
      <c r="AX190" s="230"/>
      <c r="AY190" s="230"/>
      <c r="AZ190" s="230"/>
      <c r="BA190" s="230"/>
      <c r="BB190" s="230"/>
      <c r="BC190" s="230"/>
      <c r="BD190" s="230"/>
      <c r="BE190" s="230"/>
      <c r="BF190" s="230"/>
      <c r="BG190" s="230"/>
      <c r="BH190" s="230"/>
      <c r="BI190" s="230"/>
      <c r="BJ190" s="224"/>
      <c r="BK190" s="224"/>
    </row>
    <row r="191" spans="1:63" hidden="1" outlineLevel="1">
      <c r="A191" s="9"/>
      <c r="B191" s="46"/>
      <c r="C191" s="131">
        <f>Asset19</f>
        <v>0</v>
      </c>
      <c r="D191" s="9"/>
      <c r="E191" s="9"/>
      <c r="F191" s="142"/>
      <c r="G191" s="196">
        <f>Input!Q25</f>
        <v>0</v>
      </c>
      <c r="H191" s="118"/>
      <c r="I191" s="118"/>
      <c r="J191" s="118"/>
      <c r="K191" s="118"/>
      <c r="L191" s="118"/>
      <c r="M191" s="9"/>
      <c r="N191" s="112"/>
      <c r="O191" s="153"/>
      <c r="P191" s="153"/>
      <c r="Q191" s="153"/>
      <c r="R191" s="101"/>
      <c r="S191" s="101"/>
      <c r="T191" s="101"/>
      <c r="U191" s="101"/>
      <c r="V191" s="101"/>
      <c r="W191" s="101"/>
      <c r="X191" s="101"/>
      <c r="Y191" s="101"/>
      <c r="Z191" s="101"/>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24"/>
      <c r="BK191" s="224"/>
    </row>
    <row r="192" spans="1:63" hidden="1" outlineLevel="1">
      <c r="A192" s="9"/>
      <c r="B192" s="46"/>
      <c r="C192" s="131">
        <f>Asset20</f>
        <v>0</v>
      </c>
      <c r="D192" s="9"/>
      <c r="E192" s="9"/>
      <c r="F192" s="142"/>
      <c r="G192" s="196">
        <f>Input!Q26</f>
        <v>0</v>
      </c>
      <c r="H192" s="118"/>
      <c r="I192" s="118"/>
      <c r="J192" s="118"/>
      <c r="K192" s="118"/>
      <c r="L192" s="118"/>
      <c r="M192" s="9"/>
      <c r="N192" s="112"/>
      <c r="O192" s="153"/>
      <c r="P192" s="153"/>
      <c r="Q192" s="153"/>
      <c r="R192" s="101"/>
      <c r="S192" s="101"/>
      <c r="T192" s="101"/>
      <c r="U192" s="101"/>
      <c r="V192" s="101"/>
      <c r="W192" s="101"/>
      <c r="X192" s="101"/>
      <c r="Y192" s="101"/>
      <c r="Z192" s="101"/>
      <c r="AA192" s="230"/>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c r="AV192" s="230"/>
      <c r="AW192" s="230"/>
      <c r="AX192" s="230"/>
      <c r="AY192" s="230"/>
      <c r="AZ192" s="230"/>
      <c r="BA192" s="230"/>
      <c r="BB192" s="230"/>
      <c r="BC192" s="230"/>
      <c r="BD192" s="230"/>
      <c r="BE192" s="230"/>
      <c r="BF192" s="230"/>
      <c r="BG192" s="230"/>
      <c r="BH192" s="230"/>
      <c r="BI192" s="230"/>
      <c r="BJ192" s="224"/>
      <c r="BK192" s="224"/>
    </row>
    <row r="193" spans="1:63" hidden="1" outlineLevel="1">
      <c r="A193" s="9"/>
      <c r="B193" s="46"/>
      <c r="C193" s="131">
        <f>Asset21</f>
        <v>0</v>
      </c>
      <c r="D193" s="9"/>
      <c r="E193" s="9"/>
      <c r="F193" s="142"/>
      <c r="G193" s="196">
        <f>Input!Q27</f>
        <v>0</v>
      </c>
      <c r="H193" s="118"/>
      <c r="I193" s="118"/>
      <c r="J193" s="118"/>
      <c r="K193" s="118"/>
      <c r="L193" s="118"/>
      <c r="M193" s="9"/>
      <c r="N193" s="112"/>
      <c r="O193" s="153"/>
      <c r="P193" s="153"/>
      <c r="Q193" s="153"/>
      <c r="R193" s="101"/>
      <c r="S193" s="101"/>
      <c r="T193" s="101"/>
      <c r="U193" s="101"/>
      <c r="V193" s="101"/>
      <c r="W193" s="101"/>
      <c r="X193" s="101"/>
      <c r="Y193" s="101"/>
      <c r="Z193" s="101"/>
      <c r="AA193" s="230"/>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c r="AV193" s="230"/>
      <c r="AW193" s="230"/>
      <c r="AX193" s="230"/>
      <c r="AY193" s="230"/>
      <c r="AZ193" s="230"/>
      <c r="BA193" s="230"/>
      <c r="BB193" s="230"/>
      <c r="BC193" s="230"/>
      <c r="BD193" s="230"/>
      <c r="BE193" s="230"/>
      <c r="BF193" s="230"/>
      <c r="BG193" s="230"/>
      <c r="BH193" s="230"/>
      <c r="BI193" s="230"/>
      <c r="BJ193" s="224"/>
      <c r="BK193" s="224"/>
    </row>
    <row r="194" spans="1:63" hidden="1" outlineLevel="1">
      <c r="A194" s="9"/>
      <c r="B194" s="46"/>
      <c r="C194" s="131">
        <f>Asset22</f>
        <v>0</v>
      </c>
      <c r="D194" s="9"/>
      <c r="E194" s="9"/>
      <c r="F194" s="142"/>
      <c r="G194" s="196">
        <f>Input!Q28</f>
        <v>0</v>
      </c>
      <c r="H194" s="118"/>
      <c r="I194" s="118"/>
      <c r="J194" s="118"/>
      <c r="K194" s="118"/>
      <c r="L194" s="118"/>
      <c r="M194" s="9"/>
      <c r="N194" s="112"/>
      <c r="O194" s="153"/>
      <c r="P194" s="153"/>
      <c r="Q194" s="153"/>
      <c r="R194" s="101"/>
      <c r="S194" s="101"/>
      <c r="T194" s="101"/>
      <c r="U194" s="101"/>
      <c r="V194" s="101"/>
      <c r="W194" s="101"/>
      <c r="X194" s="101"/>
      <c r="Y194" s="101"/>
      <c r="Z194" s="101"/>
      <c r="AA194" s="230"/>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c r="BI194" s="230"/>
      <c r="BJ194" s="224"/>
      <c r="BK194" s="224"/>
    </row>
    <row r="195" spans="1:63" hidden="1" outlineLevel="1">
      <c r="A195" s="9"/>
      <c r="B195" s="46"/>
      <c r="C195" s="131">
        <f>Asset23</f>
        <v>0</v>
      </c>
      <c r="D195" s="9"/>
      <c r="E195" s="9"/>
      <c r="F195" s="142"/>
      <c r="G195" s="196">
        <f>Input!Q29</f>
        <v>0</v>
      </c>
      <c r="H195" s="118"/>
      <c r="I195" s="118"/>
      <c r="J195" s="118"/>
      <c r="K195" s="118"/>
      <c r="L195" s="118"/>
      <c r="M195" s="9"/>
      <c r="N195" s="112"/>
      <c r="O195" s="153"/>
      <c r="P195" s="153"/>
      <c r="Q195" s="153"/>
      <c r="R195" s="101"/>
      <c r="S195" s="101"/>
      <c r="T195" s="101"/>
      <c r="U195" s="101"/>
      <c r="V195" s="101"/>
      <c r="W195" s="101"/>
      <c r="X195" s="101"/>
      <c r="Y195" s="101"/>
      <c r="Z195" s="101"/>
      <c r="AA195" s="23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24"/>
      <c r="BK195" s="224"/>
    </row>
    <row r="196" spans="1:63" hidden="1" outlineLevel="1">
      <c r="A196" s="9"/>
      <c r="B196" s="46"/>
      <c r="C196" s="131">
        <f>Asset24</f>
        <v>0</v>
      </c>
      <c r="D196" s="9"/>
      <c r="E196" s="9"/>
      <c r="F196" s="142"/>
      <c r="G196" s="196">
        <f>Input!Q30</f>
        <v>0</v>
      </c>
      <c r="H196" s="118"/>
      <c r="I196" s="118"/>
      <c r="J196" s="118"/>
      <c r="K196" s="118"/>
      <c r="L196" s="118"/>
      <c r="M196" s="9"/>
      <c r="N196" s="112"/>
      <c r="O196" s="153"/>
      <c r="P196" s="153"/>
      <c r="Q196" s="153"/>
      <c r="R196" s="101"/>
      <c r="S196" s="101"/>
      <c r="T196" s="101"/>
      <c r="U196" s="101"/>
      <c r="V196" s="101"/>
      <c r="W196" s="101"/>
      <c r="X196" s="101"/>
      <c r="Y196" s="101"/>
      <c r="Z196" s="101"/>
      <c r="AA196" s="230"/>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c r="BI196" s="230"/>
      <c r="BJ196" s="224"/>
      <c r="BK196" s="224"/>
    </row>
    <row r="197" spans="1:63" hidden="1" outlineLevel="1">
      <c r="A197" s="9"/>
      <c r="B197" s="46"/>
      <c r="C197" s="131">
        <f>Asset25</f>
        <v>0</v>
      </c>
      <c r="D197" s="9"/>
      <c r="E197" s="9"/>
      <c r="F197" s="142"/>
      <c r="G197" s="196">
        <f>Input!Q31</f>
        <v>0</v>
      </c>
      <c r="H197" s="118"/>
      <c r="I197" s="118"/>
      <c r="J197" s="118"/>
      <c r="K197" s="118"/>
      <c r="L197" s="118"/>
      <c r="M197" s="9"/>
      <c r="N197" s="112"/>
      <c r="O197" s="153"/>
      <c r="P197" s="153"/>
      <c r="Q197" s="153"/>
      <c r="R197" s="101"/>
      <c r="S197" s="101"/>
      <c r="T197" s="101"/>
      <c r="U197" s="101"/>
      <c r="V197" s="101"/>
      <c r="W197" s="101"/>
      <c r="X197" s="101"/>
      <c r="Y197" s="101"/>
      <c r="Z197" s="101"/>
      <c r="AA197" s="230"/>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c r="AV197" s="230"/>
      <c r="AW197" s="230"/>
      <c r="AX197" s="230"/>
      <c r="AY197" s="230"/>
      <c r="AZ197" s="230"/>
      <c r="BA197" s="230"/>
      <c r="BB197" s="230"/>
      <c r="BC197" s="230"/>
      <c r="BD197" s="230"/>
      <c r="BE197" s="230"/>
      <c r="BF197" s="230"/>
      <c r="BG197" s="230"/>
      <c r="BH197" s="230"/>
      <c r="BI197" s="230"/>
      <c r="BJ197" s="224"/>
      <c r="BK197" s="224"/>
    </row>
    <row r="198" spans="1:63" hidden="1" outlineLevel="1">
      <c r="A198" s="9"/>
      <c r="B198" s="46"/>
      <c r="C198" s="131">
        <f>Asset26</f>
        <v>0</v>
      </c>
      <c r="D198" s="9"/>
      <c r="E198" s="9"/>
      <c r="F198" s="142"/>
      <c r="G198" s="196">
        <f>Input!Q32</f>
        <v>0</v>
      </c>
      <c r="H198" s="118"/>
      <c r="I198" s="118"/>
      <c r="J198" s="118"/>
      <c r="K198" s="118"/>
      <c r="L198" s="118"/>
      <c r="M198" s="9"/>
      <c r="N198" s="112"/>
      <c r="O198" s="153"/>
      <c r="P198" s="153"/>
      <c r="Q198" s="153"/>
      <c r="R198" s="101"/>
      <c r="S198" s="101"/>
      <c r="T198" s="101"/>
      <c r="U198" s="101"/>
      <c r="V198" s="101"/>
      <c r="W198" s="101"/>
      <c r="X198" s="101"/>
      <c r="Y198" s="101"/>
      <c r="Z198" s="101"/>
      <c r="AA198" s="230"/>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c r="BI198" s="230"/>
      <c r="BJ198" s="224"/>
      <c r="BK198" s="224"/>
    </row>
    <row r="199" spans="1:63" hidden="1" outlineLevel="1">
      <c r="A199" s="9"/>
      <c r="B199" s="46"/>
      <c r="C199" s="131">
        <f>Asset27</f>
        <v>0</v>
      </c>
      <c r="D199" s="9"/>
      <c r="E199" s="9"/>
      <c r="F199" s="142"/>
      <c r="G199" s="196">
        <f>Input!Q33</f>
        <v>0</v>
      </c>
      <c r="H199" s="118"/>
      <c r="I199" s="118"/>
      <c r="J199" s="118"/>
      <c r="K199" s="118"/>
      <c r="L199" s="118"/>
      <c r="M199" s="9"/>
      <c r="N199" s="112"/>
      <c r="O199" s="153"/>
      <c r="P199" s="153"/>
      <c r="Q199" s="153"/>
      <c r="R199" s="101"/>
      <c r="S199" s="101"/>
      <c r="T199" s="101"/>
      <c r="U199" s="101"/>
      <c r="V199" s="101"/>
      <c r="W199" s="101"/>
      <c r="X199" s="101"/>
      <c r="Y199" s="101"/>
      <c r="Z199" s="101"/>
      <c r="AA199" s="230"/>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c r="BI199" s="230"/>
      <c r="BJ199" s="224"/>
      <c r="BK199" s="224"/>
    </row>
    <row r="200" spans="1:63" hidden="1" outlineLevel="1">
      <c r="A200" s="9"/>
      <c r="B200" s="46"/>
      <c r="C200" s="131">
        <f>Asset28</f>
        <v>0</v>
      </c>
      <c r="D200" s="9"/>
      <c r="E200" s="9"/>
      <c r="F200" s="142"/>
      <c r="G200" s="196">
        <f>Input!Q34</f>
        <v>0</v>
      </c>
      <c r="H200" s="118"/>
      <c r="I200" s="118"/>
      <c r="J200" s="118"/>
      <c r="K200" s="118"/>
      <c r="L200" s="118"/>
      <c r="M200" s="9"/>
      <c r="N200" s="112"/>
      <c r="O200" s="153"/>
      <c r="P200" s="153"/>
      <c r="Q200" s="153"/>
      <c r="R200" s="101"/>
      <c r="S200" s="101"/>
      <c r="T200" s="101"/>
      <c r="U200" s="101"/>
      <c r="V200" s="101"/>
      <c r="W200" s="101"/>
      <c r="X200" s="101"/>
      <c r="Y200" s="101"/>
      <c r="Z200" s="101"/>
      <c r="AA200" s="230"/>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c r="AV200" s="230"/>
      <c r="AW200" s="230"/>
      <c r="AX200" s="230"/>
      <c r="AY200" s="230"/>
      <c r="AZ200" s="230"/>
      <c r="BA200" s="230"/>
      <c r="BB200" s="230"/>
      <c r="BC200" s="230"/>
      <c r="BD200" s="230"/>
      <c r="BE200" s="230"/>
      <c r="BF200" s="230"/>
      <c r="BG200" s="230"/>
      <c r="BH200" s="230"/>
      <c r="BI200" s="230"/>
      <c r="BJ200" s="224"/>
      <c r="BK200" s="224"/>
    </row>
    <row r="201" spans="1:63" hidden="1" outlineLevel="1">
      <c r="A201" s="9"/>
      <c r="B201" s="46"/>
      <c r="C201" s="131">
        <f>Asset29</f>
        <v>0</v>
      </c>
      <c r="D201" s="9"/>
      <c r="E201" s="9"/>
      <c r="F201" s="142"/>
      <c r="G201" s="196">
        <f>Input!Q35</f>
        <v>0</v>
      </c>
      <c r="H201" s="118"/>
      <c r="I201" s="118"/>
      <c r="J201" s="118"/>
      <c r="K201" s="118"/>
      <c r="L201" s="118"/>
      <c r="M201" s="9"/>
      <c r="N201" s="112"/>
      <c r="O201" s="153"/>
      <c r="P201" s="153"/>
      <c r="Q201" s="153"/>
      <c r="R201" s="101"/>
      <c r="S201" s="101"/>
      <c r="T201" s="101"/>
      <c r="U201" s="101"/>
      <c r="V201" s="101"/>
      <c r="W201" s="101"/>
      <c r="X201" s="101"/>
      <c r="Y201" s="101"/>
      <c r="Z201" s="101"/>
      <c r="AA201" s="23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24"/>
      <c r="BK201" s="224"/>
    </row>
    <row r="202" spans="1:63" hidden="1" outlineLevel="1">
      <c r="A202" s="9"/>
      <c r="B202" s="46"/>
      <c r="C202" s="131">
        <f>Asset30</f>
        <v>0</v>
      </c>
      <c r="D202" s="9"/>
      <c r="E202" s="9"/>
      <c r="F202" s="142"/>
      <c r="G202" s="196">
        <f>Input!Q36</f>
        <v>0</v>
      </c>
      <c r="H202" s="118"/>
      <c r="I202" s="118"/>
      <c r="J202" s="118"/>
      <c r="K202" s="118"/>
      <c r="L202" s="118"/>
      <c r="M202" s="9"/>
      <c r="N202" s="112"/>
      <c r="O202" s="153"/>
      <c r="P202" s="153"/>
      <c r="Q202" s="153"/>
      <c r="R202" s="101"/>
      <c r="S202" s="101"/>
      <c r="T202" s="101"/>
      <c r="U202" s="101"/>
      <c r="V202" s="101"/>
      <c r="W202" s="101"/>
      <c r="X202" s="101"/>
      <c r="Y202" s="101"/>
      <c r="Z202" s="101"/>
      <c r="AA202" s="230"/>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c r="AV202" s="230"/>
      <c r="AW202" s="230"/>
      <c r="AX202" s="230"/>
      <c r="AY202" s="230"/>
      <c r="AZ202" s="230"/>
      <c r="BA202" s="230"/>
      <c r="BB202" s="230"/>
      <c r="BC202" s="230"/>
      <c r="BD202" s="230"/>
      <c r="BE202" s="230"/>
      <c r="BF202" s="230"/>
      <c r="BG202" s="230"/>
      <c r="BH202" s="230"/>
      <c r="BI202" s="230"/>
      <c r="BJ202" s="224"/>
      <c r="BK202" s="224"/>
    </row>
    <row r="203" spans="1:63" collapsed="1">
      <c r="A203" s="9"/>
      <c r="B203" s="154"/>
      <c r="C203" s="26"/>
      <c r="D203" s="9"/>
      <c r="E203" s="9"/>
      <c r="F203" s="142"/>
      <c r="G203" s="198"/>
      <c r="H203" s="118"/>
      <c r="I203" s="118"/>
      <c r="J203" s="118"/>
      <c r="K203" s="118"/>
      <c r="L203" s="118"/>
      <c r="M203" s="9"/>
      <c r="N203" s="112"/>
      <c r="O203" s="153"/>
      <c r="P203" s="153"/>
      <c r="Q203" s="153"/>
      <c r="R203" s="101"/>
      <c r="S203" s="101"/>
      <c r="T203" s="101"/>
      <c r="U203" s="101"/>
      <c r="V203" s="101"/>
      <c r="W203" s="101"/>
      <c r="X203" s="101"/>
      <c r="Y203" s="101"/>
      <c r="Z203" s="101"/>
      <c r="AA203" s="230"/>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c r="AV203" s="230"/>
      <c r="AW203" s="230"/>
      <c r="AX203" s="230"/>
      <c r="AY203" s="230"/>
      <c r="AZ203" s="230"/>
      <c r="BA203" s="230"/>
      <c r="BB203" s="230"/>
      <c r="BC203" s="230"/>
      <c r="BD203" s="230"/>
      <c r="BE203" s="230"/>
      <c r="BF203" s="230"/>
      <c r="BG203" s="230"/>
      <c r="BH203" s="230"/>
      <c r="BI203" s="230"/>
      <c r="BJ203" s="224"/>
      <c r="BK203" s="224"/>
    </row>
    <row r="204" spans="1:63">
      <c r="A204" s="9"/>
      <c r="B204" s="154" t="s">
        <v>54</v>
      </c>
      <c r="C204" s="26"/>
      <c r="D204" s="9"/>
      <c r="E204" s="9"/>
      <c r="F204" s="142"/>
      <c r="G204" s="198">
        <f>SUM(G205:G234)</f>
        <v>0</v>
      </c>
      <c r="H204" s="118"/>
      <c r="I204" s="118"/>
      <c r="J204" s="118"/>
      <c r="K204" s="118"/>
      <c r="L204" s="118"/>
      <c r="M204" s="9"/>
      <c r="N204" s="112"/>
      <c r="O204" s="153"/>
      <c r="P204" s="153"/>
      <c r="Q204" s="153"/>
      <c r="R204" s="101"/>
      <c r="S204" s="101"/>
      <c r="T204" s="101"/>
      <c r="U204" s="101"/>
      <c r="V204" s="101"/>
      <c r="W204" s="101"/>
      <c r="X204" s="101"/>
      <c r="Y204" s="101"/>
      <c r="Z204" s="101"/>
      <c r="AA204" s="230"/>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c r="AV204" s="230"/>
      <c r="AW204" s="230"/>
      <c r="AX204" s="230"/>
      <c r="AY204" s="230"/>
      <c r="AZ204" s="230"/>
      <c r="BA204" s="230"/>
      <c r="BB204" s="230"/>
      <c r="BC204" s="230"/>
      <c r="BD204" s="230"/>
      <c r="BE204" s="230"/>
      <c r="BF204" s="230"/>
      <c r="BG204" s="230"/>
      <c r="BH204" s="230"/>
      <c r="BI204" s="230"/>
      <c r="BJ204" s="224"/>
      <c r="BK204" s="224"/>
    </row>
    <row r="205" spans="1:63" hidden="1" outlineLevel="1">
      <c r="A205" s="9"/>
      <c r="B205" s="9"/>
      <c r="C205" s="131" t="str">
        <f>Asset1</f>
        <v>Opening Distribution Assets</v>
      </c>
      <c r="D205" s="9"/>
      <c r="E205" s="9"/>
      <c r="F205" s="142"/>
      <c r="G205" s="196">
        <f>Input!R7</f>
        <v>0</v>
      </c>
      <c r="H205" s="118"/>
      <c r="I205" s="118"/>
      <c r="J205" s="118"/>
      <c r="K205" s="118"/>
      <c r="L205" s="118"/>
      <c r="M205" s="9"/>
      <c r="N205" s="112"/>
      <c r="O205" s="153"/>
      <c r="P205" s="153"/>
      <c r="Q205" s="153"/>
      <c r="R205" s="101"/>
      <c r="S205" s="101"/>
      <c r="T205" s="101"/>
      <c r="U205" s="101"/>
      <c r="V205" s="101"/>
      <c r="W205" s="101"/>
      <c r="X205" s="101"/>
      <c r="Y205" s="101"/>
      <c r="Z205" s="101"/>
      <c r="AA205" s="230"/>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c r="AV205" s="230"/>
      <c r="AW205" s="230"/>
      <c r="AX205" s="230"/>
      <c r="AY205" s="230"/>
      <c r="AZ205" s="230"/>
      <c r="BA205" s="230"/>
      <c r="BB205" s="230"/>
      <c r="BC205" s="230"/>
      <c r="BD205" s="230"/>
      <c r="BE205" s="230"/>
      <c r="BF205" s="230"/>
      <c r="BG205" s="230"/>
      <c r="BH205" s="230"/>
      <c r="BI205" s="230"/>
      <c r="BJ205" s="224"/>
      <c r="BK205" s="224"/>
    </row>
    <row r="206" spans="1:63" hidden="1" outlineLevel="1">
      <c r="A206" s="9"/>
      <c r="B206" s="46"/>
      <c r="C206" s="131" t="str">
        <f>Asset2</f>
        <v>Sub-transmission Overhead</v>
      </c>
      <c r="D206" s="9"/>
      <c r="E206" s="9"/>
      <c r="F206" s="142"/>
      <c r="G206" s="196">
        <f>Input!R8</f>
        <v>0</v>
      </c>
      <c r="H206" s="118"/>
      <c r="I206" s="118"/>
      <c r="J206" s="118"/>
      <c r="K206" s="118"/>
      <c r="L206" s="118"/>
      <c r="M206" s="9"/>
      <c r="N206" s="112"/>
      <c r="O206" s="153"/>
      <c r="P206" s="153"/>
      <c r="Q206" s="153"/>
      <c r="R206" s="101"/>
      <c r="S206" s="101"/>
      <c r="T206" s="101"/>
      <c r="U206" s="101"/>
      <c r="V206" s="101"/>
      <c r="W206" s="101"/>
      <c r="X206" s="101"/>
      <c r="Y206" s="101"/>
      <c r="Z206" s="101"/>
      <c r="AA206" s="230"/>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c r="AV206" s="230"/>
      <c r="AW206" s="230"/>
      <c r="AX206" s="230"/>
      <c r="AY206" s="230"/>
      <c r="AZ206" s="230"/>
      <c r="BA206" s="230"/>
      <c r="BB206" s="230"/>
      <c r="BC206" s="230"/>
      <c r="BD206" s="230"/>
      <c r="BE206" s="230"/>
      <c r="BF206" s="230"/>
      <c r="BG206" s="230"/>
      <c r="BH206" s="230"/>
      <c r="BI206" s="230"/>
      <c r="BJ206" s="224"/>
      <c r="BK206" s="224"/>
    </row>
    <row r="207" spans="1:63" hidden="1" outlineLevel="1">
      <c r="A207" s="9"/>
      <c r="B207" s="46"/>
      <c r="C207" s="131" t="str">
        <f>Asset3</f>
        <v>Sub-transmission Underground</v>
      </c>
      <c r="D207" s="9"/>
      <c r="E207" s="9"/>
      <c r="F207" s="142"/>
      <c r="G207" s="196">
        <f>Input!R9</f>
        <v>0</v>
      </c>
      <c r="H207" s="118"/>
      <c r="I207" s="118"/>
      <c r="J207" s="118"/>
      <c r="K207" s="118"/>
      <c r="L207" s="118"/>
      <c r="M207" s="9"/>
      <c r="N207" s="112"/>
      <c r="O207" s="153"/>
      <c r="P207" s="153"/>
      <c r="Q207" s="153"/>
      <c r="R207" s="101"/>
      <c r="S207" s="101"/>
      <c r="T207" s="101"/>
      <c r="U207" s="101"/>
      <c r="V207" s="101"/>
      <c r="W207" s="101"/>
      <c r="X207" s="101"/>
      <c r="Y207" s="101"/>
      <c r="Z207" s="101"/>
      <c r="AA207" s="230"/>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c r="BI207" s="230"/>
      <c r="BJ207" s="224"/>
      <c r="BK207" s="224"/>
    </row>
    <row r="208" spans="1:63" hidden="1" outlineLevel="1">
      <c r="A208" s="9"/>
      <c r="B208" s="46"/>
      <c r="C208" s="131" t="str">
        <f>Asset4</f>
        <v>Zone Substation</v>
      </c>
      <c r="D208" s="9"/>
      <c r="E208" s="9"/>
      <c r="F208" s="142"/>
      <c r="G208" s="196">
        <f>Input!R10</f>
        <v>0</v>
      </c>
      <c r="H208" s="118"/>
      <c r="I208" s="118"/>
      <c r="J208" s="118"/>
      <c r="K208" s="118"/>
      <c r="L208" s="118"/>
      <c r="M208" s="9"/>
      <c r="N208" s="112"/>
      <c r="O208" s="153"/>
      <c r="P208" s="153"/>
      <c r="Q208" s="153"/>
      <c r="R208" s="101"/>
      <c r="S208" s="101"/>
      <c r="T208" s="101"/>
      <c r="U208" s="101"/>
      <c r="V208" s="101"/>
      <c r="W208" s="101"/>
      <c r="X208" s="101"/>
      <c r="Y208" s="101"/>
      <c r="Z208" s="101"/>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24"/>
      <c r="BK208" s="224"/>
    </row>
    <row r="209" spans="1:63" hidden="1" outlineLevel="1">
      <c r="A209" s="9"/>
      <c r="B209" s="46"/>
      <c r="C209" s="131" t="str">
        <f>Asset5</f>
        <v>IT &amp; Communication Systems (Networks)</v>
      </c>
      <c r="D209" s="9"/>
      <c r="E209" s="9"/>
      <c r="F209" s="142"/>
      <c r="G209" s="196">
        <f>Input!R11</f>
        <v>0</v>
      </c>
      <c r="H209" s="118"/>
      <c r="I209" s="118"/>
      <c r="J209" s="118"/>
      <c r="K209" s="118"/>
      <c r="L209" s="118"/>
      <c r="M209" s="9"/>
      <c r="N209" s="112"/>
      <c r="O209" s="153"/>
      <c r="P209" s="153"/>
      <c r="Q209" s="153"/>
      <c r="R209" s="101"/>
      <c r="S209" s="101"/>
      <c r="T209" s="101"/>
      <c r="U209" s="101"/>
      <c r="V209" s="101"/>
      <c r="W209" s="101"/>
      <c r="X209" s="101"/>
      <c r="Y209" s="101"/>
      <c r="Z209" s="101"/>
      <c r="AA209" s="230"/>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24"/>
      <c r="BK209" s="224"/>
    </row>
    <row r="210" spans="1:63" hidden="1" outlineLevel="1">
      <c r="A210" s="9"/>
      <c r="B210" s="46"/>
      <c r="C210" s="131" t="str">
        <f>Asset6</f>
        <v>Motor Vehicles</v>
      </c>
      <c r="D210" s="9"/>
      <c r="E210" s="9"/>
      <c r="F210" s="142"/>
      <c r="G210" s="196">
        <f>Input!R12</f>
        <v>0</v>
      </c>
      <c r="H210" s="118"/>
      <c r="I210" s="118"/>
      <c r="J210" s="118"/>
      <c r="K210" s="118"/>
      <c r="L210" s="118"/>
      <c r="M210" s="9"/>
      <c r="N210" s="112"/>
      <c r="O210" s="153"/>
      <c r="P210" s="153"/>
      <c r="Q210" s="153"/>
      <c r="R210" s="101"/>
      <c r="S210" s="101"/>
      <c r="T210" s="101"/>
      <c r="U210" s="101"/>
      <c r="V210" s="101"/>
      <c r="W210" s="101"/>
      <c r="X210" s="101"/>
      <c r="Y210" s="101"/>
      <c r="Z210" s="101"/>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24"/>
      <c r="BK210" s="224"/>
    </row>
    <row r="211" spans="1:63" hidden="1" outlineLevel="1">
      <c r="A211" s="9"/>
      <c r="B211" s="46"/>
      <c r="C211" s="131" t="str">
        <f>Asset7</f>
        <v>Other Non-System Assets (Networks)</v>
      </c>
      <c r="D211" s="9"/>
      <c r="E211" s="9"/>
      <c r="F211" s="142"/>
      <c r="G211" s="196">
        <f>Input!R13</f>
        <v>0</v>
      </c>
      <c r="H211" s="118"/>
      <c r="I211" s="118"/>
      <c r="J211" s="118"/>
      <c r="K211" s="118"/>
      <c r="L211" s="118"/>
      <c r="M211" s="9"/>
      <c r="N211" s="112"/>
      <c r="O211" s="153"/>
      <c r="P211" s="153"/>
      <c r="Q211" s="153"/>
      <c r="R211" s="101"/>
      <c r="S211" s="101"/>
      <c r="T211" s="101"/>
      <c r="U211" s="101"/>
      <c r="V211" s="101"/>
      <c r="W211" s="101"/>
      <c r="X211" s="101"/>
      <c r="Y211" s="101"/>
      <c r="Z211" s="101"/>
      <c r="AA211" s="230"/>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c r="BI211" s="230"/>
      <c r="BJ211" s="224"/>
      <c r="BK211" s="224"/>
    </row>
    <row r="212" spans="1:63" hidden="1" outlineLevel="1">
      <c r="A212" s="9"/>
      <c r="B212" s="46"/>
      <c r="C212" s="131" t="str">
        <f>Asset8</f>
        <v>IT Systems (Corporate)</v>
      </c>
      <c r="D212" s="9"/>
      <c r="E212" s="9"/>
      <c r="F212" s="142"/>
      <c r="G212" s="196">
        <f>Input!R14</f>
        <v>0</v>
      </c>
      <c r="H212" s="118"/>
      <c r="I212" s="118"/>
      <c r="J212" s="118"/>
      <c r="K212" s="118"/>
      <c r="L212" s="118"/>
      <c r="M212" s="9"/>
      <c r="N212" s="112"/>
      <c r="O212" s="153"/>
      <c r="P212" s="153"/>
      <c r="Q212" s="153"/>
      <c r="R212" s="101"/>
      <c r="S212" s="101"/>
      <c r="T212" s="101"/>
      <c r="U212" s="101"/>
      <c r="V212" s="101"/>
      <c r="W212" s="101"/>
      <c r="X212" s="101"/>
      <c r="Y212" s="101"/>
      <c r="Z212" s="101"/>
      <c r="AA212" s="230"/>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24"/>
      <c r="BK212" s="224"/>
    </row>
    <row r="213" spans="1:63" hidden="1" outlineLevel="1">
      <c r="A213" s="9"/>
      <c r="B213" s="46"/>
      <c r="C213" s="131" t="str">
        <f>Asset9</f>
        <v>Telecommunications (Corporate)</v>
      </c>
      <c r="D213" s="9"/>
      <c r="E213" s="9"/>
      <c r="F213" s="142"/>
      <c r="G213" s="196">
        <f>Input!R15</f>
        <v>0</v>
      </c>
      <c r="H213" s="118"/>
      <c r="I213" s="118"/>
      <c r="J213" s="118"/>
      <c r="K213" s="118"/>
      <c r="L213" s="118"/>
      <c r="M213" s="9"/>
      <c r="N213" s="112"/>
      <c r="O213" s="153"/>
      <c r="P213" s="153"/>
      <c r="Q213" s="153"/>
      <c r="R213" s="101"/>
      <c r="S213" s="101"/>
      <c r="T213" s="101"/>
      <c r="U213" s="101"/>
      <c r="V213" s="101"/>
      <c r="W213" s="101"/>
      <c r="X213" s="101"/>
      <c r="Y213" s="101"/>
      <c r="Z213" s="101"/>
      <c r="AA213" s="230"/>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24"/>
      <c r="BK213" s="224"/>
    </row>
    <row r="214" spans="1:63" hidden="1" outlineLevel="1">
      <c r="A214" s="9"/>
      <c r="B214" s="46"/>
      <c r="C214" s="131" t="str">
        <f>Asset10</f>
        <v>Other Non-System Assets (Corporate)</v>
      </c>
      <c r="D214" s="9"/>
      <c r="E214" s="9"/>
      <c r="F214" s="142"/>
      <c r="G214" s="196">
        <f>Input!R16</f>
        <v>0</v>
      </c>
      <c r="H214" s="118"/>
      <c r="I214" s="118"/>
      <c r="J214" s="118"/>
      <c r="K214" s="118"/>
      <c r="L214" s="118"/>
      <c r="M214" s="9"/>
      <c r="N214" s="112"/>
      <c r="O214" s="153"/>
      <c r="P214" s="153"/>
      <c r="Q214" s="153"/>
      <c r="R214" s="101"/>
      <c r="S214" s="101"/>
      <c r="T214" s="101"/>
      <c r="U214" s="101"/>
      <c r="V214" s="101"/>
      <c r="W214" s="101"/>
      <c r="X214" s="101"/>
      <c r="Y214" s="101"/>
      <c r="Z214" s="101"/>
      <c r="AA214" s="23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24"/>
      <c r="BK214" s="224"/>
    </row>
    <row r="215" spans="1:63" hidden="1" outlineLevel="1">
      <c r="A215" s="9"/>
      <c r="B215" s="46"/>
      <c r="C215" s="131" t="str">
        <f>Asset11</f>
        <v>Land</v>
      </c>
      <c r="D215" s="9"/>
      <c r="E215" s="9"/>
      <c r="F215" s="142"/>
      <c r="G215" s="196">
        <f>Input!R17</f>
        <v>0</v>
      </c>
      <c r="H215" s="118"/>
      <c r="I215" s="118"/>
      <c r="J215" s="118"/>
      <c r="K215" s="118"/>
      <c r="L215" s="118"/>
      <c r="M215" s="9"/>
      <c r="N215" s="112"/>
      <c r="O215" s="153"/>
      <c r="P215" s="153"/>
      <c r="Q215" s="153"/>
      <c r="R215" s="101"/>
      <c r="S215" s="101"/>
      <c r="T215" s="101"/>
      <c r="U215" s="101"/>
      <c r="V215" s="101"/>
      <c r="W215" s="101"/>
      <c r="X215" s="101"/>
      <c r="Y215" s="101"/>
      <c r="Z215" s="101"/>
      <c r="AA215" s="23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24"/>
      <c r="BK215" s="224"/>
    </row>
    <row r="216" spans="1:63" hidden="1" outlineLevel="1">
      <c r="A216" s="9"/>
      <c r="B216" s="46"/>
      <c r="C216" s="131" t="str">
        <f>Asset12</f>
        <v>Buildings</v>
      </c>
      <c r="D216" s="9"/>
      <c r="E216" s="9"/>
      <c r="F216" s="142"/>
      <c r="G216" s="196">
        <f>Input!R18</f>
        <v>0</v>
      </c>
      <c r="H216" s="118"/>
      <c r="I216" s="118"/>
      <c r="J216" s="118"/>
      <c r="K216" s="118"/>
      <c r="L216" s="118"/>
      <c r="M216" s="9"/>
      <c r="N216" s="112"/>
      <c r="O216" s="153"/>
      <c r="P216" s="153"/>
      <c r="Q216" s="153"/>
      <c r="R216" s="101"/>
      <c r="S216" s="101"/>
      <c r="T216" s="101"/>
      <c r="U216" s="101"/>
      <c r="V216" s="101"/>
      <c r="W216" s="101"/>
      <c r="X216" s="101"/>
      <c r="Y216" s="101"/>
      <c r="Z216" s="101"/>
      <c r="AA216" s="23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24"/>
      <c r="BK216" s="224"/>
    </row>
    <row r="217" spans="1:63" hidden="1" outlineLevel="1">
      <c r="A217" s="9"/>
      <c r="B217" s="46"/>
      <c r="C217" s="131" t="str">
        <f>Asset13</f>
        <v>Equity raising costs</v>
      </c>
      <c r="D217" s="9"/>
      <c r="E217" s="9"/>
      <c r="F217" s="142"/>
      <c r="G217" s="196">
        <f>Input!R19</f>
        <v>0</v>
      </c>
      <c r="H217" s="118"/>
      <c r="I217" s="118"/>
      <c r="J217" s="118"/>
      <c r="K217" s="118"/>
      <c r="L217" s="118"/>
      <c r="M217" s="9"/>
      <c r="N217" s="112"/>
      <c r="O217" s="153"/>
      <c r="P217" s="153"/>
      <c r="Q217" s="153"/>
      <c r="R217" s="101"/>
      <c r="S217" s="101"/>
      <c r="T217" s="101"/>
      <c r="U217" s="101"/>
      <c r="V217" s="101"/>
      <c r="W217" s="101"/>
      <c r="X217" s="101"/>
      <c r="Y217" s="101"/>
      <c r="Z217" s="101"/>
      <c r="AA217" s="23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24"/>
      <c r="BK217" s="224"/>
    </row>
    <row r="218" spans="1:63" hidden="1" outlineLevel="1">
      <c r="A218" s="9"/>
      <c r="B218" s="46"/>
      <c r="C218" s="131">
        <f>Asset14</f>
        <v>0</v>
      </c>
      <c r="D218" s="9"/>
      <c r="E218" s="9"/>
      <c r="F218" s="142"/>
      <c r="G218" s="196">
        <f>Input!R20</f>
        <v>0</v>
      </c>
      <c r="H218" s="118"/>
      <c r="I218" s="118"/>
      <c r="J218" s="118"/>
      <c r="K218" s="118"/>
      <c r="L218" s="118"/>
      <c r="M218" s="9"/>
      <c r="N218" s="112"/>
      <c r="O218" s="153"/>
      <c r="P218" s="153"/>
      <c r="Q218" s="153"/>
      <c r="R218" s="101"/>
      <c r="S218" s="101"/>
      <c r="T218" s="101"/>
      <c r="U218" s="101"/>
      <c r="V218" s="101"/>
      <c r="W218" s="101"/>
      <c r="X218" s="101"/>
      <c r="Y218" s="101"/>
      <c r="Z218" s="101"/>
      <c r="AA218" s="23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24"/>
      <c r="BK218" s="224"/>
    </row>
    <row r="219" spans="1:63" hidden="1" outlineLevel="1">
      <c r="A219" s="9"/>
      <c r="B219" s="46"/>
      <c r="C219" s="131">
        <f>Asset15</f>
        <v>0</v>
      </c>
      <c r="D219" s="9"/>
      <c r="E219" s="9"/>
      <c r="F219" s="142"/>
      <c r="G219" s="196">
        <f>Input!R21</f>
        <v>0</v>
      </c>
      <c r="H219" s="118"/>
      <c r="I219" s="118"/>
      <c r="J219" s="118"/>
      <c r="K219" s="118"/>
      <c r="L219" s="118"/>
      <c r="M219" s="9"/>
      <c r="N219" s="112"/>
      <c r="O219" s="153"/>
      <c r="P219" s="153"/>
      <c r="Q219" s="153"/>
      <c r="R219" s="101"/>
      <c r="S219" s="101"/>
      <c r="T219" s="101"/>
      <c r="U219" s="101"/>
      <c r="V219" s="101"/>
      <c r="W219" s="101"/>
      <c r="X219" s="101"/>
      <c r="Y219" s="101"/>
      <c r="Z219" s="101"/>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24"/>
      <c r="BK219" s="224"/>
    </row>
    <row r="220" spans="1:63" hidden="1" outlineLevel="1">
      <c r="A220" s="9"/>
      <c r="B220" s="46"/>
      <c r="C220" s="131">
        <f>Asset16</f>
        <v>0</v>
      </c>
      <c r="D220" s="9"/>
      <c r="E220" s="9"/>
      <c r="F220" s="142"/>
      <c r="G220" s="196">
        <f>Input!R22</f>
        <v>0</v>
      </c>
      <c r="H220" s="118"/>
      <c r="I220" s="118"/>
      <c r="J220" s="118"/>
      <c r="K220" s="118"/>
      <c r="L220" s="118"/>
      <c r="M220" s="9"/>
      <c r="N220" s="112"/>
      <c r="O220" s="153"/>
      <c r="P220" s="153"/>
      <c r="Q220" s="153"/>
      <c r="R220" s="101"/>
      <c r="S220" s="101"/>
      <c r="T220" s="101"/>
      <c r="U220" s="101"/>
      <c r="V220" s="101"/>
      <c r="W220" s="101"/>
      <c r="X220" s="101"/>
      <c r="Y220" s="101"/>
      <c r="Z220" s="101"/>
      <c r="AA220" s="23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c r="BI220" s="230"/>
      <c r="BJ220" s="224"/>
      <c r="BK220" s="224"/>
    </row>
    <row r="221" spans="1:63" hidden="1" outlineLevel="1">
      <c r="A221" s="9"/>
      <c r="B221" s="46"/>
      <c r="C221" s="131">
        <f>Asset17</f>
        <v>0</v>
      </c>
      <c r="D221" s="9"/>
      <c r="E221" s="9"/>
      <c r="F221" s="142"/>
      <c r="G221" s="196">
        <f>Input!R23</f>
        <v>0</v>
      </c>
      <c r="H221" s="118"/>
      <c r="I221" s="118"/>
      <c r="J221" s="118"/>
      <c r="K221" s="118"/>
      <c r="L221" s="118"/>
      <c r="M221" s="9"/>
      <c r="N221" s="112"/>
      <c r="O221" s="153"/>
      <c r="P221" s="153"/>
      <c r="Q221" s="153"/>
      <c r="R221" s="101"/>
      <c r="S221" s="101"/>
      <c r="T221" s="101"/>
      <c r="U221" s="101"/>
      <c r="V221" s="101"/>
      <c r="W221" s="101"/>
      <c r="X221" s="101"/>
      <c r="Y221" s="101"/>
      <c r="Z221" s="101"/>
      <c r="AA221" s="23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24"/>
      <c r="BK221" s="224"/>
    </row>
    <row r="222" spans="1:63" hidden="1" outlineLevel="1">
      <c r="A222" s="9"/>
      <c r="B222" s="46"/>
      <c r="C222" s="131">
        <f>Asset18</f>
        <v>0</v>
      </c>
      <c r="D222" s="9"/>
      <c r="E222" s="9"/>
      <c r="F222" s="142"/>
      <c r="G222" s="196">
        <f>Input!R24</f>
        <v>0</v>
      </c>
      <c r="H222" s="118"/>
      <c r="I222" s="118"/>
      <c r="J222" s="118"/>
      <c r="K222" s="118"/>
      <c r="L222" s="118"/>
      <c r="M222" s="9"/>
      <c r="N222" s="112"/>
      <c r="O222" s="153"/>
      <c r="P222" s="153"/>
      <c r="Q222" s="153"/>
      <c r="R222" s="101"/>
      <c r="S222" s="101"/>
      <c r="T222" s="101"/>
      <c r="U222" s="101"/>
      <c r="V222" s="101"/>
      <c r="W222" s="101"/>
      <c r="X222" s="101"/>
      <c r="Y222" s="101"/>
      <c r="Z222" s="101"/>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24"/>
      <c r="BK222" s="224"/>
    </row>
    <row r="223" spans="1:63" hidden="1" outlineLevel="1">
      <c r="A223" s="9"/>
      <c r="B223" s="46"/>
      <c r="C223" s="131">
        <f>Asset19</f>
        <v>0</v>
      </c>
      <c r="D223" s="9"/>
      <c r="E223" s="9"/>
      <c r="F223" s="142"/>
      <c r="G223" s="196">
        <f>Input!R25</f>
        <v>0</v>
      </c>
      <c r="H223" s="118"/>
      <c r="I223" s="118"/>
      <c r="J223" s="118"/>
      <c r="K223" s="118"/>
      <c r="L223" s="118"/>
      <c r="M223" s="9"/>
      <c r="N223" s="112"/>
      <c r="O223" s="153"/>
      <c r="P223" s="153"/>
      <c r="Q223" s="153"/>
      <c r="R223" s="101"/>
      <c r="S223" s="101"/>
      <c r="T223" s="101"/>
      <c r="U223" s="101"/>
      <c r="V223" s="101"/>
      <c r="W223" s="101"/>
      <c r="X223" s="101"/>
      <c r="Y223" s="101"/>
      <c r="Z223" s="101"/>
      <c r="AA223" s="23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24"/>
      <c r="BK223" s="224"/>
    </row>
    <row r="224" spans="1:63" hidden="1" outlineLevel="1">
      <c r="A224" s="9"/>
      <c r="B224" s="46"/>
      <c r="C224" s="131">
        <f>Asset20</f>
        <v>0</v>
      </c>
      <c r="D224" s="9"/>
      <c r="E224" s="9"/>
      <c r="F224" s="142"/>
      <c r="G224" s="198">
        <f>Input!R26</f>
        <v>0</v>
      </c>
      <c r="H224" s="118"/>
      <c r="I224" s="118"/>
      <c r="J224" s="118"/>
      <c r="K224" s="118"/>
      <c r="L224" s="118"/>
      <c r="M224" s="9"/>
      <c r="N224" s="112"/>
      <c r="O224" s="153"/>
      <c r="P224" s="153"/>
      <c r="Q224" s="153"/>
      <c r="R224" s="101"/>
      <c r="S224" s="101"/>
      <c r="T224" s="101"/>
      <c r="U224" s="101"/>
      <c r="V224" s="101"/>
      <c r="W224" s="101"/>
      <c r="X224" s="101"/>
      <c r="Y224" s="101"/>
      <c r="Z224" s="101"/>
      <c r="AA224" s="230"/>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24"/>
      <c r="BK224" s="224"/>
    </row>
    <row r="225" spans="1:63" hidden="1" outlineLevel="1">
      <c r="A225" s="9"/>
      <c r="B225" s="46"/>
      <c r="C225" s="131">
        <f>Asset21</f>
        <v>0</v>
      </c>
      <c r="D225" s="9"/>
      <c r="E225" s="9"/>
      <c r="F225" s="142"/>
      <c r="G225" s="198">
        <f>Input!R27</f>
        <v>0</v>
      </c>
      <c r="H225" s="118"/>
      <c r="I225" s="118"/>
      <c r="J225" s="118"/>
      <c r="K225" s="118"/>
      <c r="L225" s="118"/>
      <c r="M225" s="9"/>
      <c r="N225" s="112"/>
      <c r="O225" s="153"/>
      <c r="P225" s="153"/>
      <c r="Q225" s="153"/>
      <c r="R225" s="101"/>
      <c r="S225" s="101"/>
      <c r="T225" s="101"/>
      <c r="U225" s="101"/>
      <c r="V225" s="101"/>
      <c r="W225" s="101"/>
      <c r="X225" s="101"/>
      <c r="Y225" s="101"/>
      <c r="Z225" s="101"/>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24"/>
      <c r="BK225" s="224"/>
    </row>
    <row r="226" spans="1:63" hidden="1" outlineLevel="1">
      <c r="A226" s="9"/>
      <c r="B226" s="46"/>
      <c r="C226" s="131">
        <f>Asset22</f>
        <v>0</v>
      </c>
      <c r="D226" s="9"/>
      <c r="E226" s="9"/>
      <c r="F226" s="142"/>
      <c r="G226" s="198">
        <f>Input!R28</f>
        <v>0</v>
      </c>
      <c r="H226" s="118"/>
      <c r="I226" s="118"/>
      <c r="J226" s="118"/>
      <c r="K226" s="118"/>
      <c r="L226" s="118"/>
      <c r="M226" s="9"/>
      <c r="N226" s="112"/>
      <c r="O226" s="153"/>
      <c r="P226" s="153"/>
      <c r="Q226" s="153"/>
      <c r="R226" s="101"/>
      <c r="S226" s="101"/>
      <c r="T226" s="101"/>
      <c r="U226" s="101"/>
      <c r="V226" s="101"/>
      <c r="W226" s="101"/>
      <c r="X226" s="101"/>
      <c r="Y226" s="101"/>
      <c r="Z226" s="101"/>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24"/>
      <c r="BK226" s="224"/>
    </row>
    <row r="227" spans="1:63" hidden="1" outlineLevel="1">
      <c r="A227" s="9"/>
      <c r="B227" s="46"/>
      <c r="C227" s="131">
        <f>Asset23</f>
        <v>0</v>
      </c>
      <c r="D227" s="9"/>
      <c r="E227" s="9"/>
      <c r="F227" s="142"/>
      <c r="G227" s="198">
        <f>Input!R29</f>
        <v>0</v>
      </c>
      <c r="H227" s="118"/>
      <c r="I227" s="118"/>
      <c r="J227" s="118"/>
      <c r="K227" s="118"/>
      <c r="L227" s="118"/>
      <c r="M227" s="9"/>
      <c r="N227" s="112"/>
      <c r="O227" s="153"/>
      <c r="P227" s="153"/>
      <c r="Q227" s="153"/>
      <c r="R227" s="101"/>
      <c r="S227" s="101"/>
      <c r="T227" s="101"/>
      <c r="U227" s="101"/>
      <c r="V227" s="101"/>
      <c r="W227" s="101"/>
      <c r="X227" s="101"/>
      <c r="Y227" s="101"/>
      <c r="Z227" s="101"/>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24"/>
      <c r="BK227" s="224"/>
    </row>
    <row r="228" spans="1:63" hidden="1" outlineLevel="1">
      <c r="A228" s="9"/>
      <c r="B228" s="46"/>
      <c r="C228" s="131">
        <f>Asset24</f>
        <v>0</v>
      </c>
      <c r="D228" s="9"/>
      <c r="E228" s="9"/>
      <c r="F228" s="142"/>
      <c r="G228" s="198">
        <f>Input!R30</f>
        <v>0</v>
      </c>
      <c r="H228" s="118"/>
      <c r="I228" s="118"/>
      <c r="J228" s="118"/>
      <c r="K228" s="118"/>
      <c r="L228" s="118"/>
      <c r="M228" s="9"/>
      <c r="N228" s="112"/>
      <c r="O228" s="153"/>
      <c r="P228" s="153"/>
      <c r="Q228" s="153"/>
      <c r="R228" s="101"/>
      <c r="S228" s="101"/>
      <c r="T228" s="101"/>
      <c r="U228" s="101"/>
      <c r="V228" s="101"/>
      <c r="W228" s="101"/>
      <c r="X228" s="101"/>
      <c r="Y228" s="101"/>
      <c r="Z228" s="101"/>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24"/>
      <c r="BK228" s="224"/>
    </row>
    <row r="229" spans="1:63" hidden="1" outlineLevel="1">
      <c r="A229" s="9"/>
      <c r="B229" s="46"/>
      <c r="C229" s="131">
        <f>Asset25</f>
        <v>0</v>
      </c>
      <c r="D229" s="9"/>
      <c r="E229" s="9"/>
      <c r="F229" s="142"/>
      <c r="G229" s="198">
        <f>Input!R31</f>
        <v>0</v>
      </c>
      <c r="H229" s="118"/>
      <c r="I229" s="118"/>
      <c r="J229" s="118"/>
      <c r="K229" s="118"/>
      <c r="L229" s="118"/>
      <c r="M229" s="9"/>
      <c r="N229" s="112"/>
      <c r="O229" s="153"/>
      <c r="P229" s="153"/>
      <c r="Q229" s="153"/>
      <c r="R229" s="101"/>
      <c r="S229" s="101"/>
      <c r="T229" s="101"/>
      <c r="U229" s="101"/>
      <c r="V229" s="101"/>
      <c r="W229" s="101"/>
      <c r="X229" s="101"/>
      <c r="Y229" s="101"/>
      <c r="Z229" s="101"/>
      <c r="AA229" s="23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c r="BI229" s="230"/>
      <c r="BJ229" s="224"/>
      <c r="BK229" s="224"/>
    </row>
    <row r="230" spans="1:63" hidden="1" outlineLevel="1">
      <c r="A230" s="9"/>
      <c r="B230" s="46"/>
      <c r="C230" s="131">
        <f>Asset26</f>
        <v>0</v>
      </c>
      <c r="D230" s="9"/>
      <c r="E230" s="9"/>
      <c r="F230" s="142"/>
      <c r="G230" s="198">
        <f>Input!R32</f>
        <v>0</v>
      </c>
      <c r="H230" s="118"/>
      <c r="I230" s="118"/>
      <c r="J230" s="118"/>
      <c r="K230" s="118"/>
      <c r="L230" s="118"/>
      <c r="M230" s="9"/>
      <c r="N230" s="112"/>
      <c r="O230" s="153"/>
      <c r="P230" s="153"/>
      <c r="Q230" s="153"/>
      <c r="R230" s="101"/>
      <c r="S230" s="101"/>
      <c r="T230" s="101"/>
      <c r="U230" s="101"/>
      <c r="V230" s="101"/>
      <c r="W230" s="101"/>
      <c r="X230" s="101"/>
      <c r="Y230" s="101"/>
      <c r="Z230" s="101"/>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c r="BA230" s="230"/>
      <c r="BB230" s="230"/>
      <c r="BC230" s="230"/>
      <c r="BD230" s="230"/>
      <c r="BE230" s="230"/>
      <c r="BF230" s="230"/>
      <c r="BG230" s="230"/>
      <c r="BH230" s="230"/>
      <c r="BI230" s="230"/>
      <c r="BJ230" s="224"/>
      <c r="BK230" s="224"/>
    </row>
    <row r="231" spans="1:63" hidden="1" outlineLevel="1">
      <c r="A231" s="9"/>
      <c r="B231" s="46"/>
      <c r="C231" s="131">
        <f>Asset27</f>
        <v>0</v>
      </c>
      <c r="D231" s="9"/>
      <c r="E231" s="9"/>
      <c r="F231" s="142"/>
      <c r="G231" s="198">
        <f>Input!R33</f>
        <v>0</v>
      </c>
      <c r="H231" s="118"/>
      <c r="I231" s="118"/>
      <c r="J231" s="118"/>
      <c r="K231" s="118"/>
      <c r="L231" s="118"/>
      <c r="M231" s="9"/>
      <c r="N231" s="112"/>
      <c r="O231" s="153"/>
      <c r="P231" s="153"/>
      <c r="Q231" s="153"/>
      <c r="R231" s="101"/>
      <c r="S231" s="101"/>
      <c r="T231" s="101"/>
      <c r="U231" s="101"/>
      <c r="V231" s="101"/>
      <c r="W231" s="101"/>
      <c r="X231" s="101"/>
      <c r="Y231" s="101"/>
      <c r="Z231" s="101"/>
      <c r="AA231" s="230"/>
      <c r="AB231" s="230"/>
      <c r="AC231" s="230"/>
      <c r="AD231" s="230"/>
      <c r="AE231" s="230"/>
      <c r="AF231" s="230"/>
      <c r="AG231" s="230"/>
      <c r="AH231" s="230"/>
      <c r="AI231" s="230"/>
      <c r="AJ231" s="230"/>
      <c r="AK231" s="230"/>
      <c r="AL231" s="230"/>
      <c r="AM231" s="230"/>
      <c r="AN231" s="230"/>
      <c r="AO231" s="230"/>
      <c r="AP231" s="230"/>
      <c r="AQ231" s="230"/>
      <c r="AR231" s="230"/>
      <c r="AS231" s="230"/>
      <c r="AT231" s="230"/>
      <c r="AU231" s="230"/>
      <c r="AV231" s="230"/>
      <c r="AW231" s="230"/>
      <c r="AX231" s="230"/>
      <c r="AY231" s="230"/>
      <c r="AZ231" s="230"/>
      <c r="BA231" s="230"/>
      <c r="BB231" s="230"/>
      <c r="BC231" s="230"/>
      <c r="BD231" s="230"/>
      <c r="BE231" s="230"/>
      <c r="BF231" s="230"/>
      <c r="BG231" s="230"/>
      <c r="BH231" s="230"/>
      <c r="BI231" s="230"/>
      <c r="BJ231" s="224"/>
      <c r="BK231" s="224"/>
    </row>
    <row r="232" spans="1:63" hidden="1" outlineLevel="1">
      <c r="A232" s="9"/>
      <c r="B232" s="46"/>
      <c r="C232" s="131">
        <f>Asset28</f>
        <v>0</v>
      </c>
      <c r="D232" s="9"/>
      <c r="E232" s="9"/>
      <c r="F232" s="142"/>
      <c r="G232" s="198">
        <f>Input!R34</f>
        <v>0</v>
      </c>
      <c r="H232" s="118"/>
      <c r="I232" s="118"/>
      <c r="J232" s="118"/>
      <c r="K232" s="118"/>
      <c r="L232" s="118"/>
      <c r="M232" s="9"/>
      <c r="N232" s="112"/>
      <c r="O232" s="153"/>
      <c r="P232" s="153"/>
      <c r="Q232" s="153"/>
      <c r="R232" s="101"/>
      <c r="S232" s="101"/>
      <c r="T232" s="101"/>
      <c r="U232" s="101"/>
      <c r="V232" s="101"/>
      <c r="W232" s="101"/>
      <c r="X232" s="101"/>
      <c r="Y232" s="101"/>
      <c r="Z232" s="101"/>
      <c r="AA232" s="230"/>
      <c r="AB232" s="230"/>
      <c r="AC232" s="230"/>
      <c r="AD232" s="230"/>
      <c r="AE232" s="230"/>
      <c r="AF232" s="230"/>
      <c r="AG232" s="230"/>
      <c r="AH232" s="230"/>
      <c r="AI232" s="230"/>
      <c r="AJ232" s="230"/>
      <c r="AK232" s="230"/>
      <c r="AL232" s="230"/>
      <c r="AM232" s="230"/>
      <c r="AN232" s="230"/>
      <c r="AO232" s="230"/>
      <c r="AP232" s="230"/>
      <c r="AQ232" s="230"/>
      <c r="AR232" s="230"/>
      <c r="AS232" s="230"/>
      <c r="AT232" s="230"/>
      <c r="AU232" s="230"/>
      <c r="AV232" s="230"/>
      <c r="AW232" s="230"/>
      <c r="AX232" s="230"/>
      <c r="AY232" s="230"/>
      <c r="AZ232" s="230"/>
      <c r="BA232" s="230"/>
      <c r="BB232" s="230"/>
      <c r="BC232" s="230"/>
      <c r="BD232" s="230"/>
      <c r="BE232" s="230"/>
      <c r="BF232" s="230"/>
      <c r="BG232" s="230"/>
      <c r="BH232" s="230"/>
      <c r="BI232" s="230"/>
      <c r="BJ232" s="224"/>
      <c r="BK232" s="224"/>
    </row>
    <row r="233" spans="1:63" hidden="1" outlineLevel="1">
      <c r="A233" s="9"/>
      <c r="B233" s="46"/>
      <c r="C233" s="131">
        <f>Asset29</f>
        <v>0</v>
      </c>
      <c r="D233" s="9"/>
      <c r="E233" s="9"/>
      <c r="F233" s="142"/>
      <c r="G233" s="198">
        <f>Input!R35</f>
        <v>0</v>
      </c>
      <c r="H233" s="118"/>
      <c r="I233" s="118"/>
      <c r="J233" s="118"/>
      <c r="K233" s="118"/>
      <c r="L233" s="118"/>
      <c r="M233" s="9"/>
      <c r="N233" s="112"/>
      <c r="O233" s="153"/>
      <c r="P233" s="153"/>
      <c r="Q233" s="153"/>
      <c r="R233" s="101"/>
      <c r="S233" s="101"/>
      <c r="T233" s="101"/>
      <c r="U233" s="101"/>
      <c r="V233" s="101"/>
      <c r="W233" s="101"/>
      <c r="X233" s="101"/>
      <c r="Y233" s="101"/>
      <c r="Z233" s="101"/>
      <c r="AA233" s="230"/>
      <c r="AB233" s="230"/>
      <c r="AC233" s="230"/>
      <c r="AD233" s="230"/>
      <c r="AE233" s="230"/>
      <c r="AF233" s="230"/>
      <c r="AG233" s="230"/>
      <c r="AH233" s="230"/>
      <c r="AI233" s="230"/>
      <c r="AJ233" s="230"/>
      <c r="AK233" s="230"/>
      <c r="AL233" s="230"/>
      <c r="AM233" s="230"/>
      <c r="AN233" s="230"/>
      <c r="AO233" s="230"/>
      <c r="AP233" s="230"/>
      <c r="AQ233" s="230"/>
      <c r="AR233" s="230"/>
      <c r="AS233" s="230"/>
      <c r="AT233" s="230"/>
      <c r="AU233" s="230"/>
      <c r="AV233" s="230"/>
      <c r="AW233" s="230"/>
      <c r="AX233" s="230"/>
      <c r="AY233" s="230"/>
      <c r="AZ233" s="230"/>
      <c r="BA233" s="230"/>
      <c r="BB233" s="230"/>
      <c r="BC233" s="230"/>
      <c r="BD233" s="230"/>
      <c r="BE233" s="230"/>
      <c r="BF233" s="230"/>
      <c r="BG233" s="230"/>
      <c r="BH233" s="230"/>
      <c r="BI233" s="230"/>
      <c r="BJ233" s="224"/>
      <c r="BK233" s="224"/>
    </row>
    <row r="234" spans="1:63" hidden="1" outlineLevel="1">
      <c r="A234" s="9"/>
      <c r="B234" s="46"/>
      <c r="C234" s="131">
        <f>Asset30</f>
        <v>0</v>
      </c>
      <c r="D234" s="9"/>
      <c r="E234" s="9"/>
      <c r="F234" s="142"/>
      <c r="G234" s="198">
        <f>Input!R36</f>
        <v>0</v>
      </c>
      <c r="H234" s="118"/>
      <c r="I234" s="118"/>
      <c r="J234" s="118"/>
      <c r="K234" s="118"/>
      <c r="L234" s="118"/>
      <c r="M234" s="9"/>
      <c r="N234" s="112"/>
      <c r="O234" s="153"/>
      <c r="P234" s="153"/>
      <c r="Q234" s="153"/>
      <c r="R234" s="101"/>
      <c r="S234" s="101"/>
      <c r="T234" s="101"/>
      <c r="U234" s="101"/>
      <c r="V234" s="101"/>
      <c r="W234" s="101"/>
      <c r="X234" s="101"/>
      <c r="Y234" s="101"/>
      <c r="Z234" s="101"/>
      <c r="AA234" s="230"/>
      <c r="AB234" s="230"/>
      <c r="AC234" s="230"/>
      <c r="AD234" s="230"/>
      <c r="AE234" s="230"/>
      <c r="AF234" s="230"/>
      <c r="AG234" s="230"/>
      <c r="AH234" s="230"/>
      <c r="AI234" s="230"/>
      <c r="AJ234" s="230"/>
      <c r="AK234" s="230"/>
      <c r="AL234" s="230"/>
      <c r="AM234" s="230"/>
      <c r="AN234" s="230"/>
      <c r="AO234" s="230"/>
      <c r="AP234" s="230"/>
      <c r="AQ234" s="230"/>
      <c r="AR234" s="230"/>
      <c r="AS234" s="230"/>
      <c r="AT234" s="230"/>
      <c r="AU234" s="230"/>
      <c r="AV234" s="230"/>
      <c r="AW234" s="230"/>
      <c r="AX234" s="230"/>
      <c r="AY234" s="230"/>
      <c r="AZ234" s="230"/>
      <c r="BA234" s="230"/>
      <c r="BB234" s="230"/>
      <c r="BC234" s="230"/>
      <c r="BD234" s="230"/>
      <c r="BE234" s="230"/>
      <c r="BF234" s="230"/>
      <c r="BG234" s="230"/>
      <c r="BH234" s="230"/>
      <c r="BI234" s="230"/>
      <c r="BJ234" s="224"/>
      <c r="BK234" s="224"/>
    </row>
    <row r="235" spans="1:63" collapsed="1">
      <c r="A235" s="9"/>
      <c r="B235" s="154"/>
      <c r="C235" s="26"/>
      <c r="D235" s="9"/>
      <c r="E235" s="9"/>
      <c r="F235" s="142"/>
      <c r="G235" s="198"/>
      <c r="H235" s="118"/>
      <c r="I235" s="118"/>
      <c r="J235" s="118"/>
      <c r="K235" s="118"/>
      <c r="L235" s="118"/>
      <c r="M235" s="9"/>
      <c r="N235" s="112"/>
      <c r="O235" s="153"/>
      <c r="P235" s="153"/>
      <c r="Q235" s="153"/>
      <c r="R235" s="101"/>
      <c r="S235" s="101"/>
      <c r="T235" s="101"/>
      <c r="U235" s="101"/>
      <c r="V235" s="101"/>
      <c r="W235" s="101"/>
      <c r="X235" s="101"/>
      <c r="Y235" s="101"/>
      <c r="Z235" s="101"/>
      <c r="AA235" s="230"/>
      <c r="AB235" s="230"/>
      <c r="AC235" s="230"/>
      <c r="AD235" s="230"/>
      <c r="AE235" s="230"/>
      <c r="AF235" s="230"/>
      <c r="AG235" s="230"/>
      <c r="AH235" s="230"/>
      <c r="AI235" s="230"/>
      <c r="AJ235" s="230"/>
      <c r="AK235" s="230"/>
      <c r="AL235" s="230"/>
      <c r="AM235" s="230"/>
      <c r="AN235" s="230"/>
      <c r="AO235" s="230"/>
      <c r="AP235" s="230"/>
      <c r="AQ235" s="230"/>
      <c r="AR235" s="230"/>
      <c r="AS235" s="230"/>
      <c r="AT235" s="230"/>
      <c r="AU235" s="230"/>
      <c r="AV235" s="230"/>
      <c r="AW235" s="230"/>
      <c r="AX235" s="230"/>
      <c r="AY235" s="230"/>
      <c r="AZ235" s="230"/>
      <c r="BA235" s="230"/>
      <c r="BB235" s="230"/>
      <c r="BC235" s="230"/>
      <c r="BD235" s="230"/>
      <c r="BE235" s="230"/>
      <c r="BF235" s="230"/>
      <c r="BG235" s="230"/>
      <c r="BH235" s="230"/>
      <c r="BI235" s="230"/>
      <c r="BJ235" s="224"/>
      <c r="BK235" s="224"/>
    </row>
    <row r="236" spans="1:63">
      <c r="A236" s="9"/>
      <c r="B236" s="154" t="s">
        <v>55</v>
      </c>
      <c r="C236" s="26"/>
      <c r="D236" s="9"/>
      <c r="E236" s="9"/>
      <c r="F236" s="142"/>
      <c r="G236" s="198">
        <f>SUM(G237:G266)</f>
        <v>0</v>
      </c>
      <c r="H236" s="118"/>
      <c r="I236" s="118"/>
      <c r="J236" s="118"/>
      <c r="K236" s="118"/>
      <c r="L236" s="118"/>
      <c r="M236" s="9"/>
      <c r="N236" s="112"/>
      <c r="O236" s="153"/>
      <c r="P236" s="153"/>
      <c r="Q236" s="153"/>
      <c r="R236" s="101"/>
      <c r="S236" s="101"/>
      <c r="T236" s="101"/>
      <c r="U236" s="101"/>
      <c r="V236" s="101"/>
      <c r="W236" s="101"/>
      <c r="X236" s="101"/>
      <c r="Y236" s="101"/>
      <c r="Z236" s="101"/>
      <c r="AA236" s="230"/>
      <c r="AB236" s="230"/>
      <c r="AC236" s="230"/>
      <c r="AD236" s="230"/>
      <c r="AE236" s="230"/>
      <c r="AF236" s="230"/>
      <c r="AG236" s="230"/>
      <c r="AH236" s="230"/>
      <c r="AI236" s="230"/>
      <c r="AJ236" s="230"/>
      <c r="AK236" s="230"/>
      <c r="AL236" s="230"/>
      <c r="AM236" s="230"/>
      <c r="AN236" s="230"/>
      <c r="AO236" s="230"/>
      <c r="AP236" s="230"/>
      <c r="AQ236" s="230"/>
      <c r="AR236" s="230"/>
      <c r="AS236" s="230"/>
      <c r="AT236" s="230"/>
      <c r="AU236" s="230"/>
      <c r="AV236" s="230"/>
      <c r="AW236" s="230"/>
      <c r="AX236" s="230"/>
      <c r="AY236" s="230"/>
      <c r="AZ236" s="230"/>
      <c r="BA236" s="230"/>
      <c r="BB236" s="230"/>
      <c r="BC236" s="230"/>
      <c r="BD236" s="230"/>
      <c r="BE236" s="230"/>
      <c r="BF236" s="230"/>
      <c r="BG236" s="230"/>
      <c r="BH236" s="230"/>
      <c r="BI236" s="230"/>
      <c r="BJ236" s="224"/>
      <c r="BK236" s="224"/>
    </row>
    <row r="237" spans="1:63" hidden="1" outlineLevel="1">
      <c r="A237" s="9"/>
      <c r="B237" s="9"/>
      <c r="C237" s="131" t="str">
        <f>Asset1</f>
        <v>Opening Distribution Assets</v>
      </c>
      <c r="D237" s="9"/>
      <c r="E237" s="9"/>
      <c r="F237" s="142"/>
      <c r="G237" s="196">
        <f t="shared" ref="G237:G256" si="3">G205-G173</f>
        <v>0</v>
      </c>
      <c r="H237" s="118"/>
      <c r="I237" s="118"/>
      <c r="J237" s="118"/>
      <c r="K237" s="118"/>
      <c r="L237" s="118"/>
      <c r="M237" s="9"/>
      <c r="N237" s="112"/>
      <c r="O237" s="153"/>
      <c r="P237" s="153"/>
      <c r="Q237" s="153"/>
      <c r="R237" s="101"/>
      <c r="S237" s="101"/>
      <c r="T237" s="101"/>
      <c r="U237" s="101"/>
      <c r="V237" s="101"/>
      <c r="W237" s="101"/>
      <c r="X237" s="101"/>
      <c r="Y237" s="101"/>
      <c r="Z237" s="101"/>
      <c r="AA237" s="230"/>
      <c r="AB237" s="230"/>
      <c r="AC237" s="230"/>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c r="BA237" s="230"/>
      <c r="BB237" s="230"/>
      <c r="BC237" s="230"/>
      <c r="BD237" s="230"/>
      <c r="BE237" s="230"/>
      <c r="BF237" s="230"/>
      <c r="BG237" s="230"/>
      <c r="BH237" s="230"/>
      <c r="BI237" s="230"/>
      <c r="BJ237" s="224"/>
      <c r="BK237" s="224"/>
    </row>
    <row r="238" spans="1:63" hidden="1" outlineLevel="1">
      <c r="A238" s="9"/>
      <c r="B238" s="46"/>
      <c r="C238" s="131" t="str">
        <f>Asset2</f>
        <v>Sub-transmission Overhead</v>
      </c>
      <c r="D238" s="9"/>
      <c r="E238" s="9"/>
      <c r="F238" s="142"/>
      <c r="G238" s="196">
        <f t="shared" si="3"/>
        <v>0</v>
      </c>
      <c r="H238" s="118"/>
      <c r="I238" s="118"/>
      <c r="J238" s="118"/>
      <c r="K238" s="118"/>
      <c r="L238" s="118"/>
      <c r="M238" s="9"/>
      <c r="N238" s="112"/>
      <c r="O238" s="153"/>
      <c r="P238" s="153"/>
      <c r="Q238" s="153"/>
      <c r="R238" s="101"/>
      <c r="S238" s="101"/>
      <c r="T238" s="101"/>
      <c r="U238" s="101"/>
      <c r="V238" s="101"/>
      <c r="W238" s="101"/>
      <c r="X238" s="101"/>
      <c r="Y238" s="101"/>
      <c r="Z238" s="101"/>
      <c r="AA238" s="230"/>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230"/>
      <c r="BE238" s="230"/>
      <c r="BF238" s="230"/>
      <c r="BG238" s="230"/>
      <c r="BH238" s="230"/>
      <c r="BI238" s="230"/>
      <c r="BJ238" s="224"/>
      <c r="BK238" s="224"/>
    </row>
    <row r="239" spans="1:63" hidden="1" outlineLevel="1">
      <c r="A239" s="9"/>
      <c r="B239" s="46"/>
      <c r="C239" s="131" t="str">
        <f>Asset3</f>
        <v>Sub-transmission Underground</v>
      </c>
      <c r="D239" s="9"/>
      <c r="E239" s="9"/>
      <c r="F239" s="142"/>
      <c r="G239" s="196">
        <f t="shared" si="3"/>
        <v>0</v>
      </c>
      <c r="H239" s="118"/>
      <c r="I239" s="118"/>
      <c r="J239" s="118"/>
      <c r="K239" s="118"/>
      <c r="L239" s="118"/>
      <c r="M239" s="9"/>
      <c r="N239" s="112"/>
      <c r="O239" s="153"/>
      <c r="P239" s="153"/>
      <c r="Q239" s="153"/>
      <c r="R239" s="101"/>
      <c r="S239" s="101"/>
      <c r="T239" s="101"/>
      <c r="U239" s="101"/>
      <c r="V239" s="101"/>
      <c r="W239" s="101"/>
      <c r="X239" s="101"/>
      <c r="Y239" s="101"/>
      <c r="Z239" s="101"/>
      <c r="AA239" s="230"/>
      <c r="AB239" s="230"/>
      <c r="AC239" s="230"/>
      <c r="AD239" s="230"/>
      <c r="AE239" s="230"/>
      <c r="AF239" s="230"/>
      <c r="AG239" s="230"/>
      <c r="AH239" s="230"/>
      <c r="AI239" s="230"/>
      <c r="AJ239" s="230"/>
      <c r="AK239" s="230"/>
      <c r="AL239" s="230"/>
      <c r="AM239" s="230"/>
      <c r="AN239" s="230"/>
      <c r="AO239" s="230"/>
      <c r="AP239" s="230"/>
      <c r="AQ239" s="230"/>
      <c r="AR239" s="230"/>
      <c r="AS239" s="230"/>
      <c r="AT239" s="230"/>
      <c r="AU239" s="230"/>
      <c r="AV239" s="230"/>
      <c r="AW239" s="230"/>
      <c r="AX239" s="230"/>
      <c r="AY239" s="230"/>
      <c r="AZ239" s="230"/>
      <c r="BA239" s="230"/>
      <c r="BB239" s="230"/>
      <c r="BC239" s="230"/>
      <c r="BD239" s="230"/>
      <c r="BE239" s="230"/>
      <c r="BF239" s="230"/>
      <c r="BG239" s="230"/>
      <c r="BH239" s="230"/>
      <c r="BI239" s="230"/>
      <c r="BJ239" s="224"/>
      <c r="BK239" s="224"/>
    </row>
    <row r="240" spans="1:63" hidden="1" outlineLevel="1">
      <c r="A240" s="9"/>
      <c r="B240" s="46"/>
      <c r="C240" s="131" t="str">
        <f>Asset4</f>
        <v>Zone Substation</v>
      </c>
      <c r="D240" s="9"/>
      <c r="E240" s="9"/>
      <c r="F240" s="142"/>
      <c r="G240" s="196">
        <f t="shared" si="3"/>
        <v>0</v>
      </c>
      <c r="H240" s="118"/>
      <c r="I240" s="118"/>
      <c r="J240" s="118"/>
      <c r="K240" s="118"/>
      <c r="L240" s="118"/>
      <c r="M240" s="9"/>
      <c r="N240" s="112"/>
      <c r="O240" s="153"/>
      <c r="P240" s="153"/>
      <c r="Q240" s="153"/>
      <c r="R240" s="101"/>
      <c r="S240" s="101"/>
      <c r="T240" s="101"/>
      <c r="U240" s="101"/>
      <c r="V240" s="101"/>
      <c r="W240" s="101"/>
      <c r="X240" s="101"/>
      <c r="Y240" s="101"/>
      <c r="Z240" s="101"/>
      <c r="AA240" s="230"/>
      <c r="AB240" s="230"/>
      <c r="AC240" s="230"/>
      <c r="AD240" s="230"/>
      <c r="AE240" s="230"/>
      <c r="AF240" s="230"/>
      <c r="AG240" s="230"/>
      <c r="AH240" s="230"/>
      <c r="AI240" s="230"/>
      <c r="AJ240" s="230"/>
      <c r="AK240" s="230"/>
      <c r="AL240" s="230"/>
      <c r="AM240" s="230"/>
      <c r="AN240" s="230"/>
      <c r="AO240" s="230"/>
      <c r="AP240" s="230"/>
      <c r="AQ240" s="230"/>
      <c r="AR240" s="230"/>
      <c r="AS240" s="230"/>
      <c r="AT240" s="230"/>
      <c r="AU240" s="230"/>
      <c r="AV240" s="230"/>
      <c r="AW240" s="230"/>
      <c r="AX240" s="230"/>
      <c r="AY240" s="230"/>
      <c r="AZ240" s="230"/>
      <c r="BA240" s="230"/>
      <c r="BB240" s="230"/>
      <c r="BC240" s="230"/>
      <c r="BD240" s="230"/>
      <c r="BE240" s="230"/>
      <c r="BF240" s="230"/>
      <c r="BG240" s="230"/>
      <c r="BH240" s="230"/>
      <c r="BI240" s="230"/>
      <c r="BJ240" s="224"/>
      <c r="BK240" s="224"/>
    </row>
    <row r="241" spans="1:63" hidden="1" outlineLevel="1">
      <c r="A241" s="9"/>
      <c r="B241" s="46"/>
      <c r="C241" s="131" t="str">
        <f>Asset5</f>
        <v>IT &amp; Communication Systems (Networks)</v>
      </c>
      <c r="D241" s="9"/>
      <c r="E241" s="9"/>
      <c r="F241" s="142"/>
      <c r="G241" s="196">
        <f t="shared" si="3"/>
        <v>0</v>
      </c>
      <c r="H241" s="118"/>
      <c r="I241" s="118"/>
      <c r="J241" s="118"/>
      <c r="K241" s="118"/>
      <c r="L241" s="118"/>
      <c r="M241" s="9"/>
      <c r="N241" s="112"/>
      <c r="O241" s="153"/>
      <c r="P241" s="153"/>
      <c r="Q241" s="153"/>
      <c r="R241" s="101"/>
      <c r="S241" s="101"/>
      <c r="T241" s="101"/>
      <c r="U241" s="101"/>
      <c r="V241" s="101"/>
      <c r="W241" s="101"/>
      <c r="X241" s="101"/>
      <c r="Y241" s="101"/>
      <c r="Z241" s="101"/>
      <c r="AA241" s="230"/>
      <c r="AB241" s="230"/>
      <c r="AC241" s="230"/>
      <c r="AD241" s="230"/>
      <c r="AE241" s="230"/>
      <c r="AF241" s="230"/>
      <c r="AG241" s="230"/>
      <c r="AH241" s="230"/>
      <c r="AI241" s="230"/>
      <c r="AJ241" s="230"/>
      <c r="AK241" s="230"/>
      <c r="AL241" s="230"/>
      <c r="AM241" s="230"/>
      <c r="AN241" s="230"/>
      <c r="AO241" s="230"/>
      <c r="AP241" s="230"/>
      <c r="AQ241" s="230"/>
      <c r="AR241" s="230"/>
      <c r="AS241" s="230"/>
      <c r="AT241" s="230"/>
      <c r="AU241" s="230"/>
      <c r="AV241" s="230"/>
      <c r="AW241" s="230"/>
      <c r="AX241" s="230"/>
      <c r="AY241" s="230"/>
      <c r="AZ241" s="230"/>
      <c r="BA241" s="230"/>
      <c r="BB241" s="230"/>
      <c r="BC241" s="230"/>
      <c r="BD241" s="230"/>
      <c r="BE241" s="230"/>
      <c r="BF241" s="230"/>
      <c r="BG241" s="230"/>
      <c r="BH241" s="230"/>
      <c r="BI241" s="230"/>
      <c r="BJ241" s="224"/>
      <c r="BK241" s="224"/>
    </row>
    <row r="242" spans="1:63" hidden="1" outlineLevel="1">
      <c r="A242" s="9"/>
      <c r="B242" s="46"/>
      <c r="C242" s="131" t="str">
        <f>Asset6</f>
        <v>Motor Vehicles</v>
      </c>
      <c r="D242" s="9"/>
      <c r="E242" s="9"/>
      <c r="F242" s="142"/>
      <c r="G242" s="196">
        <f t="shared" si="3"/>
        <v>0</v>
      </c>
      <c r="H242" s="118"/>
      <c r="I242" s="118"/>
      <c r="J242" s="118"/>
      <c r="K242" s="118"/>
      <c r="L242" s="118"/>
      <c r="M242" s="9"/>
      <c r="N242" s="112"/>
      <c r="O242" s="153"/>
      <c r="P242" s="153"/>
      <c r="Q242" s="153"/>
      <c r="R242" s="101"/>
      <c r="S242" s="101"/>
      <c r="T242" s="101"/>
      <c r="U242" s="101"/>
      <c r="V242" s="101"/>
      <c r="W242" s="101"/>
      <c r="X242" s="101"/>
      <c r="Y242" s="101"/>
      <c r="Z242" s="101"/>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24"/>
      <c r="BK242" s="224"/>
    </row>
    <row r="243" spans="1:63" hidden="1" outlineLevel="1">
      <c r="A243" s="9"/>
      <c r="B243" s="46"/>
      <c r="C243" s="131" t="str">
        <f>Asset7</f>
        <v>Other Non-System Assets (Networks)</v>
      </c>
      <c r="D243" s="9"/>
      <c r="E243" s="9"/>
      <c r="F243" s="142"/>
      <c r="G243" s="196">
        <f t="shared" si="3"/>
        <v>0</v>
      </c>
      <c r="H243" s="118"/>
      <c r="I243" s="118"/>
      <c r="J243" s="118"/>
      <c r="K243" s="118"/>
      <c r="L243" s="118"/>
      <c r="M243" s="9"/>
      <c r="N243" s="112"/>
      <c r="O243" s="153"/>
      <c r="P243" s="153"/>
      <c r="Q243" s="153"/>
      <c r="R243" s="101"/>
      <c r="S243" s="101"/>
      <c r="T243" s="101"/>
      <c r="U243" s="101"/>
      <c r="V243" s="101"/>
      <c r="W243" s="101"/>
      <c r="X243" s="101"/>
      <c r="Y243" s="101"/>
      <c r="Z243" s="101"/>
      <c r="AA243" s="230"/>
      <c r="AB243" s="230"/>
      <c r="AC243" s="230"/>
      <c r="AD243" s="230"/>
      <c r="AE243" s="230"/>
      <c r="AF243" s="230"/>
      <c r="AG243" s="230"/>
      <c r="AH243" s="230"/>
      <c r="AI243" s="230"/>
      <c r="AJ243" s="230"/>
      <c r="AK243" s="230"/>
      <c r="AL243" s="230"/>
      <c r="AM243" s="230"/>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24"/>
      <c r="BK243" s="224"/>
    </row>
    <row r="244" spans="1:63" hidden="1" outlineLevel="1">
      <c r="A244" s="9"/>
      <c r="B244" s="46"/>
      <c r="C244" s="131" t="str">
        <f>Asset8</f>
        <v>IT Systems (Corporate)</v>
      </c>
      <c r="D244" s="9"/>
      <c r="E244" s="9"/>
      <c r="F244" s="142"/>
      <c r="G244" s="196">
        <f t="shared" si="3"/>
        <v>0</v>
      </c>
      <c r="H244" s="118"/>
      <c r="I244" s="118"/>
      <c r="J244" s="118"/>
      <c r="K244" s="118"/>
      <c r="L244" s="118"/>
      <c r="M244" s="9"/>
      <c r="N244" s="112"/>
      <c r="O244" s="153"/>
      <c r="P244" s="153"/>
      <c r="Q244" s="153"/>
      <c r="R244" s="101"/>
      <c r="S244" s="101"/>
      <c r="T244" s="101"/>
      <c r="U244" s="101"/>
      <c r="V244" s="101"/>
      <c r="W244" s="101"/>
      <c r="X244" s="101"/>
      <c r="Y244" s="101"/>
      <c r="Z244" s="101"/>
      <c r="AA244" s="230"/>
      <c r="AB244" s="230"/>
      <c r="AC244" s="230"/>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24"/>
      <c r="BK244" s="224"/>
    </row>
    <row r="245" spans="1:63" hidden="1" outlineLevel="1">
      <c r="A245" s="9"/>
      <c r="B245" s="46"/>
      <c r="C245" s="131" t="str">
        <f>Asset9</f>
        <v>Telecommunications (Corporate)</v>
      </c>
      <c r="D245" s="9"/>
      <c r="E245" s="9"/>
      <c r="F245" s="142"/>
      <c r="G245" s="196">
        <f t="shared" si="3"/>
        <v>0</v>
      </c>
      <c r="H245" s="118"/>
      <c r="I245" s="118"/>
      <c r="J245" s="118"/>
      <c r="K245" s="118"/>
      <c r="L245" s="118"/>
      <c r="M245" s="9"/>
      <c r="N245" s="112"/>
      <c r="O245" s="153"/>
      <c r="P245" s="153"/>
      <c r="Q245" s="153"/>
      <c r="R245" s="101"/>
      <c r="S245" s="101"/>
      <c r="T245" s="101"/>
      <c r="U245" s="101"/>
      <c r="V245" s="101"/>
      <c r="W245" s="101"/>
      <c r="X245" s="101"/>
      <c r="Y245" s="101"/>
      <c r="Z245" s="101"/>
      <c r="AA245" s="230"/>
      <c r="AB245" s="230"/>
      <c r="AC245" s="230"/>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24"/>
      <c r="BK245" s="224"/>
    </row>
    <row r="246" spans="1:63" hidden="1" outlineLevel="1">
      <c r="A246" s="9"/>
      <c r="B246" s="46"/>
      <c r="C246" s="131" t="str">
        <f>Asset10</f>
        <v>Other Non-System Assets (Corporate)</v>
      </c>
      <c r="D246" s="9"/>
      <c r="E246" s="9"/>
      <c r="F246" s="142"/>
      <c r="G246" s="196">
        <f t="shared" si="3"/>
        <v>0</v>
      </c>
      <c r="H246" s="118"/>
      <c r="I246" s="118"/>
      <c r="J246" s="118"/>
      <c r="K246" s="118"/>
      <c r="L246" s="118"/>
      <c r="M246" s="9"/>
      <c r="N246" s="112"/>
      <c r="O246" s="153"/>
      <c r="P246" s="153"/>
      <c r="Q246" s="153"/>
      <c r="R246" s="101"/>
      <c r="S246" s="101"/>
      <c r="T246" s="101"/>
      <c r="U246" s="101"/>
      <c r="V246" s="101"/>
      <c r="W246" s="101"/>
      <c r="X246" s="101"/>
      <c r="Y246" s="101"/>
      <c r="Z246" s="101"/>
      <c r="AA246" s="230"/>
      <c r="AB246" s="230"/>
      <c r="AC246" s="230"/>
      <c r="AD246" s="230"/>
      <c r="AE246" s="230"/>
      <c r="AF246" s="230"/>
      <c r="AG246" s="230"/>
      <c r="AH246" s="230"/>
      <c r="AI246" s="230"/>
      <c r="AJ246" s="230"/>
      <c r="AK246" s="230"/>
      <c r="AL246" s="230"/>
      <c r="AM246" s="230"/>
      <c r="AN246" s="230"/>
      <c r="AO246" s="230"/>
      <c r="AP246" s="230"/>
      <c r="AQ246" s="230"/>
      <c r="AR246" s="230"/>
      <c r="AS246" s="230"/>
      <c r="AT246" s="230"/>
      <c r="AU246" s="230"/>
      <c r="AV246" s="230"/>
      <c r="AW246" s="230"/>
      <c r="AX246" s="230"/>
      <c r="AY246" s="230"/>
      <c r="AZ246" s="230"/>
      <c r="BA246" s="230"/>
      <c r="BB246" s="230"/>
      <c r="BC246" s="230"/>
      <c r="BD246" s="230"/>
      <c r="BE246" s="230"/>
      <c r="BF246" s="230"/>
      <c r="BG246" s="230"/>
      <c r="BH246" s="230"/>
      <c r="BI246" s="230"/>
      <c r="BJ246" s="224"/>
      <c r="BK246" s="224"/>
    </row>
    <row r="247" spans="1:63" hidden="1" outlineLevel="1">
      <c r="A247" s="9"/>
      <c r="B247" s="46"/>
      <c r="C247" s="131" t="str">
        <f>Asset11</f>
        <v>Land</v>
      </c>
      <c r="D247" s="9"/>
      <c r="E247" s="9"/>
      <c r="F247" s="142"/>
      <c r="G247" s="196">
        <f t="shared" si="3"/>
        <v>0</v>
      </c>
      <c r="H247" s="118"/>
      <c r="I247" s="118"/>
      <c r="J247" s="118"/>
      <c r="K247" s="118"/>
      <c r="L247" s="118"/>
      <c r="M247" s="9"/>
      <c r="N247" s="112"/>
      <c r="O247" s="153"/>
      <c r="P247" s="153"/>
      <c r="Q247" s="153"/>
      <c r="R247" s="101"/>
      <c r="S247" s="101"/>
      <c r="T247" s="101"/>
      <c r="U247" s="101"/>
      <c r="V247" s="101"/>
      <c r="W247" s="101"/>
      <c r="X247" s="101"/>
      <c r="Y247" s="101"/>
      <c r="Z247" s="101"/>
      <c r="AA247" s="230"/>
      <c r="AB247" s="230"/>
      <c r="AC247" s="230"/>
      <c r="AD247" s="230"/>
      <c r="AE247" s="230"/>
      <c r="AF247" s="230"/>
      <c r="AG247" s="230"/>
      <c r="AH247" s="230"/>
      <c r="AI247" s="230"/>
      <c r="AJ247" s="230"/>
      <c r="AK247" s="230"/>
      <c r="AL247" s="230"/>
      <c r="AM247" s="230"/>
      <c r="AN247" s="230"/>
      <c r="AO247" s="230"/>
      <c r="AP247" s="230"/>
      <c r="AQ247" s="230"/>
      <c r="AR247" s="230"/>
      <c r="AS247" s="230"/>
      <c r="AT247" s="230"/>
      <c r="AU247" s="230"/>
      <c r="AV247" s="230"/>
      <c r="AW247" s="230"/>
      <c r="AX247" s="230"/>
      <c r="AY247" s="230"/>
      <c r="AZ247" s="230"/>
      <c r="BA247" s="230"/>
      <c r="BB247" s="230"/>
      <c r="BC247" s="230"/>
      <c r="BD247" s="230"/>
      <c r="BE247" s="230"/>
      <c r="BF247" s="230"/>
      <c r="BG247" s="230"/>
      <c r="BH247" s="230"/>
      <c r="BI247" s="230"/>
      <c r="BJ247" s="224"/>
      <c r="BK247" s="224"/>
    </row>
    <row r="248" spans="1:63" hidden="1" outlineLevel="1">
      <c r="A248" s="9"/>
      <c r="B248" s="46"/>
      <c r="C248" s="131" t="str">
        <f>Asset12</f>
        <v>Buildings</v>
      </c>
      <c r="D248" s="9"/>
      <c r="E248" s="9"/>
      <c r="F248" s="142"/>
      <c r="G248" s="196">
        <f t="shared" si="3"/>
        <v>0</v>
      </c>
      <c r="H248" s="118"/>
      <c r="I248" s="118"/>
      <c r="J248" s="118"/>
      <c r="K248" s="118"/>
      <c r="L248" s="118"/>
      <c r="M248" s="9"/>
      <c r="N248" s="112"/>
      <c r="O248" s="153"/>
      <c r="P248" s="153"/>
      <c r="Q248" s="153"/>
      <c r="R248" s="101"/>
      <c r="S248" s="101"/>
      <c r="T248" s="101"/>
      <c r="U248" s="101"/>
      <c r="V248" s="101"/>
      <c r="W248" s="101"/>
      <c r="X248" s="101"/>
      <c r="Y248" s="101"/>
      <c r="Z248" s="101"/>
      <c r="AA248" s="230"/>
      <c r="AB248" s="230"/>
      <c r="AC248" s="230"/>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24"/>
      <c r="BK248" s="224"/>
    </row>
    <row r="249" spans="1:63" hidden="1" outlineLevel="1">
      <c r="A249" s="9"/>
      <c r="B249" s="46"/>
      <c r="C249" s="131" t="str">
        <f>Asset13</f>
        <v>Equity raising costs</v>
      </c>
      <c r="D249" s="9"/>
      <c r="E249" s="9"/>
      <c r="F249" s="142"/>
      <c r="G249" s="196">
        <f t="shared" si="3"/>
        <v>0</v>
      </c>
      <c r="H249" s="118"/>
      <c r="I249" s="118"/>
      <c r="J249" s="118"/>
      <c r="K249" s="118"/>
      <c r="L249" s="118"/>
      <c r="M249" s="9"/>
      <c r="N249" s="112"/>
      <c r="O249" s="153"/>
      <c r="P249" s="153"/>
      <c r="Q249" s="153"/>
      <c r="R249" s="101"/>
      <c r="S249" s="101"/>
      <c r="T249" s="101"/>
      <c r="U249" s="101"/>
      <c r="V249" s="101"/>
      <c r="W249" s="101"/>
      <c r="X249" s="101"/>
      <c r="Y249" s="101"/>
      <c r="Z249" s="101"/>
      <c r="AA249" s="230"/>
      <c r="AB249" s="230"/>
      <c r="AC249" s="230"/>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24"/>
      <c r="BK249" s="224"/>
    </row>
    <row r="250" spans="1:63" hidden="1" outlineLevel="1">
      <c r="A250" s="9"/>
      <c r="B250" s="46"/>
      <c r="C250" s="131">
        <f>Asset14</f>
        <v>0</v>
      </c>
      <c r="D250" s="9"/>
      <c r="E250" s="9"/>
      <c r="F250" s="142"/>
      <c r="G250" s="196">
        <f t="shared" si="3"/>
        <v>0</v>
      </c>
      <c r="H250" s="118"/>
      <c r="I250" s="118"/>
      <c r="J250" s="118"/>
      <c r="K250" s="118"/>
      <c r="L250" s="118"/>
      <c r="M250" s="9"/>
      <c r="N250" s="112"/>
      <c r="O250" s="153"/>
      <c r="P250" s="153"/>
      <c r="Q250" s="153"/>
      <c r="R250" s="101"/>
      <c r="S250" s="101"/>
      <c r="T250" s="101"/>
      <c r="U250" s="101"/>
      <c r="V250" s="101"/>
      <c r="W250" s="101"/>
      <c r="X250" s="101"/>
      <c r="Y250" s="101"/>
      <c r="Z250" s="101"/>
      <c r="AA250" s="230"/>
      <c r="AB250" s="230"/>
      <c r="AC250" s="230"/>
      <c r="AD250" s="230"/>
      <c r="AE250" s="230"/>
      <c r="AF250" s="230"/>
      <c r="AG250" s="230"/>
      <c r="AH250" s="230"/>
      <c r="AI250" s="230"/>
      <c r="AJ250" s="230"/>
      <c r="AK250" s="230"/>
      <c r="AL250" s="230"/>
      <c r="AM250" s="230"/>
      <c r="AN250" s="230"/>
      <c r="AO250" s="230"/>
      <c r="AP250" s="230"/>
      <c r="AQ250" s="230"/>
      <c r="AR250" s="230"/>
      <c r="AS250" s="230"/>
      <c r="AT250" s="230"/>
      <c r="AU250" s="230"/>
      <c r="AV250" s="230"/>
      <c r="AW250" s="230"/>
      <c r="AX250" s="230"/>
      <c r="AY250" s="230"/>
      <c r="AZ250" s="230"/>
      <c r="BA250" s="230"/>
      <c r="BB250" s="230"/>
      <c r="BC250" s="230"/>
      <c r="BD250" s="230"/>
      <c r="BE250" s="230"/>
      <c r="BF250" s="230"/>
      <c r="BG250" s="230"/>
      <c r="BH250" s="230"/>
      <c r="BI250" s="230"/>
      <c r="BJ250" s="224"/>
      <c r="BK250" s="224"/>
    </row>
    <row r="251" spans="1:63" hidden="1" outlineLevel="1">
      <c r="A251" s="9"/>
      <c r="B251" s="46"/>
      <c r="C251" s="131">
        <f>Asset15</f>
        <v>0</v>
      </c>
      <c r="D251" s="9"/>
      <c r="E251" s="9"/>
      <c r="F251" s="142"/>
      <c r="G251" s="196">
        <f t="shared" si="3"/>
        <v>0</v>
      </c>
      <c r="H251" s="118"/>
      <c r="I251" s="118"/>
      <c r="J251" s="118"/>
      <c r="K251" s="118"/>
      <c r="L251" s="118"/>
      <c r="M251" s="9"/>
      <c r="N251" s="112"/>
      <c r="O251" s="153"/>
      <c r="P251" s="153"/>
      <c r="Q251" s="153"/>
      <c r="R251" s="101"/>
      <c r="S251" s="101"/>
      <c r="T251" s="101"/>
      <c r="U251" s="101"/>
      <c r="V251" s="101"/>
      <c r="W251" s="101"/>
      <c r="X251" s="101"/>
      <c r="Y251" s="101"/>
      <c r="Z251" s="101"/>
      <c r="AA251" s="230"/>
      <c r="AB251" s="230"/>
      <c r="AC251" s="230"/>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c r="BA251" s="230"/>
      <c r="BB251" s="230"/>
      <c r="BC251" s="230"/>
      <c r="BD251" s="230"/>
      <c r="BE251" s="230"/>
      <c r="BF251" s="230"/>
      <c r="BG251" s="230"/>
      <c r="BH251" s="230"/>
      <c r="BI251" s="230"/>
      <c r="BJ251" s="224"/>
      <c r="BK251" s="224"/>
    </row>
    <row r="252" spans="1:63" hidden="1" outlineLevel="1">
      <c r="A252" s="9"/>
      <c r="B252" s="46"/>
      <c r="C252" s="131">
        <f>Asset16</f>
        <v>0</v>
      </c>
      <c r="D252" s="9"/>
      <c r="E252" s="9"/>
      <c r="F252" s="142"/>
      <c r="G252" s="196">
        <f t="shared" si="3"/>
        <v>0</v>
      </c>
      <c r="H252" s="118"/>
      <c r="I252" s="118"/>
      <c r="J252" s="118"/>
      <c r="K252" s="118"/>
      <c r="L252" s="118"/>
      <c r="M252" s="9"/>
      <c r="N252" s="112"/>
      <c r="O252" s="153"/>
      <c r="P252" s="153"/>
      <c r="Q252" s="153"/>
      <c r="R252" s="101"/>
      <c r="S252" s="101"/>
      <c r="T252" s="101"/>
      <c r="U252" s="101"/>
      <c r="V252" s="101"/>
      <c r="W252" s="101"/>
      <c r="X252" s="101"/>
      <c r="Y252" s="101"/>
      <c r="Z252" s="101"/>
      <c r="AA252" s="230"/>
      <c r="AB252" s="230"/>
      <c r="AC252" s="230"/>
      <c r="AD252" s="230"/>
      <c r="AE252" s="230"/>
      <c r="AF252" s="230"/>
      <c r="AG252" s="230"/>
      <c r="AH252" s="230"/>
      <c r="AI252" s="230"/>
      <c r="AJ252" s="230"/>
      <c r="AK252" s="230"/>
      <c r="AL252" s="230"/>
      <c r="AM252" s="230"/>
      <c r="AN252" s="230"/>
      <c r="AO252" s="230"/>
      <c r="AP252" s="230"/>
      <c r="AQ252" s="230"/>
      <c r="AR252" s="230"/>
      <c r="AS252" s="230"/>
      <c r="AT252" s="230"/>
      <c r="AU252" s="230"/>
      <c r="AV252" s="230"/>
      <c r="AW252" s="230"/>
      <c r="AX252" s="230"/>
      <c r="AY252" s="230"/>
      <c r="AZ252" s="230"/>
      <c r="BA252" s="230"/>
      <c r="BB252" s="230"/>
      <c r="BC252" s="230"/>
      <c r="BD252" s="230"/>
      <c r="BE252" s="230"/>
      <c r="BF252" s="230"/>
      <c r="BG252" s="230"/>
      <c r="BH252" s="230"/>
      <c r="BI252" s="230"/>
      <c r="BJ252" s="224"/>
      <c r="BK252" s="224"/>
    </row>
    <row r="253" spans="1:63" hidden="1" outlineLevel="1">
      <c r="A253" s="9"/>
      <c r="B253" s="46"/>
      <c r="C253" s="131">
        <f>Asset17</f>
        <v>0</v>
      </c>
      <c r="D253" s="9"/>
      <c r="E253" s="9"/>
      <c r="F253" s="142"/>
      <c r="G253" s="196">
        <f t="shared" si="3"/>
        <v>0</v>
      </c>
      <c r="H253" s="118"/>
      <c r="I253" s="118"/>
      <c r="J253" s="118"/>
      <c r="K253" s="118"/>
      <c r="L253" s="118"/>
      <c r="M253" s="9"/>
      <c r="N253" s="112"/>
      <c r="O253" s="153"/>
      <c r="P253" s="153"/>
      <c r="Q253" s="153"/>
      <c r="R253" s="101"/>
      <c r="S253" s="101"/>
      <c r="T253" s="101"/>
      <c r="U253" s="101"/>
      <c r="V253" s="101"/>
      <c r="W253" s="101"/>
      <c r="X253" s="101"/>
      <c r="Y253" s="101"/>
      <c r="Z253" s="101"/>
      <c r="AA253" s="230"/>
      <c r="AB253" s="230"/>
      <c r="AC253" s="230"/>
      <c r="AD253" s="230"/>
      <c r="AE253" s="230"/>
      <c r="AF253" s="230"/>
      <c r="AG253" s="230"/>
      <c r="AH253" s="230"/>
      <c r="AI253" s="230"/>
      <c r="AJ253" s="230"/>
      <c r="AK253" s="230"/>
      <c r="AL253" s="230"/>
      <c r="AM253" s="230"/>
      <c r="AN253" s="230"/>
      <c r="AO253" s="230"/>
      <c r="AP253" s="230"/>
      <c r="AQ253" s="230"/>
      <c r="AR253" s="230"/>
      <c r="AS253" s="230"/>
      <c r="AT253" s="230"/>
      <c r="AU253" s="230"/>
      <c r="AV253" s="230"/>
      <c r="AW253" s="230"/>
      <c r="AX253" s="230"/>
      <c r="AY253" s="230"/>
      <c r="AZ253" s="230"/>
      <c r="BA253" s="230"/>
      <c r="BB253" s="230"/>
      <c r="BC253" s="230"/>
      <c r="BD253" s="230"/>
      <c r="BE253" s="230"/>
      <c r="BF253" s="230"/>
      <c r="BG253" s="230"/>
      <c r="BH253" s="230"/>
      <c r="BI253" s="230"/>
      <c r="BJ253" s="224"/>
      <c r="BK253" s="224"/>
    </row>
    <row r="254" spans="1:63" hidden="1" outlineLevel="1">
      <c r="A254" s="9"/>
      <c r="B254" s="46"/>
      <c r="C254" s="131">
        <f>Asset18</f>
        <v>0</v>
      </c>
      <c r="D254" s="9"/>
      <c r="E254" s="9"/>
      <c r="F254" s="142"/>
      <c r="G254" s="196">
        <f t="shared" si="3"/>
        <v>0</v>
      </c>
      <c r="H254" s="118"/>
      <c r="I254" s="118"/>
      <c r="J254" s="118"/>
      <c r="K254" s="118"/>
      <c r="L254" s="118"/>
      <c r="M254" s="9"/>
      <c r="N254" s="112"/>
      <c r="O254" s="153"/>
      <c r="P254" s="153"/>
      <c r="Q254" s="153"/>
      <c r="R254" s="101"/>
      <c r="S254" s="101"/>
      <c r="T254" s="101"/>
      <c r="U254" s="101"/>
      <c r="V254" s="101"/>
      <c r="W254" s="101"/>
      <c r="X254" s="101"/>
      <c r="Y254" s="101"/>
      <c r="Z254" s="101"/>
      <c r="AA254" s="230"/>
      <c r="AB254" s="230"/>
      <c r="AC254" s="230"/>
      <c r="AD254" s="230"/>
      <c r="AE254" s="230"/>
      <c r="AF254" s="230"/>
      <c r="AG254" s="230"/>
      <c r="AH254" s="230"/>
      <c r="AI254" s="230"/>
      <c r="AJ254" s="230"/>
      <c r="AK254" s="230"/>
      <c r="AL254" s="230"/>
      <c r="AM254" s="230"/>
      <c r="AN254" s="230"/>
      <c r="AO254" s="230"/>
      <c r="AP254" s="230"/>
      <c r="AQ254" s="230"/>
      <c r="AR254" s="230"/>
      <c r="AS254" s="230"/>
      <c r="AT254" s="230"/>
      <c r="AU254" s="230"/>
      <c r="AV254" s="230"/>
      <c r="AW254" s="230"/>
      <c r="AX254" s="230"/>
      <c r="AY254" s="230"/>
      <c r="AZ254" s="230"/>
      <c r="BA254" s="230"/>
      <c r="BB254" s="230"/>
      <c r="BC254" s="230"/>
      <c r="BD254" s="230"/>
      <c r="BE254" s="230"/>
      <c r="BF254" s="230"/>
      <c r="BG254" s="230"/>
      <c r="BH254" s="230"/>
      <c r="BI254" s="230"/>
      <c r="BJ254" s="224"/>
      <c r="BK254" s="224"/>
    </row>
    <row r="255" spans="1:63" hidden="1" outlineLevel="1">
      <c r="A255" s="9"/>
      <c r="B255" s="46"/>
      <c r="C255" s="131">
        <f>Asset19</f>
        <v>0</v>
      </c>
      <c r="D255" s="9"/>
      <c r="E255" s="9"/>
      <c r="F255" s="142"/>
      <c r="G255" s="196">
        <f t="shared" si="3"/>
        <v>0</v>
      </c>
      <c r="H255" s="118"/>
      <c r="I255" s="118"/>
      <c r="J255" s="118"/>
      <c r="K255" s="118"/>
      <c r="L255" s="118"/>
      <c r="M255" s="9"/>
      <c r="N255" s="112"/>
      <c r="O255" s="153"/>
      <c r="P255" s="153"/>
      <c r="Q255" s="153"/>
      <c r="R255" s="101"/>
      <c r="S255" s="101"/>
      <c r="T255" s="101"/>
      <c r="U255" s="101"/>
      <c r="V255" s="101"/>
      <c r="W255" s="101"/>
      <c r="X255" s="101"/>
      <c r="Y255" s="101"/>
      <c r="Z255" s="101"/>
      <c r="AA255" s="230"/>
      <c r="AB255" s="230"/>
      <c r="AC255" s="230"/>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c r="BA255" s="230"/>
      <c r="BB255" s="230"/>
      <c r="BC255" s="230"/>
      <c r="BD255" s="230"/>
      <c r="BE255" s="230"/>
      <c r="BF255" s="230"/>
      <c r="BG255" s="230"/>
      <c r="BH255" s="230"/>
      <c r="BI255" s="230"/>
      <c r="BJ255" s="224"/>
      <c r="BK255" s="224"/>
    </row>
    <row r="256" spans="1:63" hidden="1" outlineLevel="1">
      <c r="A256" s="9"/>
      <c r="B256" s="46"/>
      <c r="C256" s="131">
        <f>Asset20</f>
        <v>0</v>
      </c>
      <c r="D256" s="9"/>
      <c r="E256" s="9"/>
      <c r="F256" s="142"/>
      <c r="G256" s="196">
        <f t="shared" si="3"/>
        <v>0</v>
      </c>
      <c r="H256" s="118"/>
      <c r="I256" s="118"/>
      <c r="J256" s="118"/>
      <c r="K256" s="118"/>
      <c r="L256" s="118"/>
      <c r="M256" s="9"/>
      <c r="N256" s="112"/>
      <c r="O256" s="153"/>
      <c r="P256" s="153"/>
      <c r="Q256" s="153"/>
      <c r="R256" s="101"/>
      <c r="S256" s="101"/>
      <c r="T256" s="101"/>
      <c r="U256" s="101"/>
      <c r="V256" s="101"/>
      <c r="W256" s="101"/>
      <c r="X256" s="101"/>
      <c r="Y256" s="101"/>
      <c r="Z256" s="101"/>
      <c r="AA256" s="230"/>
      <c r="AB256" s="230"/>
      <c r="AC256" s="230"/>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c r="BA256" s="230"/>
      <c r="BB256" s="230"/>
      <c r="BC256" s="230"/>
      <c r="BD256" s="230"/>
      <c r="BE256" s="230"/>
      <c r="BF256" s="230"/>
      <c r="BG256" s="230"/>
      <c r="BH256" s="230"/>
      <c r="BI256" s="230"/>
      <c r="BJ256" s="224"/>
      <c r="BK256" s="224"/>
    </row>
    <row r="257" spans="1:63" hidden="1" outlineLevel="1">
      <c r="A257" s="9"/>
      <c r="B257" s="46"/>
      <c r="C257" s="131">
        <f>Asset21</f>
        <v>0</v>
      </c>
      <c r="D257" s="9"/>
      <c r="E257" s="9"/>
      <c r="F257" s="142"/>
      <c r="G257" s="196">
        <f t="shared" ref="G257:G266" si="4">G225-G193</f>
        <v>0</v>
      </c>
      <c r="H257" s="118"/>
      <c r="I257" s="118"/>
      <c r="J257" s="118"/>
      <c r="K257" s="118"/>
      <c r="L257" s="118"/>
      <c r="M257" s="9"/>
      <c r="N257" s="112"/>
      <c r="O257" s="153"/>
      <c r="P257" s="153"/>
      <c r="Q257" s="153"/>
      <c r="R257" s="101"/>
      <c r="S257" s="101"/>
      <c r="T257" s="101"/>
      <c r="U257" s="101"/>
      <c r="V257" s="101"/>
      <c r="W257" s="101"/>
      <c r="X257" s="101"/>
      <c r="Y257" s="101"/>
      <c r="Z257" s="101"/>
      <c r="AA257" s="230"/>
      <c r="AB257" s="230"/>
      <c r="AC257" s="230"/>
      <c r="AD257" s="230"/>
      <c r="AE257" s="230"/>
      <c r="AF257" s="230"/>
      <c r="AG257" s="230"/>
      <c r="AH257" s="230"/>
      <c r="AI257" s="230"/>
      <c r="AJ257" s="230"/>
      <c r="AK257" s="230"/>
      <c r="AL257" s="230"/>
      <c r="AM257" s="230"/>
      <c r="AN257" s="230"/>
      <c r="AO257" s="230"/>
      <c r="AP257" s="230"/>
      <c r="AQ257" s="230"/>
      <c r="AR257" s="230"/>
      <c r="AS257" s="230"/>
      <c r="AT257" s="230"/>
      <c r="AU257" s="230"/>
      <c r="AV257" s="230"/>
      <c r="AW257" s="230"/>
      <c r="AX257" s="230"/>
      <c r="AY257" s="230"/>
      <c r="AZ257" s="230"/>
      <c r="BA257" s="230"/>
      <c r="BB257" s="230"/>
      <c r="BC257" s="230"/>
      <c r="BD257" s="230"/>
      <c r="BE257" s="230"/>
      <c r="BF257" s="230"/>
      <c r="BG257" s="230"/>
      <c r="BH257" s="230"/>
      <c r="BI257" s="230"/>
      <c r="BJ257" s="224"/>
      <c r="BK257" s="224"/>
    </row>
    <row r="258" spans="1:63" hidden="1" outlineLevel="1">
      <c r="A258" s="9"/>
      <c r="B258" s="46"/>
      <c r="C258" s="131">
        <f>Asset22</f>
        <v>0</v>
      </c>
      <c r="D258" s="9"/>
      <c r="E258" s="9"/>
      <c r="F258" s="142"/>
      <c r="G258" s="196">
        <f t="shared" si="4"/>
        <v>0</v>
      </c>
      <c r="H258" s="118"/>
      <c r="I258" s="118"/>
      <c r="J258" s="118"/>
      <c r="K258" s="118"/>
      <c r="L258" s="118"/>
      <c r="M258" s="9"/>
      <c r="N258" s="112"/>
      <c r="O258" s="153"/>
      <c r="P258" s="153"/>
      <c r="Q258" s="153"/>
      <c r="R258" s="101"/>
      <c r="S258" s="101"/>
      <c r="T258" s="101"/>
      <c r="U258" s="101"/>
      <c r="V258" s="101"/>
      <c r="W258" s="101"/>
      <c r="X258" s="101"/>
      <c r="Y258" s="101"/>
      <c r="Z258" s="101"/>
      <c r="AA258" s="230"/>
      <c r="AB258" s="230"/>
      <c r="AC258" s="230"/>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0"/>
      <c r="AZ258" s="230"/>
      <c r="BA258" s="230"/>
      <c r="BB258" s="230"/>
      <c r="BC258" s="230"/>
      <c r="BD258" s="230"/>
      <c r="BE258" s="230"/>
      <c r="BF258" s="230"/>
      <c r="BG258" s="230"/>
      <c r="BH258" s="230"/>
      <c r="BI258" s="230"/>
      <c r="BJ258" s="224"/>
      <c r="BK258" s="224"/>
    </row>
    <row r="259" spans="1:63" hidden="1" outlineLevel="1">
      <c r="A259" s="9"/>
      <c r="B259" s="46"/>
      <c r="C259" s="131">
        <f>Asset23</f>
        <v>0</v>
      </c>
      <c r="D259" s="9"/>
      <c r="E259" s="9"/>
      <c r="F259" s="142"/>
      <c r="G259" s="196">
        <f t="shared" si="4"/>
        <v>0</v>
      </c>
      <c r="H259" s="118"/>
      <c r="I259" s="118"/>
      <c r="J259" s="118"/>
      <c r="K259" s="118"/>
      <c r="L259" s="118"/>
      <c r="M259" s="9"/>
      <c r="N259" s="112"/>
      <c r="O259" s="153"/>
      <c r="P259" s="153"/>
      <c r="Q259" s="153"/>
      <c r="R259" s="101"/>
      <c r="S259" s="101"/>
      <c r="T259" s="101"/>
      <c r="U259" s="101"/>
      <c r="V259" s="101"/>
      <c r="W259" s="101"/>
      <c r="X259" s="101"/>
      <c r="Y259" s="101"/>
      <c r="Z259" s="101"/>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24"/>
      <c r="BK259" s="224"/>
    </row>
    <row r="260" spans="1:63" hidden="1" outlineLevel="1">
      <c r="A260" s="9"/>
      <c r="B260" s="46"/>
      <c r="C260" s="131">
        <f>Asset24</f>
        <v>0</v>
      </c>
      <c r="D260" s="9"/>
      <c r="E260" s="9"/>
      <c r="F260" s="142"/>
      <c r="G260" s="196">
        <f t="shared" si="4"/>
        <v>0</v>
      </c>
      <c r="H260" s="118"/>
      <c r="I260" s="118"/>
      <c r="J260" s="118"/>
      <c r="K260" s="118"/>
      <c r="L260" s="118"/>
      <c r="M260" s="9"/>
      <c r="N260" s="112"/>
      <c r="O260" s="153"/>
      <c r="P260" s="153"/>
      <c r="Q260" s="153"/>
      <c r="R260" s="101"/>
      <c r="S260" s="101"/>
      <c r="T260" s="101"/>
      <c r="U260" s="101"/>
      <c r="V260" s="101"/>
      <c r="W260" s="101"/>
      <c r="X260" s="101"/>
      <c r="Y260" s="101"/>
      <c r="Z260" s="101"/>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24"/>
      <c r="BK260" s="224"/>
    </row>
    <row r="261" spans="1:63" hidden="1" outlineLevel="1">
      <c r="A261" s="9"/>
      <c r="B261" s="46"/>
      <c r="C261" s="131">
        <f>Asset25</f>
        <v>0</v>
      </c>
      <c r="D261" s="9"/>
      <c r="E261" s="9"/>
      <c r="F261" s="142"/>
      <c r="G261" s="196">
        <f t="shared" si="4"/>
        <v>0</v>
      </c>
      <c r="H261" s="118"/>
      <c r="I261" s="118"/>
      <c r="J261" s="118"/>
      <c r="K261" s="118"/>
      <c r="L261" s="118"/>
      <c r="M261" s="9"/>
      <c r="N261" s="112"/>
      <c r="O261" s="153"/>
      <c r="P261" s="153"/>
      <c r="Q261" s="153"/>
      <c r="R261" s="101"/>
      <c r="S261" s="101"/>
      <c r="T261" s="101"/>
      <c r="U261" s="101"/>
      <c r="V261" s="101"/>
      <c r="W261" s="101"/>
      <c r="X261" s="101"/>
      <c r="Y261" s="101"/>
      <c r="Z261" s="101"/>
      <c r="AA261" s="230"/>
      <c r="AB261" s="230"/>
      <c r="AC261" s="230"/>
      <c r="AD261" s="230"/>
      <c r="AE261" s="230"/>
      <c r="AF261" s="230"/>
      <c r="AG261" s="230"/>
      <c r="AH261" s="230"/>
      <c r="AI261" s="230"/>
      <c r="AJ261" s="230"/>
      <c r="AK261" s="230"/>
      <c r="AL261" s="230"/>
      <c r="AM261" s="230"/>
      <c r="AN261" s="230"/>
      <c r="AO261" s="230"/>
      <c r="AP261" s="230"/>
      <c r="AQ261" s="230"/>
      <c r="AR261" s="230"/>
      <c r="AS261" s="230"/>
      <c r="AT261" s="230"/>
      <c r="AU261" s="230"/>
      <c r="AV261" s="230"/>
      <c r="AW261" s="230"/>
      <c r="AX261" s="230"/>
      <c r="AY261" s="230"/>
      <c r="AZ261" s="230"/>
      <c r="BA261" s="230"/>
      <c r="BB261" s="230"/>
      <c r="BC261" s="230"/>
      <c r="BD261" s="230"/>
      <c r="BE261" s="230"/>
      <c r="BF261" s="230"/>
      <c r="BG261" s="230"/>
      <c r="BH261" s="230"/>
      <c r="BI261" s="230"/>
      <c r="BJ261" s="224"/>
      <c r="BK261" s="224"/>
    </row>
    <row r="262" spans="1:63" hidden="1" outlineLevel="1">
      <c r="A262" s="9"/>
      <c r="B262" s="46"/>
      <c r="C262" s="131">
        <f>Asset26</f>
        <v>0</v>
      </c>
      <c r="D262" s="9"/>
      <c r="E262" s="9"/>
      <c r="F262" s="142"/>
      <c r="G262" s="196">
        <f t="shared" si="4"/>
        <v>0</v>
      </c>
      <c r="H262" s="118"/>
      <c r="I262" s="118"/>
      <c r="J262" s="118"/>
      <c r="K262" s="118"/>
      <c r="L262" s="118"/>
      <c r="M262" s="9"/>
      <c r="N262" s="112"/>
      <c r="O262" s="153"/>
      <c r="P262" s="153"/>
      <c r="Q262" s="153"/>
      <c r="R262" s="101"/>
      <c r="S262" s="101"/>
      <c r="T262" s="101"/>
      <c r="U262" s="101"/>
      <c r="V262" s="101"/>
      <c r="W262" s="101"/>
      <c r="X262" s="101"/>
      <c r="Y262" s="101"/>
      <c r="Z262" s="101"/>
      <c r="AA262" s="230"/>
      <c r="AB262" s="230"/>
      <c r="AC262" s="230"/>
      <c r="AD262" s="230"/>
      <c r="AE262" s="230"/>
      <c r="AF262" s="230"/>
      <c r="AG262" s="230"/>
      <c r="AH262" s="230"/>
      <c r="AI262" s="230"/>
      <c r="AJ262" s="230"/>
      <c r="AK262" s="230"/>
      <c r="AL262" s="230"/>
      <c r="AM262" s="230"/>
      <c r="AN262" s="230"/>
      <c r="AO262" s="230"/>
      <c r="AP262" s="230"/>
      <c r="AQ262" s="230"/>
      <c r="AR262" s="230"/>
      <c r="AS262" s="230"/>
      <c r="AT262" s="230"/>
      <c r="AU262" s="230"/>
      <c r="AV262" s="230"/>
      <c r="AW262" s="230"/>
      <c r="AX262" s="230"/>
      <c r="AY262" s="230"/>
      <c r="AZ262" s="230"/>
      <c r="BA262" s="230"/>
      <c r="BB262" s="230"/>
      <c r="BC262" s="230"/>
      <c r="BD262" s="230"/>
      <c r="BE262" s="230"/>
      <c r="BF262" s="230"/>
      <c r="BG262" s="230"/>
      <c r="BH262" s="230"/>
      <c r="BI262" s="230"/>
      <c r="BJ262" s="224"/>
      <c r="BK262" s="224"/>
    </row>
    <row r="263" spans="1:63" hidden="1" outlineLevel="1">
      <c r="A263" s="9"/>
      <c r="B263" s="46"/>
      <c r="C263" s="131">
        <f>Asset27</f>
        <v>0</v>
      </c>
      <c r="D263" s="9"/>
      <c r="E263" s="9"/>
      <c r="F263" s="142"/>
      <c r="G263" s="196">
        <f t="shared" si="4"/>
        <v>0</v>
      </c>
      <c r="H263" s="118"/>
      <c r="I263" s="118"/>
      <c r="J263" s="118"/>
      <c r="K263" s="118"/>
      <c r="L263" s="118"/>
      <c r="M263" s="9"/>
      <c r="N263" s="112"/>
      <c r="O263" s="153"/>
      <c r="P263" s="153"/>
      <c r="Q263" s="153"/>
      <c r="R263" s="101"/>
      <c r="S263" s="101"/>
      <c r="T263" s="101"/>
      <c r="U263" s="101"/>
      <c r="V263" s="101"/>
      <c r="W263" s="101"/>
      <c r="X263" s="101"/>
      <c r="Y263" s="101"/>
      <c r="Z263" s="101"/>
      <c r="AA263" s="230"/>
      <c r="AB263" s="230"/>
      <c r="AC263" s="230"/>
      <c r="AD263" s="230"/>
      <c r="AE263" s="230"/>
      <c r="AF263" s="230"/>
      <c r="AG263" s="230"/>
      <c r="AH263" s="230"/>
      <c r="AI263" s="230"/>
      <c r="AJ263" s="230"/>
      <c r="AK263" s="230"/>
      <c r="AL263" s="230"/>
      <c r="AM263" s="230"/>
      <c r="AN263" s="230"/>
      <c r="AO263" s="230"/>
      <c r="AP263" s="230"/>
      <c r="AQ263" s="230"/>
      <c r="AR263" s="230"/>
      <c r="AS263" s="230"/>
      <c r="AT263" s="230"/>
      <c r="AU263" s="230"/>
      <c r="AV263" s="230"/>
      <c r="AW263" s="230"/>
      <c r="AX263" s="230"/>
      <c r="AY263" s="230"/>
      <c r="AZ263" s="230"/>
      <c r="BA263" s="230"/>
      <c r="BB263" s="230"/>
      <c r="BC263" s="230"/>
      <c r="BD263" s="230"/>
      <c r="BE263" s="230"/>
      <c r="BF263" s="230"/>
      <c r="BG263" s="230"/>
      <c r="BH263" s="230"/>
      <c r="BI263" s="230"/>
      <c r="BJ263" s="224"/>
      <c r="BK263" s="224"/>
    </row>
    <row r="264" spans="1:63" hidden="1" outlineLevel="1">
      <c r="A264" s="9"/>
      <c r="B264" s="46"/>
      <c r="C264" s="131">
        <f>Asset28</f>
        <v>0</v>
      </c>
      <c r="D264" s="9"/>
      <c r="E264" s="9"/>
      <c r="F264" s="142"/>
      <c r="G264" s="196">
        <f t="shared" si="4"/>
        <v>0</v>
      </c>
      <c r="H264" s="118"/>
      <c r="I264" s="118"/>
      <c r="J264" s="118"/>
      <c r="K264" s="118"/>
      <c r="L264" s="118"/>
      <c r="M264" s="9"/>
      <c r="N264" s="112"/>
      <c r="O264" s="153"/>
      <c r="P264" s="153"/>
      <c r="Q264" s="153"/>
      <c r="R264" s="101"/>
      <c r="S264" s="101"/>
      <c r="T264" s="101"/>
      <c r="U264" s="101"/>
      <c r="V264" s="101"/>
      <c r="W264" s="101"/>
      <c r="X264" s="101"/>
      <c r="Y264" s="101"/>
      <c r="Z264" s="101"/>
      <c r="AA264" s="230"/>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230"/>
      <c r="BE264" s="230"/>
      <c r="BF264" s="230"/>
      <c r="BG264" s="230"/>
      <c r="BH264" s="230"/>
      <c r="BI264" s="230"/>
      <c r="BJ264" s="224"/>
      <c r="BK264" s="224"/>
    </row>
    <row r="265" spans="1:63" hidden="1" outlineLevel="1">
      <c r="A265" s="9"/>
      <c r="B265" s="46"/>
      <c r="C265" s="131">
        <f>Asset29</f>
        <v>0</v>
      </c>
      <c r="D265" s="9"/>
      <c r="E265" s="9"/>
      <c r="F265" s="142"/>
      <c r="G265" s="196">
        <f t="shared" si="4"/>
        <v>0</v>
      </c>
      <c r="H265" s="118"/>
      <c r="I265" s="118"/>
      <c r="J265" s="118"/>
      <c r="K265" s="118"/>
      <c r="L265" s="118"/>
      <c r="M265" s="9"/>
      <c r="N265" s="112"/>
      <c r="O265" s="153"/>
      <c r="P265" s="153"/>
      <c r="Q265" s="153"/>
      <c r="R265" s="101"/>
      <c r="S265" s="101"/>
      <c r="T265" s="101"/>
      <c r="U265" s="101"/>
      <c r="V265" s="101"/>
      <c r="W265" s="101"/>
      <c r="X265" s="101"/>
      <c r="Y265" s="101"/>
      <c r="Z265" s="101"/>
      <c r="AA265" s="230"/>
      <c r="AB265" s="230"/>
      <c r="AC265" s="230"/>
      <c r="AD265" s="230"/>
      <c r="AE265" s="230"/>
      <c r="AF265" s="230"/>
      <c r="AG265" s="230"/>
      <c r="AH265" s="230"/>
      <c r="AI265" s="230"/>
      <c r="AJ265" s="230"/>
      <c r="AK265" s="230"/>
      <c r="AL265" s="230"/>
      <c r="AM265" s="230"/>
      <c r="AN265" s="230"/>
      <c r="AO265" s="230"/>
      <c r="AP265" s="230"/>
      <c r="AQ265" s="230"/>
      <c r="AR265" s="230"/>
      <c r="AS265" s="230"/>
      <c r="AT265" s="230"/>
      <c r="AU265" s="230"/>
      <c r="AV265" s="230"/>
      <c r="AW265" s="230"/>
      <c r="AX265" s="230"/>
      <c r="AY265" s="230"/>
      <c r="AZ265" s="230"/>
      <c r="BA265" s="230"/>
      <c r="BB265" s="230"/>
      <c r="BC265" s="230"/>
      <c r="BD265" s="230"/>
      <c r="BE265" s="230"/>
      <c r="BF265" s="230"/>
      <c r="BG265" s="230"/>
      <c r="BH265" s="230"/>
      <c r="BI265" s="230"/>
      <c r="BJ265" s="224"/>
      <c r="BK265" s="224"/>
    </row>
    <row r="266" spans="1:63" hidden="1" outlineLevel="1">
      <c r="A266" s="9"/>
      <c r="B266" s="46"/>
      <c r="C266" s="131">
        <f>Asset30</f>
        <v>0</v>
      </c>
      <c r="D266" s="9"/>
      <c r="E266" s="9"/>
      <c r="F266" s="142"/>
      <c r="G266" s="196">
        <f t="shared" si="4"/>
        <v>0</v>
      </c>
      <c r="H266" s="118"/>
      <c r="I266" s="118"/>
      <c r="J266" s="118"/>
      <c r="K266" s="118"/>
      <c r="L266" s="118"/>
      <c r="M266" s="9"/>
      <c r="N266" s="112"/>
      <c r="O266" s="153"/>
      <c r="P266" s="153"/>
      <c r="Q266" s="153"/>
      <c r="R266" s="101"/>
      <c r="S266" s="101"/>
      <c r="T266" s="101"/>
      <c r="U266" s="101"/>
      <c r="V266" s="101"/>
      <c r="W266" s="101"/>
      <c r="X266" s="101"/>
      <c r="Y266" s="101"/>
      <c r="Z266" s="101"/>
      <c r="AA266" s="230"/>
      <c r="AB266" s="230"/>
      <c r="AC266" s="230"/>
      <c r="AD266" s="230"/>
      <c r="AE266" s="230"/>
      <c r="AF266" s="230"/>
      <c r="AG266" s="230"/>
      <c r="AH266" s="230"/>
      <c r="AI266" s="230"/>
      <c r="AJ266" s="230"/>
      <c r="AK266" s="230"/>
      <c r="AL266" s="230"/>
      <c r="AM266" s="230"/>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24"/>
      <c r="BK266" s="224"/>
    </row>
    <row r="267" spans="1:63" collapsed="1">
      <c r="A267" s="9"/>
      <c r="B267" s="154"/>
      <c r="C267" s="26"/>
      <c r="D267" s="9"/>
      <c r="E267" s="9"/>
      <c r="F267" s="142"/>
      <c r="G267" s="198"/>
      <c r="H267" s="118"/>
      <c r="I267" s="118"/>
      <c r="J267" s="118"/>
      <c r="K267" s="118"/>
      <c r="L267" s="118"/>
      <c r="M267" s="9"/>
      <c r="N267" s="112"/>
      <c r="O267" s="153"/>
      <c r="P267" s="153"/>
      <c r="Q267" s="153"/>
      <c r="R267" s="101"/>
      <c r="S267" s="101"/>
      <c r="T267" s="101"/>
      <c r="U267" s="101"/>
      <c r="V267" s="101"/>
      <c r="W267" s="101"/>
      <c r="X267" s="101"/>
      <c r="Y267" s="101"/>
      <c r="Z267" s="101"/>
      <c r="AA267" s="230"/>
      <c r="AB267" s="230"/>
      <c r="AC267" s="230"/>
      <c r="AD267" s="230"/>
      <c r="AE267" s="230"/>
      <c r="AF267" s="230"/>
      <c r="AG267" s="230"/>
      <c r="AH267" s="230"/>
      <c r="AI267" s="230"/>
      <c r="AJ267" s="230"/>
      <c r="AK267" s="230"/>
      <c r="AL267" s="230"/>
      <c r="AM267" s="230"/>
      <c r="AN267" s="230"/>
      <c r="AO267" s="230"/>
      <c r="AP267" s="230"/>
      <c r="AQ267" s="230"/>
      <c r="AR267" s="230"/>
      <c r="AS267" s="230"/>
      <c r="AT267" s="230"/>
      <c r="AU267" s="230"/>
      <c r="AV267" s="230"/>
      <c r="AW267" s="230"/>
      <c r="AX267" s="230"/>
      <c r="AY267" s="230"/>
      <c r="AZ267" s="230"/>
      <c r="BA267" s="230"/>
      <c r="BB267" s="230"/>
      <c r="BC267" s="230"/>
      <c r="BD267" s="230"/>
      <c r="BE267" s="230"/>
      <c r="BF267" s="230"/>
      <c r="BG267" s="230"/>
      <c r="BH267" s="230"/>
      <c r="BI267" s="230"/>
      <c r="BJ267" s="224"/>
      <c r="BK267" s="224"/>
    </row>
    <row r="268" spans="1:63">
      <c r="A268" s="9"/>
      <c r="B268" s="154" t="s">
        <v>61</v>
      </c>
      <c r="C268" s="26"/>
      <c r="D268" s="9"/>
      <c r="E268" s="9"/>
      <c r="F268" s="142"/>
      <c r="G268" s="198"/>
      <c r="H268" s="118">
        <f>SUM(H269,H271,H273,H275,H277,H279,H281,H283,H285,H287,H289,H291,H293,H295,H297,H299,H301,H303,H305,H307,H309,H311,H313,H315,H317,H319,H321,H323,H325,H327)</f>
        <v>0</v>
      </c>
      <c r="I268" s="118">
        <f t="shared" ref="I268:Q268" si="5">SUM(I269,I271,I273,I275,I277,I279,I281,I283,I285,I287,I289,I291,I293,I295,I297,I299,I301,I303,I305,I307,I309,I311,I313,I315,I317,I319,I321,I323,I325,I327)</f>
        <v>0</v>
      </c>
      <c r="J268" s="118">
        <f t="shared" si="5"/>
        <v>0</v>
      </c>
      <c r="K268" s="118">
        <f t="shared" si="5"/>
        <v>0</v>
      </c>
      <c r="L268" s="118">
        <f t="shared" si="5"/>
        <v>0</v>
      </c>
      <c r="M268" s="118">
        <f t="shared" si="5"/>
        <v>0</v>
      </c>
      <c r="N268" s="118">
        <f t="shared" si="5"/>
        <v>0</v>
      </c>
      <c r="O268" s="118">
        <f t="shared" si="5"/>
        <v>0</v>
      </c>
      <c r="P268" s="118">
        <f t="shared" si="5"/>
        <v>0</v>
      </c>
      <c r="Q268" s="118">
        <f t="shared" si="5"/>
        <v>0</v>
      </c>
      <c r="R268" s="101"/>
      <c r="S268" s="101"/>
      <c r="T268" s="101"/>
      <c r="U268" s="101"/>
      <c r="V268" s="101"/>
      <c r="W268" s="101"/>
      <c r="X268" s="101"/>
      <c r="Y268" s="101"/>
      <c r="Z268" s="101"/>
      <c r="AA268" s="230"/>
      <c r="AB268" s="230"/>
      <c r="AC268" s="230"/>
      <c r="AD268" s="230"/>
      <c r="AE268" s="230"/>
      <c r="AF268" s="230"/>
      <c r="AG268" s="230"/>
      <c r="AH268" s="230"/>
      <c r="AI268" s="230"/>
      <c r="AJ268" s="230"/>
      <c r="AK268" s="230"/>
      <c r="AL268" s="230"/>
      <c r="AM268" s="230"/>
      <c r="AN268" s="230"/>
      <c r="AO268" s="230"/>
      <c r="AP268" s="230"/>
      <c r="AQ268" s="230"/>
      <c r="AR268" s="230"/>
      <c r="AS268" s="230"/>
      <c r="AT268" s="230"/>
      <c r="AU268" s="230"/>
      <c r="AV268" s="230"/>
      <c r="AW268" s="230"/>
      <c r="AX268" s="230"/>
      <c r="AY268" s="230"/>
      <c r="AZ268" s="230"/>
      <c r="BA268" s="230"/>
      <c r="BB268" s="230"/>
      <c r="BC268" s="230"/>
      <c r="BD268" s="230"/>
      <c r="BE268" s="230"/>
      <c r="BF268" s="230"/>
      <c r="BG268" s="230"/>
      <c r="BH268" s="230"/>
      <c r="BI268" s="230"/>
      <c r="BJ268" s="224"/>
      <c r="BK268" s="224"/>
    </row>
    <row r="269" spans="1:63" hidden="1" outlineLevel="1">
      <c r="A269" s="9"/>
      <c r="B269" s="46"/>
      <c r="C269" s="131" t="str">
        <f>Asset1</f>
        <v>Opening Distribution Assets</v>
      </c>
      <c r="D269" s="9"/>
      <c r="E269" s="9"/>
      <c r="F269" s="142"/>
      <c r="G269" s="198"/>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30"/>
      <c r="AB269" s="230"/>
      <c r="AC269" s="230"/>
      <c r="AD269" s="230"/>
      <c r="AE269" s="230"/>
      <c r="AF269" s="230"/>
      <c r="AG269" s="230"/>
      <c r="AH269" s="230"/>
      <c r="AI269" s="230"/>
      <c r="AJ269" s="230"/>
      <c r="AK269" s="230"/>
      <c r="AL269" s="230"/>
      <c r="AM269" s="230"/>
      <c r="AN269" s="230"/>
      <c r="AO269" s="230"/>
      <c r="AP269" s="230"/>
      <c r="AQ269" s="230"/>
      <c r="AR269" s="230"/>
      <c r="AS269" s="230"/>
      <c r="AT269" s="230"/>
      <c r="AU269" s="230"/>
      <c r="AV269" s="230"/>
      <c r="AW269" s="230"/>
      <c r="AX269" s="230"/>
      <c r="AY269" s="230"/>
      <c r="AZ269" s="230"/>
      <c r="BA269" s="230"/>
      <c r="BB269" s="230"/>
      <c r="BC269" s="230"/>
      <c r="BD269" s="230"/>
      <c r="BE269" s="230"/>
      <c r="BF269" s="230"/>
      <c r="BG269" s="230"/>
      <c r="BH269" s="230"/>
      <c r="BI269" s="230"/>
      <c r="BJ269" s="224"/>
      <c r="BK269" s="224"/>
    </row>
    <row r="270" spans="1:63" hidden="1" outlineLevel="1">
      <c r="A270" s="9"/>
      <c r="B270" s="46"/>
      <c r="C270" s="155" t="s">
        <v>29</v>
      </c>
      <c r="D270" s="9"/>
      <c r="E270" s="9"/>
      <c r="F270" s="142"/>
      <c r="G270" s="198"/>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30"/>
      <c r="AB270" s="230"/>
      <c r="AC270" s="230"/>
      <c r="AD270" s="230"/>
      <c r="AE270" s="230"/>
      <c r="AF270" s="230"/>
      <c r="AG270" s="230"/>
      <c r="AH270" s="230"/>
      <c r="AI270" s="230"/>
      <c r="AJ270" s="230"/>
      <c r="AK270" s="230"/>
      <c r="AL270" s="230"/>
      <c r="AM270" s="230"/>
      <c r="AN270" s="230"/>
      <c r="AO270" s="230"/>
      <c r="AP270" s="230"/>
      <c r="AQ270" s="230"/>
      <c r="AR270" s="230"/>
      <c r="AS270" s="230"/>
      <c r="AT270" s="230"/>
      <c r="AU270" s="230"/>
      <c r="AV270" s="230"/>
      <c r="AW270" s="230"/>
      <c r="AX270" s="230"/>
      <c r="AY270" s="230"/>
      <c r="AZ270" s="230"/>
      <c r="BA270" s="230"/>
      <c r="BB270" s="230"/>
      <c r="BC270" s="230"/>
      <c r="BD270" s="230"/>
      <c r="BE270" s="230"/>
      <c r="BF270" s="230"/>
      <c r="BG270" s="230"/>
      <c r="BH270" s="230"/>
      <c r="BI270" s="230"/>
      <c r="BJ270" s="224"/>
      <c r="BK270" s="224"/>
    </row>
    <row r="271" spans="1:63" hidden="1" outlineLevel="1">
      <c r="A271" s="9"/>
      <c r="B271" s="46"/>
      <c r="C271" s="131" t="str">
        <f>Asset2</f>
        <v>Sub-transmission Overhead</v>
      </c>
      <c r="D271" s="9"/>
      <c r="E271" s="9"/>
      <c r="F271" s="142"/>
      <c r="G271" s="198"/>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30"/>
      <c r="AB271" s="230"/>
      <c r="AC271" s="230"/>
      <c r="AD271" s="230"/>
      <c r="AE271" s="230"/>
      <c r="AF271" s="230"/>
      <c r="AG271" s="230"/>
      <c r="AH271" s="230"/>
      <c r="AI271" s="230"/>
      <c r="AJ271" s="230"/>
      <c r="AK271" s="230"/>
      <c r="AL271" s="230"/>
      <c r="AM271" s="230"/>
      <c r="AN271" s="230"/>
      <c r="AO271" s="230"/>
      <c r="AP271" s="230"/>
      <c r="AQ271" s="230"/>
      <c r="AR271" s="230"/>
      <c r="AS271" s="230"/>
      <c r="AT271" s="230"/>
      <c r="AU271" s="230"/>
      <c r="AV271" s="230"/>
      <c r="AW271" s="230"/>
      <c r="AX271" s="230"/>
      <c r="AY271" s="230"/>
      <c r="AZ271" s="230"/>
      <c r="BA271" s="230"/>
      <c r="BB271" s="230"/>
      <c r="BC271" s="230"/>
      <c r="BD271" s="230"/>
      <c r="BE271" s="230"/>
      <c r="BF271" s="230"/>
      <c r="BG271" s="230"/>
      <c r="BH271" s="230"/>
      <c r="BI271" s="230"/>
      <c r="BJ271" s="224"/>
      <c r="BK271" s="224"/>
    </row>
    <row r="272" spans="1:63" hidden="1" outlineLevel="1">
      <c r="A272" s="9"/>
      <c r="B272" s="46"/>
      <c r="C272" s="155" t="s">
        <v>29</v>
      </c>
      <c r="D272" s="9"/>
      <c r="E272" s="9"/>
      <c r="F272" s="142"/>
      <c r="G272" s="198"/>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30"/>
      <c r="AB272" s="230"/>
      <c r="AC272" s="230"/>
      <c r="AD272" s="230"/>
      <c r="AE272" s="230"/>
      <c r="AF272" s="230"/>
      <c r="AG272" s="230"/>
      <c r="AH272" s="230"/>
      <c r="AI272" s="230"/>
      <c r="AJ272" s="230"/>
      <c r="AK272" s="230"/>
      <c r="AL272" s="230"/>
      <c r="AM272" s="230"/>
      <c r="AN272" s="230"/>
      <c r="AO272" s="230"/>
      <c r="AP272" s="230"/>
      <c r="AQ272" s="230"/>
      <c r="AR272" s="230"/>
      <c r="AS272" s="230"/>
      <c r="AT272" s="230"/>
      <c r="AU272" s="230"/>
      <c r="AV272" s="230"/>
      <c r="AW272" s="230"/>
      <c r="AX272" s="230"/>
      <c r="AY272" s="230"/>
      <c r="AZ272" s="230"/>
      <c r="BA272" s="230"/>
      <c r="BB272" s="230"/>
      <c r="BC272" s="230"/>
      <c r="BD272" s="230"/>
      <c r="BE272" s="230"/>
      <c r="BF272" s="230"/>
      <c r="BG272" s="230"/>
      <c r="BH272" s="230"/>
      <c r="BI272" s="230"/>
      <c r="BJ272" s="224"/>
      <c r="BK272" s="224"/>
    </row>
    <row r="273" spans="1:63" hidden="1" outlineLevel="1">
      <c r="A273" s="9"/>
      <c r="B273" s="46"/>
      <c r="C273" s="131" t="str">
        <f>Asset3</f>
        <v>Sub-transmission Underground</v>
      </c>
      <c r="D273" s="9"/>
      <c r="E273" s="9"/>
      <c r="F273" s="142"/>
      <c r="G273" s="198"/>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30"/>
      <c r="AB273" s="230"/>
      <c r="AC273" s="230"/>
      <c r="AD273" s="230"/>
      <c r="AE273" s="230"/>
      <c r="AF273" s="230"/>
      <c r="AG273" s="230"/>
      <c r="AH273" s="230"/>
      <c r="AI273" s="230"/>
      <c r="AJ273" s="230"/>
      <c r="AK273" s="230"/>
      <c r="AL273" s="230"/>
      <c r="AM273" s="230"/>
      <c r="AN273" s="230"/>
      <c r="AO273" s="230"/>
      <c r="AP273" s="230"/>
      <c r="AQ273" s="230"/>
      <c r="AR273" s="230"/>
      <c r="AS273" s="230"/>
      <c r="AT273" s="230"/>
      <c r="AU273" s="230"/>
      <c r="AV273" s="230"/>
      <c r="AW273" s="230"/>
      <c r="AX273" s="230"/>
      <c r="AY273" s="230"/>
      <c r="AZ273" s="230"/>
      <c r="BA273" s="230"/>
      <c r="BB273" s="230"/>
      <c r="BC273" s="230"/>
      <c r="BD273" s="230"/>
      <c r="BE273" s="230"/>
      <c r="BF273" s="230"/>
      <c r="BG273" s="230"/>
      <c r="BH273" s="230"/>
      <c r="BI273" s="230"/>
      <c r="BJ273" s="224"/>
      <c r="BK273" s="224"/>
    </row>
    <row r="274" spans="1:63" hidden="1" outlineLevel="1">
      <c r="A274" s="9"/>
      <c r="B274" s="46"/>
      <c r="C274" s="155" t="s">
        <v>29</v>
      </c>
      <c r="D274" s="9"/>
      <c r="E274" s="9"/>
      <c r="F274" s="142"/>
      <c r="G274" s="198"/>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30"/>
      <c r="AB274" s="230"/>
      <c r="AC274" s="230"/>
      <c r="AD274" s="230"/>
      <c r="AE274" s="230"/>
      <c r="AF274" s="230"/>
      <c r="AG274" s="230"/>
      <c r="AH274" s="230"/>
      <c r="AI274" s="230"/>
      <c r="AJ274" s="230"/>
      <c r="AK274" s="230"/>
      <c r="AL274" s="230"/>
      <c r="AM274" s="230"/>
      <c r="AN274" s="230"/>
      <c r="AO274" s="230"/>
      <c r="AP274" s="230"/>
      <c r="AQ274" s="230"/>
      <c r="AR274" s="230"/>
      <c r="AS274" s="230"/>
      <c r="AT274" s="230"/>
      <c r="AU274" s="230"/>
      <c r="AV274" s="230"/>
      <c r="AW274" s="230"/>
      <c r="AX274" s="230"/>
      <c r="AY274" s="230"/>
      <c r="AZ274" s="230"/>
      <c r="BA274" s="230"/>
      <c r="BB274" s="230"/>
      <c r="BC274" s="230"/>
      <c r="BD274" s="230"/>
      <c r="BE274" s="230"/>
      <c r="BF274" s="230"/>
      <c r="BG274" s="230"/>
      <c r="BH274" s="230"/>
      <c r="BI274" s="230"/>
      <c r="BJ274" s="224"/>
      <c r="BK274" s="224"/>
    </row>
    <row r="275" spans="1:63" hidden="1" outlineLevel="1">
      <c r="A275" s="9"/>
      <c r="B275" s="46"/>
      <c r="C275" s="131" t="str">
        <f>Asset4</f>
        <v>Zone Substation</v>
      </c>
      <c r="D275" s="9"/>
      <c r="E275" s="9"/>
      <c r="F275" s="142"/>
      <c r="G275" s="198"/>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30"/>
      <c r="AB275" s="230"/>
      <c r="AC275" s="230"/>
      <c r="AD275" s="230"/>
      <c r="AE275" s="230"/>
      <c r="AF275" s="230"/>
      <c r="AG275" s="230"/>
      <c r="AH275" s="230"/>
      <c r="AI275" s="230"/>
      <c r="AJ275" s="230"/>
      <c r="AK275" s="230"/>
      <c r="AL275" s="230"/>
      <c r="AM275" s="230"/>
      <c r="AN275" s="230"/>
      <c r="AO275" s="230"/>
      <c r="AP275" s="230"/>
      <c r="AQ275" s="230"/>
      <c r="AR275" s="230"/>
      <c r="AS275" s="230"/>
      <c r="AT275" s="230"/>
      <c r="AU275" s="230"/>
      <c r="AV275" s="230"/>
      <c r="AW275" s="230"/>
      <c r="AX275" s="230"/>
      <c r="AY275" s="230"/>
      <c r="AZ275" s="230"/>
      <c r="BA275" s="230"/>
      <c r="BB275" s="230"/>
      <c r="BC275" s="230"/>
      <c r="BD275" s="230"/>
      <c r="BE275" s="230"/>
      <c r="BF275" s="230"/>
      <c r="BG275" s="230"/>
      <c r="BH275" s="230"/>
      <c r="BI275" s="230"/>
      <c r="BJ275" s="224"/>
      <c r="BK275" s="224"/>
    </row>
    <row r="276" spans="1:63" hidden="1" outlineLevel="1">
      <c r="A276" s="9"/>
      <c r="B276" s="46"/>
      <c r="C276" s="155" t="s">
        <v>29</v>
      </c>
      <c r="D276" s="9"/>
      <c r="E276" s="9"/>
      <c r="F276" s="142"/>
      <c r="G276" s="198"/>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24"/>
      <c r="BK276" s="224"/>
    </row>
    <row r="277" spans="1:63" hidden="1" outlineLevel="1">
      <c r="A277" s="9"/>
      <c r="B277" s="46"/>
      <c r="C277" s="131" t="str">
        <f>Asset5</f>
        <v>IT &amp; Communication Systems (Networks)</v>
      </c>
      <c r="D277" s="9"/>
      <c r="E277" s="9"/>
      <c r="F277" s="142"/>
      <c r="G277" s="198"/>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30"/>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230"/>
      <c r="BE277" s="230"/>
      <c r="BF277" s="230"/>
      <c r="BG277" s="230"/>
      <c r="BH277" s="230"/>
      <c r="BI277" s="230"/>
      <c r="BJ277" s="224"/>
      <c r="BK277" s="224"/>
    </row>
    <row r="278" spans="1:63" hidden="1" outlineLevel="1">
      <c r="A278" s="9"/>
      <c r="B278" s="46"/>
      <c r="C278" s="155" t="s">
        <v>29</v>
      </c>
      <c r="D278" s="9"/>
      <c r="E278" s="9"/>
      <c r="F278" s="142"/>
      <c r="G278" s="198"/>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30"/>
      <c r="AB278" s="230"/>
      <c r="AC278" s="230"/>
      <c r="AD278" s="230"/>
      <c r="AE278" s="230"/>
      <c r="AF278" s="230"/>
      <c r="AG278" s="230"/>
      <c r="AH278" s="230"/>
      <c r="AI278" s="230"/>
      <c r="AJ278" s="230"/>
      <c r="AK278" s="230"/>
      <c r="AL278" s="230"/>
      <c r="AM278" s="230"/>
      <c r="AN278" s="230"/>
      <c r="AO278" s="230"/>
      <c r="AP278" s="230"/>
      <c r="AQ278" s="230"/>
      <c r="AR278" s="230"/>
      <c r="AS278" s="230"/>
      <c r="AT278" s="230"/>
      <c r="AU278" s="230"/>
      <c r="AV278" s="230"/>
      <c r="AW278" s="230"/>
      <c r="AX278" s="230"/>
      <c r="AY278" s="230"/>
      <c r="AZ278" s="230"/>
      <c r="BA278" s="230"/>
      <c r="BB278" s="230"/>
      <c r="BC278" s="230"/>
      <c r="BD278" s="230"/>
      <c r="BE278" s="230"/>
      <c r="BF278" s="230"/>
      <c r="BG278" s="230"/>
      <c r="BH278" s="230"/>
      <c r="BI278" s="230"/>
      <c r="BJ278" s="224"/>
      <c r="BK278" s="224"/>
    </row>
    <row r="279" spans="1:63" hidden="1" outlineLevel="1">
      <c r="A279" s="9"/>
      <c r="B279" s="46"/>
      <c r="C279" s="131" t="str">
        <f>Asset6</f>
        <v>Motor Vehicles</v>
      </c>
      <c r="D279" s="9"/>
      <c r="E279" s="9"/>
      <c r="F279" s="142"/>
      <c r="G279" s="198"/>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30"/>
      <c r="AB279" s="230"/>
      <c r="AC279" s="230"/>
      <c r="AD279" s="230"/>
      <c r="AE279" s="230"/>
      <c r="AF279" s="230"/>
      <c r="AG279" s="230"/>
      <c r="AH279" s="230"/>
      <c r="AI279" s="230"/>
      <c r="AJ279" s="230"/>
      <c r="AK279" s="230"/>
      <c r="AL279" s="230"/>
      <c r="AM279" s="230"/>
      <c r="AN279" s="230"/>
      <c r="AO279" s="230"/>
      <c r="AP279" s="230"/>
      <c r="AQ279" s="230"/>
      <c r="AR279" s="230"/>
      <c r="AS279" s="230"/>
      <c r="AT279" s="230"/>
      <c r="AU279" s="230"/>
      <c r="AV279" s="230"/>
      <c r="AW279" s="230"/>
      <c r="AX279" s="230"/>
      <c r="AY279" s="230"/>
      <c r="AZ279" s="230"/>
      <c r="BA279" s="230"/>
      <c r="BB279" s="230"/>
      <c r="BC279" s="230"/>
      <c r="BD279" s="230"/>
      <c r="BE279" s="230"/>
      <c r="BF279" s="230"/>
      <c r="BG279" s="230"/>
      <c r="BH279" s="230"/>
      <c r="BI279" s="230"/>
      <c r="BJ279" s="224"/>
      <c r="BK279" s="224"/>
    </row>
    <row r="280" spans="1:63" hidden="1" outlineLevel="1">
      <c r="A280" s="9"/>
      <c r="B280" s="46"/>
      <c r="C280" s="155" t="s">
        <v>29</v>
      </c>
      <c r="D280" s="9"/>
      <c r="E280" s="9"/>
      <c r="F280" s="142"/>
      <c r="G280" s="198"/>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30"/>
      <c r="AB280" s="230"/>
      <c r="AC280" s="230"/>
      <c r="AD280" s="230"/>
      <c r="AE280" s="230"/>
      <c r="AF280" s="230"/>
      <c r="AG280" s="230"/>
      <c r="AH280" s="230"/>
      <c r="AI280" s="230"/>
      <c r="AJ280" s="230"/>
      <c r="AK280" s="230"/>
      <c r="AL280" s="230"/>
      <c r="AM280" s="230"/>
      <c r="AN280" s="230"/>
      <c r="AO280" s="230"/>
      <c r="AP280" s="230"/>
      <c r="AQ280" s="230"/>
      <c r="AR280" s="230"/>
      <c r="AS280" s="230"/>
      <c r="AT280" s="230"/>
      <c r="AU280" s="230"/>
      <c r="AV280" s="230"/>
      <c r="AW280" s="230"/>
      <c r="AX280" s="230"/>
      <c r="AY280" s="230"/>
      <c r="AZ280" s="230"/>
      <c r="BA280" s="230"/>
      <c r="BB280" s="230"/>
      <c r="BC280" s="230"/>
      <c r="BD280" s="230"/>
      <c r="BE280" s="230"/>
      <c r="BF280" s="230"/>
      <c r="BG280" s="230"/>
      <c r="BH280" s="230"/>
      <c r="BI280" s="230"/>
      <c r="BJ280" s="224"/>
      <c r="BK280" s="224"/>
    </row>
    <row r="281" spans="1:63" hidden="1" outlineLevel="1">
      <c r="A281" s="9"/>
      <c r="B281" s="46"/>
      <c r="C281" s="131" t="str">
        <f>Asset7</f>
        <v>Other Non-System Assets (Networks)</v>
      </c>
      <c r="D281" s="9"/>
      <c r="E281" s="9"/>
      <c r="F281" s="142"/>
      <c r="G281" s="198"/>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30"/>
      <c r="AB281" s="230"/>
      <c r="AC281" s="230"/>
      <c r="AD281" s="230"/>
      <c r="AE281" s="230"/>
      <c r="AF281" s="230"/>
      <c r="AG281" s="230"/>
      <c r="AH281" s="230"/>
      <c r="AI281" s="230"/>
      <c r="AJ281" s="230"/>
      <c r="AK281" s="230"/>
      <c r="AL281" s="230"/>
      <c r="AM281" s="230"/>
      <c r="AN281" s="230"/>
      <c r="AO281" s="230"/>
      <c r="AP281" s="230"/>
      <c r="AQ281" s="230"/>
      <c r="AR281" s="230"/>
      <c r="AS281" s="230"/>
      <c r="AT281" s="230"/>
      <c r="AU281" s="230"/>
      <c r="AV281" s="230"/>
      <c r="AW281" s="230"/>
      <c r="AX281" s="230"/>
      <c r="AY281" s="230"/>
      <c r="AZ281" s="230"/>
      <c r="BA281" s="230"/>
      <c r="BB281" s="230"/>
      <c r="BC281" s="230"/>
      <c r="BD281" s="230"/>
      <c r="BE281" s="230"/>
      <c r="BF281" s="230"/>
      <c r="BG281" s="230"/>
      <c r="BH281" s="230"/>
      <c r="BI281" s="230"/>
      <c r="BJ281" s="224"/>
      <c r="BK281" s="224"/>
    </row>
    <row r="282" spans="1:63" hidden="1" outlineLevel="1">
      <c r="A282" s="9"/>
      <c r="B282" s="46"/>
      <c r="C282" s="155" t="s">
        <v>29</v>
      </c>
      <c r="D282" s="9"/>
      <c r="E282" s="9"/>
      <c r="F282" s="142"/>
      <c r="G282" s="198"/>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30"/>
      <c r="AB282" s="230"/>
      <c r="AC282" s="230"/>
      <c r="AD282" s="230"/>
      <c r="AE282" s="230"/>
      <c r="AF282" s="230"/>
      <c r="AG282" s="230"/>
      <c r="AH282" s="230"/>
      <c r="AI282" s="230"/>
      <c r="AJ282" s="230"/>
      <c r="AK282" s="230"/>
      <c r="AL282" s="230"/>
      <c r="AM282" s="230"/>
      <c r="AN282" s="230"/>
      <c r="AO282" s="230"/>
      <c r="AP282" s="230"/>
      <c r="AQ282" s="230"/>
      <c r="AR282" s="230"/>
      <c r="AS282" s="230"/>
      <c r="AT282" s="230"/>
      <c r="AU282" s="230"/>
      <c r="AV282" s="230"/>
      <c r="AW282" s="230"/>
      <c r="AX282" s="230"/>
      <c r="AY282" s="230"/>
      <c r="AZ282" s="230"/>
      <c r="BA282" s="230"/>
      <c r="BB282" s="230"/>
      <c r="BC282" s="230"/>
      <c r="BD282" s="230"/>
      <c r="BE282" s="230"/>
      <c r="BF282" s="230"/>
      <c r="BG282" s="230"/>
      <c r="BH282" s="230"/>
      <c r="BI282" s="230"/>
      <c r="BJ282" s="224"/>
      <c r="BK282" s="224"/>
    </row>
    <row r="283" spans="1:63" hidden="1" outlineLevel="1">
      <c r="A283" s="9"/>
      <c r="B283" s="46"/>
      <c r="C283" s="131" t="str">
        <f>Asset8</f>
        <v>IT Systems (Corporate)</v>
      </c>
      <c r="D283" s="9"/>
      <c r="E283" s="9"/>
      <c r="F283" s="142"/>
      <c r="G283" s="198"/>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30"/>
      <c r="AB283" s="230"/>
      <c r="AC283" s="230"/>
      <c r="AD283" s="230"/>
      <c r="AE283" s="230"/>
      <c r="AF283" s="230"/>
      <c r="AG283" s="230"/>
      <c r="AH283" s="230"/>
      <c r="AI283" s="230"/>
      <c r="AJ283" s="230"/>
      <c r="AK283" s="230"/>
      <c r="AL283" s="230"/>
      <c r="AM283" s="230"/>
      <c r="AN283" s="230"/>
      <c r="AO283" s="230"/>
      <c r="AP283" s="230"/>
      <c r="AQ283" s="230"/>
      <c r="AR283" s="230"/>
      <c r="AS283" s="230"/>
      <c r="AT283" s="230"/>
      <c r="AU283" s="230"/>
      <c r="AV283" s="230"/>
      <c r="AW283" s="230"/>
      <c r="AX283" s="230"/>
      <c r="AY283" s="230"/>
      <c r="AZ283" s="230"/>
      <c r="BA283" s="230"/>
      <c r="BB283" s="230"/>
      <c r="BC283" s="230"/>
      <c r="BD283" s="230"/>
      <c r="BE283" s="230"/>
      <c r="BF283" s="230"/>
      <c r="BG283" s="230"/>
      <c r="BH283" s="230"/>
      <c r="BI283" s="230"/>
      <c r="BJ283" s="224"/>
      <c r="BK283" s="224"/>
    </row>
    <row r="284" spans="1:63" hidden="1" outlineLevel="1">
      <c r="A284" s="9"/>
      <c r="B284" s="46"/>
      <c r="C284" s="155" t="s">
        <v>29</v>
      </c>
      <c r="D284" s="9"/>
      <c r="E284" s="9"/>
      <c r="F284" s="142"/>
      <c r="G284" s="198"/>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30"/>
      <c r="AB284" s="230"/>
      <c r="AC284" s="230"/>
      <c r="AD284" s="230"/>
      <c r="AE284" s="230"/>
      <c r="AF284" s="230"/>
      <c r="AG284" s="230"/>
      <c r="AH284" s="230"/>
      <c r="AI284" s="230"/>
      <c r="AJ284" s="230"/>
      <c r="AK284" s="230"/>
      <c r="AL284" s="230"/>
      <c r="AM284" s="230"/>
      <c r="AN284" s="230"/>
      <c r="AO284" s="230"/>
      <c r="AP284" s="230"/>
      <c r="AQ284" s="230"/>
      <c r="AR284" s="230"/>
      <c r="AS284" s="230"/>
      <c r="AT284" s="230"/>
      <c r="AU284" s="230"/>
      <c r="AV284" s="230"/>
      <c r="AW284" s="230"/>
      <c r="AX284" s="230"/>
      <c r="AY284" s="230"/>
      <c r="AZ284" s="230"/>
      <c r="BA284" s="230"/>
      <c r="BB284" s="230"/>
      <c r="BC284" s="230"/>
      <c r="BD284" s="230"/>
      <c r="BE284" s="230"/>
      <c r="BF284" s="230"/>
      <c r="BG284" s="230"/>
      <c r="BH284" s="230"/>
      <c r="BI284" s="230"/>
      <c r="BJ284" s="224"/>
      <c r="BK284" s="224"/>
    </row>
    <row r="285" spans="1:63" hidden="1" outlineLevel="1">
      <c r="A285" s="9"/>
      <c r="B285" s="46"/>
      <c r="C285" s="131" t="str">
        <f>Asset9</f>
        <v>Telecommunications (Corporate)</v>
      </c>
      <c r="D285" s="9"/>
      <c r="E285" s="9"/>
      <c r="F285" s="142"/>
      <c r="G285" s="198"/>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30"/>
      <c r="AB285" s="230"/>
      <c r="AC285" s="230"/>
      <c r="AD285" s="230"/>
      <c r="AE285" s="230"/>
      <c r="AF285" s="230"/>
      <c r="AG285" s="230"/>
      <c r="AH285" s="230"/>
      <c r="AI285" s="230"/>
      <c r="AJ285" s="230"/>
      <c r="AK285" s="230"/>
      <c r="AL285" s="230"/>
      <c r="AM285" s="230"/>
      <c r="AN285" s="230"/>
      <c r="AO285" s="230"/>
      <c r="AP285" s="230"/>
      <c r="AQ285" s="230"/>
      <c r="AR285" s="230"/>
      <c r="AS285" s="230"/>
      <c r="AT285" s="230"/>
      <c r="AU285" s="230"/>
      <c r="AV285" s="230"/>
      <c r="AW285" s="230"/>
      <c r="AX285" s="230"/>
      <c r="AY285" s="230"/>
      <c r="AZ285" s="230"/>
      <c r="BA285" s="230"/>
      <c r="BB285" s="230"/>
      <c r="BC285" s="230"/>
      <c r="BD285" s="230"/>
      <c r="BE285" s="230"/>
      <c r="BF285" s="230"/>
      <c r="BG285" s="230"/>
      <c r="BH285" s="230"/>
      <c r="BI285" s="230"/>
      <c r="BJ285" s="224"/>
      <c r="BK285" s="224"/>
    </row>
    <row r="286" spans="1:63" hidden="1" outlineLevel="1">
      <c r="A286" s="9"/>
      <c r="B286" s="46"/>
      <c r="C286" s="155" t="s">
        <v>29</v>
      </c>
      <c r="D286" s="9"/>
      <c r="E286" s="9"/>
      <c r="F286" s="142"/>
      <c r="G286" s="198"/>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30"/>
      <c r="AB286" s="230"/>
      <c r="AC286" s="230"/>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24"/>
      <c r="BK286" s="224"/>
    </row>
    <row r="287" spans="1:63" hidden="1" outlineLevel="1">
      <c r="A287" s="9"/>
      <c r="B287" s="46"/>
      <c r="C287" s="131" t="str">
        <f>Asset10</f>
        <v>Other Non-System Assets (Corporate)</v>
      </c>
      <c r="D287" s="9"/>
      <c r="E287" s="9"/>
      <c r="F287" s="142"/>
      <c r="G287" s="198"/>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30"/>
      <c r="AB287" s="230"/>
      <c r="AC287" s="230"/>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24"/>
      <c r="BK287" s="224"/>
    </row>
    <row r="288" spans="1:63" hidden="1" outlineLevel="1">
      <c r="A288" s="9"/>
      <c r="B288" s="46"/>
      <c r="C288" s="155" t="s">
        <v>29</v>
      </c>
      <c r="D288" s="9"/>
      <c r="E288" s="9"/>
      <c r="F288" s="142"/>
      <c r="G288" s="198"/>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30"/>
      <c r="AB288" s="230"/>
      <c r="AC288" s="230"/>
      <c r="AD288" s="230"/>
      <c r="AE288" s="230"/>
      <c r="AF288" s="230"/>
      <c r="AG288" s="230"/>
      <c r="AH288" s="230"/>
      <c r="AI288" s="230"/>
      <c r="AJ288" s="230"/>
      <c r="AK288" s="230"/>
      <c r="AL288" s="230"/>
      <c r="AM288" s="230"/>
      <c r="AN288" s="230"/>
      <c r="AO288" s="230"/>
      <c r="AP288" s="230"/>
      <c r="AQ288" s="230"/>
      <c r="AR288" s="230"/>
      <c r="AS288" s="230"/>
      <c r="AT288" s="230"/>
      <c r="AU288" s="230"/>
      <c r="AV288" s="230"/>
      <c r="AW288" s="230"/>
      <c r="AX288" s="230"/>
      <c r="AY288" s="230"/>
      <c r="AZ288" s="230"/>
      <c r="BA288" s="230"/>
      <c r="BB288" s="230"/>
      <c r="BC288" s="230"/>
      <c r="BD288" s="230"/>
      <c r="BE288" s="230"/>
      <c r="BF288" s="230"/>
      <c r="BG288" s="230"/>
      <c r="BH288" s="230"/>
      <c r="BI288" s="230"/>
      <c r="BJ288" s="224"/>
      <c r="BK288" s="224"/>
    </row>
    <row r="289" spans="1:63" hidden="1" outlineLevel="1">
      <c r="A289" s="9"/>
      <c r="B289" s="46"/>
      <c r="C289" s="131" t="str">
        <f>Asset11</f>
        <v>Land</v>
      </c>
      <c r="D289" s="9"/>
      <c r="E289" s="9"/>
      <c r="F289" s="142"/>
      <c r="G289" s="198"/>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30"/>
      <c r="AB289" s="230"/>
      <c r="AC289" s="230"/>
      <c r="AD289" s="230"/>
      <c r="AE289" s="230"/>
      <c r="AF289" s="230"/>
      <c r="AG289" s="230"/>
      <c r="AH289" s="230"/>
      <c r="AI289" s="230"/>
      <c r="AJ289" s="230"/>
      <c r="AK289" s="230"/>
      <c r="AL289" s="230"/>
      <c r="AM289" s="230"/>
      <c r="AN289" s="230"/>
      <c r="AO289" s="230"/>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24"/>
      <c r="BK289" s="224"/>
    </row>
    <row r="290" spans="1:63" hidden="1" outlineLevel="1">
      <c r="A290" s="9"/>
      <c r="B290" s="46"/>
      <c r="C290" s="155" t="s">
        <v>29</v>
      </c>
      <c r="D290" s="9"/>
      <c r="E290" s="9"/>
      <c r="F290" s="142"/>
      <c r="G290" s="198"/>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30"/>
      <c r="AB290" s="230"/>
      <c r="AC290" s="230"/>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c r="BA290" s="230"/>
      <c r="BB290" s="230"/>
      <c r="BC290" s="230"/>
      <c r="BD290" s="230"/>
      <c r="BE290" s="230"/>
      <c r="BF290" s="230"/>
      <c r="BG290" s="230"/>
      <c r="BH290" s="230"/>
      <c r="BI290" s="230"/>
      <c r="BJ290" s="224"/>
      <c r="BK290" s="224"/>
    </row>
    <row r="291" spans="1:63" hidden="1" outlineLevel="1">
      <c r="A291" s="9"/>
      <c r="B291" s="46"/>
      <c r="C291" s="131" t="str">
        <f>Asset12</f>
        <v>Buildings</v>
      </c>
      <c r="D291" s="9"/>
      <c r="E291" s="9"/>
      <c r="F291" s="142"/>
      <c r="G291" s="198"/>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30"/>
      <c r="AB291" s="230"/>
      <c r="AC291" s="230"/>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24"/>
      <c r="BK291" s="224"/>
    </row>
    <row r="292" spans="1:63" hidden="1" outlineLevel="1">
      <c r="A292" s="9"/>
      <c r="B292" s="46"/>
      <c r="C292" s="155" t="s">
        <v>29</v>
      </c>
      <c r="D292" s="9"/>
      <c r="E292" s="9"/>
      <c r="F292" s="142"/>
      <c r="G292" s="198"/>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30"/>
      <c r="AB292" s="230"/>
      <c r="AC292" s="230"/>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24"/>
      <c r="BK292" s="224"/>
    </row>
    <row r="293" spans="1:63" hidden="1" outlineLevel="1">
      <c r="A293" s="9"/>
      <c r="B293" s="46"/>
      <c r="C293" s="131" t="str">
        <f>Asset13</f>
        <v>Equity raising costs</v>
      </c>
      <c r="D293" s="9"/>
      <c r="E293" s="9"/>
      <c r="F293" s="142"/>
      <c r="G293" s="198"/>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24"/>
      <c r="BK293" s="224"/>
    </row>
    <row r="294" spans="1:63" hidden="1" outlineLevel="1">
      <c r="A294" s="9"/>
      <c r="B294" s="46"/>
      <c r="C294" s="155" t="s">
        <v>29</v>
      </c>
      <c r="D294" s="9"/>
      <c r="E294" s="9"/>
      <c r="F294" s="142"/>
      <c r="G294" s="198"/>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30"/>
      <c r="AB294" s="230"/>
      <c r="AC294" s="230"/>
      <c r="AD294" s="230"/>
      <c r="AE294" s="230"/>
      <c r="AF294" s="230"/>
      <c r="AG294" s="230"/>
      <c r="AH294" s="230"/>
      <c r="AI294" s="230"/>
      <c r="AJ294" s="230"/>
      <c r="AK294" s="230"/>
      <c r="AL294" s="230"/>
      <c r="AM294" s="230"/>
      <c r="AN294" s="230"/>
      <c r="AO294" s="230"/>
      <c r="AP294" s="230"/>
      <c r="AQ294" s="230"/>
      <c r="AR294" s="230"/>
      <c r="AS294" s="230"/>
      <c r="AT294" s="230"/>
      <c r="AU294" s="230"/>
      <c r="AV294" s="230"/>
      <c r="AW294" s="230"/>
      <c r="AX294" s="230"/>
      <c r="AY294" s="230"/>
      <c r="AZ294" s="230"/>
      <c r="BA294" s="230"/>
      <c r="BB294" s="230"/>
      <c r="BC294" s="230"/>
      <c r="BD294" s="230"/>
      <c r="BE294" s="230"/>
      <c r="BF294" s="230"/>
      <c r="BG294" s="230"/>
      <c r="BH294" s="230"/>
      <c r="BI294" s="230"/>
      <c r="BJ294" s="224"/>
      <c r="BK294" s="224"/>
    </row>
    <row r="295" spans="1:63" hidden="1" outlineLevel="1">
      <c r="A295" s="9"/>
      <c r="B295" s="46"/>
      <c r="C295" s="131">
        <f>Asset14</f>
        <v>0</v>
      </c>
      <c r="D295" s="9"/>
      <c r="E295" s="9"/>
      <c r="F295" s="142"/>
      <c r="G295" s="198"/>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30"/>
      <c r="AB295" s="230"/>
      <c r="AC295" s="230"/>
      <c r="AD295" s="230"/>
      <c r="AE295" s="230"/>
      <c r="AF295" s="230"/>
      <c r="AG295" s="230"/>
      <c r="AH295" s="230"/>
      <c r="AI295" s="230"/>
      <c r="AJ295" s="230"/>
      <c r="AK295" s="230"/>
      <c r="AL295" s="230"/>
      <c r="AM295" s="230"/>
      <c r="AN295" s="230"/>
      <c r="AO295" s="230"/>
      <c r="AP295" s="230"/>
      <c r="AQ295" s="230"/>
      <c r="AR295" s="230"/>
      <c r="AS295" s="230"/>
      <c r="AT295" s="230"/>
      <c r="AU295" s="230"/>
      <c r="AV295" s="230"/>
      <c r="AW295" s="230"/>
      <c r="AX295" s="230"/>
      <c r="AY295" s="230"/>
      <c r="AZ295" s="230"/>
      <c r="BA295" s="230"/>
      <c r="BB295" s="230"/>
      <c r="BC295" s="230"/>
      <c r="BD295" s="230"/>
      <c r="BE295" s="230"/>
      <c r="BF295" s="230"/>
      <c r="BG295" s="230"/>
      <c r="BH295" s="230"/>
      <c r="BI295" s="230"/>
      <c r="BJ295" s="224"/>
      <c r="BK295" s="224"/>
    </row>
    <row r="296" spans="1:63" hidden="1" outlineLevel="1">
      <c r="A296" s="9"/>
      <c r="B296" s="46"/>
      <c r="C296" s="155" t="s">
        <v>29</v>
      </c>
      <c r="D296" s="9"/>
      <c r="E296" s="9"/>
      <c r="F296" s="142"/>
      <c r="G296" s="198"/>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30"/>
      <c r="AB296" s="230"/>
      <c r="AC296" s="230"/>
      <c r="AD296" s="230"/>
      <c r="AE296" s="230"/>
      <c r="AF296" s="230"/>
      <c r="AG296" s="230"/>
      <c r="AH296" s="230"/>
      <c r="AI296" s="230"/>
      <c r="AJ296" s="230"/>
      <c r="AK296" s="230"/>
      <c r="AL296" s="230"/>
      <c r="AM296" s="230"/>
      <c r="AN296" s="230"/>
      <c r="AO296" s="230"/>
      <c r="AP296" s="230"/>
      <c r="AQ296" s="230"/>
      <c r="AR296" s="230"/>
      <c r="AS296" s="230"/>
      <c r="AT296" s="230"/>
      <c r="AU296" s="230"/>
      <c r="AV296" s="230"/>
      <c r="AW296" s="230"/>
      <c r="AX296" s="230"/>
      <c r="AY296" s="230"/>
      <c r="AZ296" s="230"/>
      <c r="BA296" s="230"/>
      <c r="BB296" s="230"/>
      <c r="BC296" s="230"/>
      <c r="BD296" s="230"/>
      <c r="BE296" s="230"/>
      <c r="BF296" s="230"/>
      <c r="BG296" s="230"/>
      <c r="BH296" s="230"/>
      <c r="BI296" s="230"/>
      <c r="BJ296" s="224"/>
      <c r="BK296" s="224"/>
    </row>
    <row r="297" spans="1:63" hidden="1" outlineLevel="1">
      <c r="A297" s="9"/>
      <c r="B297" s="46"/>
      <c r="C297" s="131">
        <f>Asset15</f>
        <v>0</v>
      </c>
      <c r="D297" s="9"/>
      <c r="E297" s="9"/>
      <c r="F297" s="142"/>
      <c r="G297" s="198"/>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30"/>
      <c r="AB297" s="230"/>
      <c r="AC297" s="230"/>
      <c r="AD297" s="230"/>
      <c r="AE297" s="230"/>
      <c r="AF297" s="230"/>
      <c r="AG297" s="230"/>
      <c r="AH297" s="230"/>
      <c r="AI297" s="230"/>
      <c r="AJ297" s="230"/>
      <c r="AK297" s="230"/>
      <c r="AL297" s="230"/>
      <c r="AM297" s="230"/>
      <c r="AN297" s="230"/>
      <c r="AO297" s="230"/>
      <c r="AP297" s="230"/>
      <c r="AQ297" s="230"/>
      <c r="AR297" s="230"/>
      <c r="AS297" s="230"/>
      <c r="AT297" s="230"/>
      <c r="AU297" s="230"/>
      <c r="AV297" s="230"/>
      <c r="AW297" s="230"/>
      <c r="AX297" s="230"/>
      <c r="AY297" s="230"/>
      <c r="AZ297" s="230"/>
      <c r="BA297" s="230"/>
      <c r="BB297" s="230"/>
      <c r="BC297" s="230"/>
      <c r="BD297" s="230"/>
      <c r="BE297" s="230"/>
      <c r="BF297" s="230"/>
      <c r="BG297" s="230"/>
      <c r="BH297" s="230"/>
      <c r="BI297" s="230"/>
      <c r="BJ297" s="224"/>
      <c r="BK297" s="224"/>
    </row>
    <row r="298" spans="1:63" hidden="1" outlineLevel="1">
      <c r="A298" s="9"/>
      <c r="B298" s="46"/>
      <c r="C298" s="155" t="s">
        <v>29</v>
      </c>
      <c r="D298" s="9"/>
      <c r="E298" s="9"/>
      <c r="F298" s="142"/>
      <c r="G298" s="198"/>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30"/>
      <c r="AB298" s="230"/>
      <c r="AC298" s="230"/>
      <c r="AD298" s="230"/>
      <c r="AE298" s="230"/>
      <c r="AF298" s="230"/>
      <c r="AG298" s="230"/>
      <c r="AH298" s="230"/>
      <c r="AI298" s="230"/>
      <c r="AJ298" s="230"/>
      <c r="AK298" s="230"/>
      <c r="AL298" s="230"/>
      <c r="AM298" s="230"/>
      <c r="AN298" s="230"/>
      <c r="AO298" s="230"/>
      <c r="AP298" s="230"/>
      <c r="AQ298" s="230"/>
      <c r="AR298" s="230"/>
      <c r="AS298" s="230"/>
      <c r="AT298" s="230"/>
      <c r="AU298" s="230"/>
      <c r="AV298" s="230"/>
      <c r="AW298" s="230"/>
      <c r="AX298" s="230"/>
      <c r="AY298" s="230"/>
      <c r="AZ298" s="230"/>
      <c r="BA298" s="230"/>
      <c r="BB298" s="230"/>
      <c r="BC298" s="230"/>
      <c r="BD298" s="230"/>
      <c r="BE298" s="230"/>
      <c r="BF298" s="230"/>
      <c r="BG298" s="230"/>
      <c r="BH298" s="230"/>
      <c r="BI298" s="230"/>
      <c r="BJ298" s="224"/>
      <c r="BK298" s="224"/>
    </row>
    <row r="299" spans="1:63" hidden="1" outlineLevel="1">
      <c r="A299" s="9"/>
      <c r="B299" s="46"/>
      <c r="C299" s="131">
        <f>Asset16</f>
        <v>0</v>
      </c>
      <c r="D299" s="9"/>
      <c r="E299" s="9"/>
      <c r="F299" s="142"/>
      <c r="G299" s="198"/>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30"/>
      <c r="AB299" s="230"/>
      <c r="AC299" s="230"/>
      <c r="AD299" s="230"/>
      <c r="AE299" s="230"/>
      <c r="AF299" s="230"/>
      <c r="AG299" s="230"/>
      <c r="AH299" s="230"/>
      <c r="AI299" s="230"/>
      <c r="AJ299" s="230"/>
      <c r="AK299" s="230"/>
      <c r="AL299" s="230"/>
      <c r="AM299" s="230"/>
      <c r="AN299" s="230"/>
      <c r="AO299" s="230"/>
      <c r="AP299" s="230"/>
      <c r="AQ299" s="230"/>
      <c r="AR299" s="230"/>
      <c r="AS299" s="230"/>
      <c r="AT299" s="230"/>
      <c r="AU299" s="230"/>
      <c r="AV299" s="230"/>
      <c r="AW299" s="230"/>
      <c r="AX299" s="230"/>
      <c r="AY299" s="230"/>
      <c r="AZ299" s="230"/>
      <c r="BA299" s="230"/>
      <c r="BB299" s="230"/>
      <c r="BC299" s="230"/>
      <c r="BD299" s="230"/>
      <c r="BE299" s="230"/>
      <c r="BF299" s="230"/>
      <c r="BG299" s="230"/>
      <c r="BH299" s="230"/>
      <c r="BI299" s="230"/>
      <c r="BJ299" s="224"/>
      <c r="BK299" s="224"/>
    </row>
    <row r="300" spans="1:63" hidden="1" outlineLevel="1">
      <c r="A300" s="9"/>
      <c r="B300" s="46"/>
      <c r="C300" s="155" t="s">
        <v>29</v>
      </c>
      <c r="D300" s="9"/>
      <c r="E300" s="9"/>
      <c r="F300" s="142"/>
      <c r="G300" s="198"/>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30"/>
      <c r="AB300" s="230"/>
      <c r="AC300" s="230"/>
      <c r="AD300" s="230"/>
      <c r="AE300" s="230"/>
      <c r="AF300" s="230"/>
      <c r="AG300" s="230"/>
      <c r="AH300" s="230"/>
      <c r="AI300" s="230"/>
      <c r="AJ300" s="230"/>
      <c r="AK300" s="230"/>
      <c r="AL300" s="230"/>
      <c r="AM300" s="230"/>
      <c r="AN300" s="230"/>
      <c r="AO300" s="230"/>
      <c r="AP300" s="230"/>
      <c r="AQ300" s="230"/>
      <c r="AR300" s="230"/>
      <c r="AS300" s="230"/>
      <c r="AT300" s="230"/>
      <c r="AU300" s="230"/>
      <c r="AV300" s="230"/>
      <c r="AW300" s="230"/>
      <c r="AX300" s="230"/>
      <c r="AY300" s="230"/>
      <c r="AZ300" s="230"/>
      <c r="BA300" s="230"/>
      <c r="BB300" s="230"/>
      <c r="BC300" s="230"/>
      <c r="BD300" s="230"/>
      <c r="BE300" s="230"/>
      <c r="BF300" s="230"/>
      <c r="BG300" s="230"/>
      <c r="BH300" s="230"/>
      <c r="BI300" s="230"/>
      <c r="BJ300" s="224"/>
      <c r="BK300" s="224"/>
    </row>
    <row r="301" spans="1:63" hidden="1" outlineLevel="1">
      <c r="A301" s="9"/>
      <c r="B301" s="46"/>
      <c r="C301" s="131">
        <f>Asset17</f>
        <v>0</v>
      </c>
      <c r="D301" s="9"/>
      <c r="E301" s="9"/>
      <c r="F301" s="142"/>
      <c r="G301" s="198"/>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30"/>
      <c r="AB301" s="230"/>
      <c r="AC301" s="230"/>
      <c r="AD301" s="230"/>
      <c r="AE301" s="230"/>
      <c r="AF301" s="230"/>
      <c r="AG301" s="230"/>
      <c r="AH301" s="230"/>
      <c r="AI301" s="230"/>
      <c r="AJ301" s="230"/>
      <c r="AK301" s="230"/>
      <c r="AL301" s="230"/>
      <c r="AM301" s="230"/>
      <c r="AN301" s="230"/>
      <c r="AO301" s="230"/>
      <c r="AP301" s="230"/>
      <c r="AQ301" s="230"/>
      <c r="AR301" s="230"/>
      <c r="AS301" s="230"/>
      <c r="AT301" s="230"/>
      <c r="AU301" s="230"/>
      <c r="AV301" s="230"/>
      <c r="AW301" s="230"/>
      <c r="AX301" s="230"/>
      <c r="AY301" s="230"/>
      <c r="AZ301" s="230"/>
      <c r="BA301" s="230"/>
      <c r="BB301" s="230"/>
      <c r="BC301" s="230"/>
      <c r="BD301" s="230"/>
      <c r="BE301" s="230"/>
      <c r="BF301" s="230"/>
      <c r="BG301" s="230"/>
      <c r="BH301" s="230"/>
      <c r="BI301" s="230"/>
      <c r="BJ301" s="224"/>
      <c r="BK301" s="224"/>
    </row>
    <row r="302" spans="1:63" hidden="1" outlineLevel="1">
      <c r="A302" s="9"/>
      <c r="B302" s="46"/>
      <c r="C302" s="155" t="s">
        <v>29</v>
      </c>
      <c r="D302" s="9"/>
      <c r="E302" s="9"/>
      <c r="F302" s="142"/>
      <c r="G302" s="198"/>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30"/>
      <c r="AB302" s="230"/>
      <c r="AC302" s="230"/>
      <c r="AD302" s="230"/>
      <c r="AE302" s="230"/>
      <c r="AF302" s="230"/>
      <c r="AG302" s="230"/>
      <c r="AH302" s="230"/>
      <c r="AI302" s="230"/>
      <c r="AJ302" s="230"/>
      <c r="AK302" s="230"/>
      <c r="AL302" s="230"/>
      <c r="AM302" s="230"/>
      <c r="AN302" s="230"/>
      <c r="AO302" s="230"/>
      <c r="AP302" s="230"/>
      <c r="AQ302" s="230"/>
      <c r="AR302" s="230"/>
      <c r="AS302" s="230"/>
      <c r="AT302" s="230"/>
      <c r="AU302" s="230"/>
      <c r="AV302" s="230"/>
      <c r="AW302" s="230"/>
      <c r="AX302" s="230"/>
      <c r="AY302" s="230"/>
      <c r="AZ302" s="230"/>
      <c r="BA302" s="230"/>
      <c r="BB302" s="230"/>
      <c r="BC302" s="230"/>
      <c r="BD302" s="230"/>
      <c r="BE302" s="230"/>
      <c r="BF302" s="230"/>
      <c r="BG302" s="230"/>
      <c r="BH302" s="230"/>
      <c r="BI302" s="230"/>
      <c r="BJ302" s="224"/>
      <c r="BK302" s="224"/>
    </row>
    <row r="303" spans="1:63" hidden="1" outlineLevel="1">
      <c r="A303" s="9"/>
      <c r="B303" s="46"/>
      <c r="C303" s="131">
        <f>Asset18</f>
        <v>0</v>
      </c>
      <c r="D303" s="9"/>
      <c r="E303" s="9"/>
      <c r="F303" s="142"/>
      <c r="G303" s="198"/>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30"/>
      <c r="AB303" s="230"/>
      <c r="AC303" s="230"/>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c r="BA303" s="230"/>
      <c r="BB303" s="230"/>
      <c r="BC303" s="230"/>
      <c r="BD303" s="230"/>
      <c r="BE303" s="230"/>
      <c r="BF303" s="230"/>
      <c r="BG303" s="230"/>
      <c r="BH303" s="230"/>
      <c r="BI303" s="230"/>
      <c r="BJ303" s="224"/>
      <c r="BK303" s="224"/>
    </row>
    <row r="304" spans="1:63" hidden="1" outlineLevel="1">
      <c r="A304" s="9"/>
      <c r="B304" s="46"/>
      <c r="C304" s="155" t="s">
        <v>29</v>
      </c>
      <c r="D304" s="9"/>
      <c r="E304" s="9"/>
      <c r="F304" s="142"/>
      <c r="G304" s="198"/>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30"/>
      <c r="AB304" s="230"/>
      <c r="AC304" s="230"/>
      <c r="AD304" s="230"/>
      <c r="AE304" s="230"/>
      <c r="AF304" s="230"/>
      <c r="AG304" s="230"/>
      <c r="AH304" s="230"/>
      <c r="AI304" s="230"/>
      <c r="AJ304" s="230"/>
      <c r="AK304" s="230"/>
      <c r="AL304" s="230"/>
      <c r="AM304" s="230"/>
      <c r="AN304" s="230"/>
      <c r="AO304" s="230"/>
      <c r="AP304" s="230"/>
      <c r="AQ304" s="230"/>
      <c r="AR304" s="230"/>
      <c r="AS304" s="230"/>
      <c r="AT304" s="230"/>
      <c r="AU304" s="230"/>
      <c r="AV304" s="230"/>
      <c r="AW304" s="230"/>
      <c r="AX304" s="230"/>
      <c r="AY304" s="230"/>
      <c r="AZ304" s="230"/>
      <c r="BA304" s="230"/>
      <c r="BB304" s="230"/>
      <c r="BC304" s="230"/>
      <c r="BD304" s="230"/>
      <c r="BE304" s="230"/>
      <c r="BF304" s="230"/>
      <c r="BG304" s="230"/>
      <c r="BH304" s="230"/>
      <c r="BI304" s="230"/>
      <c r="BJ304" s="224"/>
      <c r="BK304" s="224"/>
    </row>
    <row r="305" spans="1:63" hidden="1" outlineLevel="1">
      <c r="A305" s="9"/>
      <c r="B305" s="46"/>
      <c r="C305" s="131">
        <f>Asset19</f>
        <v>0</v>
      </c>
      <c r="D305" s="9"/>
      <c r="E305" s="9"/>
      <c r="F305" s="142"/>
      <c r="G305" s="198"/>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30"/>
      <c r="AB305" s="230"/>
      <c r="AC305" s="230"/>
      <c r="AD305" s="230"/>
      <c r="AE305" s="230"/>
      <c r="AF305" s="230"/>
      <c r="AG305" s="230"/>
      <c r="AH305" s="230"/>
      <c r="AI305" s="230"/>
      <c r="AJ305" s="230"/>
      <c r="AK305" s="230"/>
      <c r="AL305" s="230"/>
      <c r="AM305" s="230"/>
      <c r="AN305" s="230"/>
      <c r="AO305" s="230"/>
      <c r="AP305" s="230"/>
      <c r="AQ305" s="230"/>
      <c r="AR305" s="230"/>
      <c r="AS305" s="230"/>
      <c r="AT305" s="230"/>
      <c r="AU305" s="230"/>
      <c r="AV305" s="230"/>
      <c r="AW305" s="230"/>
      <c r="AX305" s="230"/>
      <c r="AY305" s="230"/>
      <c r="AZ305" s="230"/>
      <c r="BA305" s="230"/>
      <c r="BB305" s="230"/>
      <c r="BC305" s="230"/>
      <c r="BD305" s="230"/>
      <c r="BE305" s="230"/>
      <c r="BF305" s="230"/>
      <c r="BG305" s="230"/>
      <c r="BH305" s="230"/>
      <c r="BI305" s="230"/>
      <c r="BJ305" s="224"/>
      <c r="BK305" s="224"/>
    </row>
    <row r="306" spans="1:63" hidden="1" outlineLevel="1">
      <c r="A306" s="9"/>
      <c r="B306" s="46"/>
      <c r="C306" s="155" t="s">
        <v>29</v>
      </c>
      <c r="D306" s="9"/>
      <c r="E306" s="9"/>
      <c r="F306" s="142"/>
      <c r="G306" s="198"/>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30"/>
      <c r="AB306" s="230"/>
      <c r="AC306" s="230"/>
      <c r="AD306" s="230"/>
      <c r="AE306" s="230"/>
      <c r="AF306" s="230"/>
      <c r="AG306" s="230"/>
      <c r="AH306" s="230"/>
      <c r="AI306" s="230"/>
      <c r="AJ306" s="230"/>
      <c r="AK306" s="230"/>
      <c r="AL306" s="230"/>
      <c r="AM306" s="230"/>
      <c r="AN306" s="230"/>
      <c r="AO306" s="230"/>
      <c r="AP306" s="230"/>
      <c r="AQ306" s="230"/>
      <c r="AR306" s="230"/>
      <c r="AS306" s="230"/>
      <c r="AT306" s="230"/>
      <c r="AU306" s="230"/>
      <c r="AV306" s="230"/>
      <c r="AW306" s="230"/>
      <c r="AX306" s="230"/>
      <c r="AY306" s="230"/>
      <c r="AZ306" s="230"/>
      <c r="BA306" s="230"/>
      <c r="BB306" s="230"/>
      <c r="BC306" s="230"/>
      <c r="BD306" s="230"/>
      <c r="BE306" s="230"/>
      <c r="BF306" s="230"/>
      <c r="BG306" s="230"/>
      <c r="BH306" s="230"/>
      <c r="BI306" s="230"/>
      <c r="BJ306" s="224"/>
      <c r="BK306" s="224"/>
    </row>
    <row r="307" spans="1:63" hidden="1" outlineLevel="1">
      <c r="A307" s="9"/>
      <c r="B307" s="46"/>
      <c r="C307" s="131">
        <f>Asset20</f>
        <v>0</v>
      </c>
      <c r="D307" s="9"/>
      <c r="E307" s="9"/>
      <c r="F307" s="142"/>
      <c r="G307" s="198"/>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30"/>
      <c r="AB307" s="230"/>
      <c r="AC307" s="230"/>
      <c r="AD307" s="230"/>
      <c r="AE307" s="230"/>
      <c r="AF307" s="230"/>
      <c r="AG307" s="230"/>
      <c r="AH307" s="230"/>
      <c r="AI307" s="230"/>
      <c r="AJ307" s="230"/>
      <c r="AK307" s="230"/>
      <c r="AL307" s="230"/>
      <c r="AM307" s="230"/>
      <c r="AN307" s="230"/>
      <c r="AO307" s="230"/>
      <c r="AP307" s="230"/>
      <c r="AQ307" s="230"/>
      <c r="AR307" s="230"/>
      <c r="AS307" s="230"/>
      <c r="AT307" s="230"/>
      <c r="AU307" s="230"/>
      <c r="AV307" s="230"/>
      <c r="AW307" s="230"/>
      <c r="AX307" s="230"/>
      <c r="AY307" s="230"/>
      <c r="AZ307" s="230"/>
      <c r="BA307" s="230"/>
      <c r="BB307" s="230"/>
      <c r="BC307" s="230"/>
      <c r="BD307" s="230"/>
      <c r="BE307" s="230"/>
      <c r="BF307" s="230"/>
      <c r="BG307" s="230"/>
      <c r="BH307" s="230"/>
      <c r="BI307" s="230"/>
      <c r="BJ307" s="224"/>
      <c r="BK307" s="224"/>
    </row>
    <row r="308" spans="1:63" hidden="1" outlineLevel="1">
      <c r="A308" s="9"/>
      <c r="B308" s="46"/>
      <c r="C308" s="155" t="s">
        <v>29</v>
      </c>
      <c r="D308" s="9"/>
      <c r="E308" s="9"/>
      <c r="F308" s="142"/>
      <c r="G308" s="198"/>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30"/>
      <c r="AB308" s="230"/>
      <c r="AC308" s="230"/>
      <c r="AD308" s="230"/>
      <c r="AE308" s="230"/>
      <c r="AF308" s="230"/>
      <c r="AG308" s="230"/>
      <c r="AH308" s="230"/>
      <c r="AI308" s="230"/>
      <c r="AJ308" s="230"/>
      <c r="AK308" s="230"/>
      <c r="AL308" s="230"/>
      <c r="AM308" s="230"/>
      <c r="AN308" s="230"/>
      <c r="AO308" s="230"/>
      <c r="AP308" s="230"/>
      <c r="AQ308" s="230"/>
      <c r="AR308" s="230"/>
      <c r="AS308" s="230"/>
      <c r="AT308" s="230"/>
      <c r="AU308" s="230"/>
      <c r="AV308" s="230"/>
      <c r="AW308" s="230"/>
      <c r="AX308" s="230"/>
      <c r="AY308" s="230"/>
      <c r="AZ308" s="230"/>
      <c r="BA308" s="230"/>
      <c r="BB308" s="230"/>
      <c r="BC308" s="230"/>
      <c r="BD308" s="230"/>
      <c r="BE308" s="230"/>
      <c r="BF308" s="230"/>
      <c r="BG308" s="230"/>
      <c r="BH308" s="230"/>
      <c r="BI308" s="230"/>
      <c r="BJ308" s="224"/>
      <c r="BK308" s="224"/>
    </row>
    <row r="309" spans="1:63" hidden="1" outlineLevel="1">
      <c r="A309" s="9"/>
      <c r="B309" s="46"/>
      <c r="C309" s="131">
        <f>Asset21</f>
        <v>0</v>
      </c>
      <c r="D309" s="9"/>
      <c r="E309" s="9"/>
      <c r="F309" s="142"/>
      <c r="G309" s="196"/>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30"/>
      <c r="AB309" s="230"/>
      <c r="AC309" s="230"/>
      <c r="AD309" s="230"/>
      <c r="AE309" s="230"/>
      <c r="AF309" s="230"/>
      <c r="AG309" s="230"/>
      <c r="AH309" s="230"/>
      <c r="AI309" s="230"/>
      <c r="AJ309" s="230"/>
      <c r="AK309" s="230"/>
      <c r="AL309" s="230"/>
      <c r="AM309" s="230"/>
      <c r="AN309" s="230"/>
      <c r="AO309" s="230"/>
      <c r="AP309" s="230"/>
      <c r="AQ309" s="230"/>
      <c r="AR309" s="230"/>
      <c r="AS309" s="230"/>
      <c r="AT309" s="230"/>
      <c r="AU309" s="230"/>
      <c r="AV309" s="230"/>
      <c r="AW309" s="230"/>
      <c r="AX309" s="230"/>
      <c r="AY309" s="230"/>
      <c r="AZ309" s="230"/>
      <c r="BA309" s="230"/>
      <c r="BB309" s="230"/>
      <c r="BC309" s="230"/>
      <c r="BD309" s="230"/>
      <c r="BE309" s="230"/>
      <c r="BF309" s="230"/>
      <c r="BG309" s="230"/>
      <c r="BH309" s="230"/>
      <c r="BI309" s="230"/>
      <c r="BJ309" s="224"/>
      <c r="BK309" s="224"/>
    </row>
    <row r="310" spans="1:63" hidden="1" outlineLevel="1">
      <c r="A310" s="9"/>
      <c r="B310" s="46"/>
      <c r="C310" s="155" t="s">
        <v>29</v>
      </c>
      <c r="D310" s="9"/>
      <c r="E310" s="9"/>
      <c r="F310" s="142"/>
      <c r="G310" s="196"/>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24"/>
      <c r="BK310" s="224"/>
    </row>
    <row r="311" spans="1:63" hidden="1" outlineLevel="1">
      <c r="A311" s="9"/>
      <c r="B311" s="46"/>
      <c r="C311" s="131">
        <f>Asset22</f>
        <v>0</v>
      </c>
      <c r="D311" s="9"/>
      <c r="E311" s="9"/>
      <c r="F311" s="142"/>
      <c r="G311" s="196"/>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30"/>
      <c r="AB311" s="230"/>
      <c r="AC311" s="230"/>
      <c r="AD311" s="230"/>
      <c r="AE311" s="230"/>
      <c r="AF311" s="230"/>
      <c r="AG311" s="230"/>
      <c r="AH311" s="230"/>
      <c r="AI311" s="230"/>
      <c r="AJ311" s="230"/>
      <c r="AK311" s="230"/>
      <c r="AL311" s="230"/>
      <c r="AM311" s="230"/>
      <c r="AN311" s="230"/>
      <c r="AO311" s="230"/>
      <c r="AP311" s="230"/>
      <c r="AQ311" s="230"/>
      <c r="AR311" s="230"/>
      <c r="AS311" s="230"/>
      <c r="AT311" s="230"/>
      <c r="AU311" s="230"/>
      <c r="AV311" s="230"/>
      <c r="AW311" s="230"/>
      <c r="AX311" s="230"/>
      <c r="AY311" s="230"/>
      <c r="AZ311" s="230"/>
      <c r="BA311" s="230"/>
      <c r="BB311" s="230"/>
      <c r="BC311" s="230"/>
      <c r="BD311" s="230"/>
      <c r="BE311" s="230"/>
      <c r="BF311" s="230"/>
      <c r="BG311" s="230"/>
      <c r="BH311" s="230"/>
      <c r="BI311" s="230"/>
      <c r="BJ311" s="224"/>
      <c r="BK311" s="224"/>
    </row>
    <row r="312" spans="1:63" hidden="1" outlineLevel="1">
      <c r="A312" s="9"/>
      <c r="B312" s="46"/>
      <c r="C312" s="155" t="s">
        <v>29</v>
      </c>
      <c r="D312" s="9"/>
      <c r="E312" s="9"/>
      <c r="F312" s="142"/>
      <c r="G312" s="196"/>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30"/>
      <c r="AB312" s="230"/>
      <c r="AC312" s="230"/>
      <c r="AD312" s="230"/>
      <c r="AE312" s="230"/>
      <c r="AF312" s="230"/>
      <c r="AG312" s="230"/>
      <c r="AH312" s="230"/>
      <c r="AI312" s="230"/>
      <c r="AJ312" s="230"/>
      <c r="AK312" s="230"/>
      <c r="AL312" s="230"/>
      <c r="AM312" s="230"/>
      <c r="AN312" s="230"/>
      <c r="AO312" s="230"/>
      <c r="AP312" s="230"/>
      <c r="AQ312" s="230"/>
      <c r="AR312" s="230"/>
      <c r="AS312" s="230"/>
      <c r="AT312" s="230"/>
      <c r="AU312" s="230"/>
      <c r="AV312" s="230"/>
      <c r="AW312" s="230"/>
      <c r="AX312" s="230"/>
      <c r="AY312" s="230"/>
      <c r="AZ312" s="230"/>
      <c r="BA312" s="230"/>
      <c r="BB312" s="230"/>
      <c r="BC312" s="230"/>
      <c r="BD312" s="230"/>
      <c r="BE312" s="230"/>
      <c r="BF312" s="230"/>
      <c r="BG312" s="230"/>
      <c r="BH312" s="230"/>
      <c r="BI312" s="230"/>
      <c r="BJ312" s="224"/>
      <c r="BK312" s="224"/>
    </row>
    <row r="313" spans="1:63" hidden="1" outlineLevel="1">
      <c r="A313" s="9"/>
      <c r="B313" s="46"/>
      <c r="C313" s="131">
        <f>Asset23</f>
        <v>0</v>
      </c>
      <c r="D313" s="9"/>
      <c r="E313" s="9"/>
      <c r="F313" s="142"/>
      <c r="G313" s="196"/>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30"/>
      <c r="AB313" s="230"/>
      <c r="AC313" s="230"/>
      <c r="AD313" s="230"/>
      <c r="AE313" s="230"/>
      <c r="AF313" s="230"/>
      <c r="AG313" s="230"/>
      <c r="AH313" s="230"/>
      <c r="AI313" s="230"/>
      <c r="AJ313" s="230"/>
      <c r="AK313" s="230"/>
      <c r="AL313" s="230"/>
      <c r="AM313" s="230"/>
      <c r="AN313" s="230"/>
      <c r="AO313" s="230"/>
      <c r="AP313" s="230"/>
      <c r="AQ313" s="230"/>
      <c r="AR313" s="230"/>
      <c r="AS313" s="230"/>
      <c r="AT313" s="230"/>
      <c r="AU313" s="230"/>
      <c r="AV313" s="230"/>
      <c r="AW313" s="230"/>
      <c r="AX313" s="230"/>
      <c r="AY313" s="230"/>
      <c r="AZ313" s="230"/>
      <c r="BA313" s="230"/>
      <c r="BB313" s="230"/>
      <c r="BC313" s="230"/>
      <c r="BD313" s="230"/>
      <c r="BE313" s="230"/>
      <c r="BF313" s="230"/>
      <c r="BG313" s="230"/>
      <c r="BH313" s="230"/>
      <c r="BI313" s="230"/>
      <c r="BJ313" s="224"/>
      <c r="BK313" s="224"/>
    </row>
    <row r="314" spans="1:63" hidden="1" outlineLevel="1">
      <c r="A314" s="9"/>
      <c r="B314" s="46"/>
      <c r="C314" s="155" t="s">
        <v>29</v>
      </c>
      <c r="D314" s="9"/>
      <c r="E314" s="9"/>
      <c r="F314" s="142"/>
      <c r="G314" s="196"/>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30"/>
      <c r="AB314" s="230"/>
      <c r="AC314" s="230"/>
      <c r="AD314" s="230"/>
      <c r="AE314" s="230"/>
      <c r="AF314" s="230"/>
      <c r="AG314" s="230"/>
      <c r="AH314" s="230"/>
      <c r="AI314" s="230"/>
      <c r="AJ314" s="230"/>
      <c r="AK314" s="230"/>
      <c r="AL314" s="230"/>
      <c r="AM314" s="230"/>
      <c r="AN314" s="230"/>
      <c r="AO314" s="230"/>
      <c r="AP314" s="230"/>
      <c r="AQ314" s="230"/>
      <c r="AR314" s="230"/>
      <c r="AS314" s="230"/>
      <c r="AT314" s="230"/>
      <c r="AU314" s="230"/>
      <c r="AV314" s="230"/>
      <c r="AW314" s="230"/>
      <c r="AX314" s="230"/>
      <c r="AY314" s="230"/>
      <c r="AZ314" s="230"/>
      <c r="BA314" s="230"/>
      <c r="BB314" s="230"/>
      <c r="BC314" s="230"/>
      <c r="BD314" s="230"/>
      <c r="BE314" s="230"/>
      <c r="BF314" s="230"/>
      <c r="BG314" s="230"/>
      <c r="BH314" s="230"/>
      <c r="BI314" s="230"/>
      <c r="BJ314" s="224"/>
      <c r="BK314" s="224"/>
    </row>
    <row r="315" spans="1:63" hidden="1" outlineLevel="1">
      <c r="A315" s="9"/>
      <c r="B315" s="46"/>
      <c r="C315" s="131">
        <f>Asset24</f>
        <v>0</v>
      </c>
      <c r="D315" s="9"/>
      <c r="E315" s="9"/>
      <c r="F315" s="142"/>
      <c r="G315" s="196"/>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30"/>
      <c r="AB315" s="230"/>
      <c r="AC315" s="230"/>
      <c r="AD315" s="230"/>
      <c r="AE315" s="230"/>
      <c r="AF315" s="230"/>
      <c r="AG315" s="230"/>
      <c r="AH315" s="230"/>
      <c r="AI315" s="230"/>
      <c r="AJ315" s="230"/>
      <c r="AK315" s="230"/>
      <c r="AL315" s="230"/>
      <c r="AM315" s="230"/>
      <c r="AN315" s="230"/>
      <c r="AO315" s="230"/>
      <c r="AP315" s="230"/>
      <c r="AQ315" s="230"/>
      <c r="AR315" s="230"/>
      <c r="AS315" s="230"/>
      <c r="AT315" s="230"/>
      <c r="AU315" s="230"/>
      <c r="AV315" s="230"/>
      <c r="AW315" s="230"/>
      <c r="AX315" s="230"/>
      <c r="AY315" s="230"/>
      <c r="AZ315" s="230"/>
      <c r="BA315" s="230"/>
      <c r="BB315" s="230"/>
      <c r="BC315" s="230"/>
      <c r="BD315" s="230"/>
      <c r="BE315" s="230"/>
      <c r="BF315" s="230"/>
      <c r="BG315" s="230"/>
      <c r="BH315" s="230"/>
      <c r="BI315" s="230"/>
      <c r="BJ315" s="224"/>
      <c r="BK315" s="224"/>
    </row>
    <row r="316" spans="1:63" hidden="1" outlineLevel="1">
      <c r="A316" s="9"/>
      <c r="B316" s="46"/>
      <c r="C316" s="155" t="s">
        <v>29</v>
      </c>
      <c r="D316" s="9"/>
      <c r="E316" s="9"/>
      <c r="F316" s="142"/>
      <c r="G316" s="196"/>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30"/>
      <c r="AB316" s="230"/>
      <c r="AC316" s="230"/>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c r="BA316" s="230"/>
      <c r="BB316" s="230"/>
      <c r="BC316" s="230"/>
      <c r="BD316" s="230"/>
      <c r="BE316" s="230"/>
      <c r="BF316" s="230"/>
      <c r="BG316" s="230"/>
      <c r="BH316" s="230"/>
      <c r="BI316" s="230"/>
      <c r="BJ316" s="224"/>
      <c r="BK316" s="224"/>
    </row>
    <row r="317" spans="1:63" hidden="1" outlineLevel="1">
      <c r="A317" s="9"/>
      <c r="B317" s="46"/>
      <c r="C317" s="131">
        <f>Asset25</f>
        <v>0</v>
      </c>
      <c r="D317" s="9"/>
      <c r="E317" s="9"/>
      <c r="F317" s="142"/>
      <c r="G317" s="196"/>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30"/>
      <c r="AB317" s="230"/>
      <c r="AC317" s="230"/>
      <c r="AD317" s="230"/>
      <c r="AE317" s="230"/>
      <c r="AF317" s="230"/>
      <c r="AG317" s="230"/>
      <c r="AH317" s="230"/>
      <c r="AI317" s="230"/>
      <c r="AJ317" s="230"/>
      <c r="AK317" s="230"/>
      <c r="AL317" s="230"/>
      <c r="AM317" s="230"/>
      <c r="AN317" s="230"/>
      <c r="AO317" s="230"/>
      <c r="AP317" s="230"/>
      <c r="AQ317" s="230"/>
      <c r="AR317" s="230"/>
      <c r="AS317" s="230"/>
      <c r="AT317" s="230"/>
      <c r="AU317" s="230"/>
      <c r="AV317" s="230"/>
      <c r="AW317" s="230"/>
      <c r="AX317" s="230"/>
      <c r="AY317" s="230"/>
      <c r="AZ317" s="230"/>
      <c r="BA317" s="230"/>
      <c r="BB317" s="230"/>
      <c r="BC317" s="230"/>
      <c r="BD317" s="230"/>
      <c r="BE317" s="230"/>
      <c r="BF317" s="230"/>
      <c r="BG317" s="230"/>
      <c r="BH317" s="230"/>
      <c r="BI317" s="230"/>
      <c r="BJ317" s="224"/>
      <c r="BK317" s="224"/>
    </row>
    <row r="318" spans="1:63" hidden="1" outlineLevel="1">
      <c r="A318" s="9"/>
      <c r="B318" s="46"/>
      <c r="C318" s="155" t="s">
        <v>29</v>
      </c>
      <c r="D318" s="9"/>
      <c r="E318" s="9"/>
      <c r="F318" s="142"/>
      <c r="G318" s="196"/>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30"/>
      <c r="AB318" s="230"/>
      <c r="AC318" s="230"/>
      <c r="AD318" s="230"/>
      <c r="AE318" s="230"/>
      <c r="AF318" s="230"/>
      <c r="AG318" s="230"/>
      <c r="AH318" s="230"/>
      <c r="AI318" s="230"/>
      <c r="AJ318" s="230"/>
      <c r="AK318" s="230"/>
      <c r="AL318" s="230"/>
      <c r="AM318" s="230"/>
      <c r="AN318" s="230"/>
      <c r="AO318" s="230"/>
      <c r="AP318" s="230"/>
      <c r="AQ318" s="230"/>
      <c r="AR318" s="230"/>
      <c r="AS318" s="230"/>
      <c r="AT318" s="230"/>
      <c r="AU318" s="230"/>
      <c r="AV318" s="230"/>
      <c r="AW318" s="230"/>
      <c r="AX318" s="230"/>
      <c r="AY318" s="230"/>
      <c r="AZ318" s="230"/>
      <c r="BA318" s="230"/>
      <c r="BB318" s="230"/>
      <c r="BC318" s="230"/>
      <c r="BD318" s="230"/>
      <c r="BE318" s="230"/>
      <c r="BF318" s="230"/>
      <c r="BG318" s="230"/>
      <c r="BH318" s="230"/>
      <c r="BI318" s="230"/>
      <c r="BJ318" s="224"/>
      <c r="BK318" s="224"/>
    </row>
    <row r="319" spans="1:63" hidden="1" outlineLevel="1">
      <c r="A319" s="9"/>
      <c r="B319" s="46"/>
      <c r="C319" s="131">
        <f>Asset26</f>
        <v>0</v>
      </c>
      <c r="D319" s="9"/>
      <c r="E319" s="9"/>
      <c r="F319" s="142"/>
      <c r="G319" s="196"/>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30"/>
      <c r="AB319" s="230"/>
      <c r="AC319" s="230"/>
      <c r="AD319" s="230"/>
      <c r="AE319" s="230"/>
      <c r="AF319" s="230"/>
      <c r="AG319" s="230"/>
      <c r="AH319" s="230"/>
      <c r="AI319" s="230"/>
      <c r="AJ319" s="230"/>
      <c r="AK319" s="230"/>
      <c r="AL319" s="230"/>
      <c r="AM319" s="230"/>
      <c r="AN319" s="230"/>
      <c r="AO319" s="230"/>
      <c r="AP319" s="230"/>
      <c r="AQ319" s="230"/>
      <c r="AR319" s="230"/>
      <c r="AS319" s="230"/>
      <c r="AT319" s="230"/>
      <c r="AU319" s="230"/>
      <c r="AV319" s="230"/>
      <c r="AW319" s="230"/>
      <c r="AX319" s="230"/>
      <c r="AY319" s="230"/>
      <c r="AZ319" s="230"/>
      <c r="BA319" s="230"/>
      <c r="BB319" s="230"/>
      <c r="BC319" s="230"/>
      <c r="BD319" s="230"/>
      <c r="BE319" s="230"/>
      <c r="BF319" s="230"/>
      <c r="BG319" s="230"/>
      <c r="BH319" s="230"/>
      <c r="BI319" s="230"/>
      <c r="BJ319" s="224"/>
      <c r="BK319" s="224"/>
    </row>
    <row r="320" spans="1:63" hidden="1" outlineLevel="1">
      <c r="A320" s="9"/>
      <c r="B320" s="46"/>
      <c r="C320" s="155" t="s">
        <v>29</v>
      </c>
      <c r="D320" s="9"/>
      <c r="E320" s="9"/>
      <c r="F320" s="142"/>
      <c r="G320" s="196"/>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30"/>
      <c r="AB320" s="230"/>
      <c r="AC320" s="230"/>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24"/>
      <c r="BK320" s="224"/>
    </row>
    <row r="321" spans="1:63" hidden="1" outlineLevel="1">
      <c r="A321" s="9"/>
      <c r="B321" s="46"/>
      <c r="C321" s="131">
        <f>Asset27</f>
        <v>0</v>
      </c>
      <c r="D321" s="9"/>
      <c r="E321" s="9"/>
      <c r="F321" s="142"/>
      <c r="G321" s="196"/>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30"/>
      <c r="AB321" s="230"/>
      <c r="AC321" s="230"/>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24"/>
      <c r="BK321" s="224"/>
    </row>
    <row r="322" spans="1:63" hidden="1" outlineLevel="1">
      <c r="A322" s="9"/>
      <c r="B322" s="46"/>
      <c r="C322" s="155" t="s">
        <v>29</v>
      </c>
      <c r="D322" s="9"/>
      <c r="E322" s="9"/>
      <c r="F322" s="142"/>
      <c r="G322" s="196"/>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30"/>
      <c r="AB322" s="230"/>
      <c r="AC322" s="230"/>
      <c r="AD322" s="230"/>
      <c r="AE322" s="230"/>
      <c r="AF322" s="230"/>
      <c r="AG322" s="230"/>
      <c r="AH322" s="230"/>
      <c r="AI322" s="230"/>
      <c r="AJ322" s="230"/>
      <c r="AK322" s="230"/>
      <c r="AL322" s="230"/>
      <c r="AM322" s="230"/>
      <c r="AN322" s="230"/>
      <c r="AO322" s="230"/>
      <c r="AP322" s="230"/>
      <c r="AQ322" s="230"/>
      <c r="AR322" s="230"/>
      <c r="AS322" s="230"/>
      <c r="AT322" s="230"/>
      <c r="AU322" s="230"/>
      <c r="AV322" s="230"/>
      <c r="AW322" s="230"/>
      <c r="AX322" s="230"/>
      <c r="AY322" s="230"/>
      <c r="AZ322" s="230"/>
      <c r="BA322" s="230"/>
      <c r="BB322" s="230"/>
      <c r="BC322" s="230"/>
      <c r="BD322" s="230"/>
      <c r="BE322" s="230"/>
      <c r="BF322" s="230"/>
      <c r="BG322" s="230"/>
      <c r="BH322" s="230"/>
      <c r="BI322" s="230"/>
      <c r="BJ322" s="224"/>
      <c r="BK322" s="224"/>
    </row>
    <row r="323" spans="1:63" hidden="1" outlineLevel="1">
      <c r="A323" s="9"/>
      <c r="B323" s="46"/>
      <c r="C323" s="131">
        <f>Asset28</f>
        <v>0</v>
      </c>
      <c r="D323" s="9"/>
      <c r="E323" s="9"/>
      <c r="F323" s="142"/>
      <c r="G323" s="196"/>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30"/>
      <c r="AB323" s="230"/>
      <c r="AC323" s="230"/>
      <c r="AD323" s="230"/>
      <c r="AE323" s="230"/>
      <c r="AF323" s="230"/>
      <c r="AG323" s="230"/>
      <c r="AH323" s="230"/>
      <c r="AI323" s="230"/>
      <c r="AJ323" s="230"/>
      <c r="AK323" s="230"/>
      <c r="AL323" s="230"/>
      <c r="AM323" s="230"/>
      <c r="AN323" s="230"/>
      <c r="AO323" s="230"/>
      <c r="AP323" s="230"/>
      <c r="AQ323" s="230"/>
      <c r="AR323" s="230"/>
      <c r="AS323" s="230"/>
      <c r="AT323" s="230"/>
      <c r="AU323" s="230"/>
      <c r="AV323" s="230"/>
      <c r="AW323" s="230"/>
      <c r="AX323" s="230"/>
      <c r="AY323" s="230"/>
      <c r="AZ323" s="230"/>
      <c r="BA323" s="230"/>
      <c r="BB323" s="230"/>
      <c r="BC323" s="230"/>
      <c r="BD323" s="230"/>
      <c r="BE323" s="230"/>
      <c r="BF323" s="230"/>
      <c r="BG323" s="230"/>
      <c r="BH323" s="230"/>
      <c r="BI323" s="230"/>
      <c r="BJ323" s="224"/>
      <c r="BK323" s="224"/>
    </row>
    <row r="324" spans="1:63" hidden="1" outlineLevel="1">
      <c r="A324" s="9"/>
      <c r="B324" s="46"/>
      <c r="C324" s="155" t="s">
        <v>29</v>
      </c>
      <c r="D324" s="9"/>
      <c r="E324" s="9"/>
      <c r="F324" s="142"/>
      <c r="G324" s="196"/>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30"/>
      <c r="AB324" s="230"/>
      <c r="AC324" s="230"/>
      <c r="AD324" s="230"/>
      <c r="AE324" s="230"/>
      <c r="AF324" s="230"/>
      <c r="AG324" s="230"/>
      <c r="AH324" s="230"/>
      <c r="AI324" s="230"/>
      <c r="AJ324" s="230"/>
      <c r="AK324" s="230"/>
      <c r="AL324" s="230"/>
      <c r="AM324" s="230"/>
      <c r="AN324" s="230"/>
      <c r="AO324" s="230"/>
      <c r="AP324" s="230"/>
      <c r="AQ324" s="230"/>
      <c r="AR324" s="230"/>
      <c r="AS324" s="230"/>
      <c r="AT324" s="230"/>
      <c r="AU324" s="230"/>
      <c r="AV324" s="230"/>
      <c r="AW324" s="230"/>
      <c r="AX324" s="230"/>
      <c r="AY324" s="230"/>
      <c r="AZ324" s="230"/>
      <c r="BA324" s="230"/>
      <c r="BB324" s="230"/>
      <c r="BC324" s="230"/>
      <c r="BD324" s="230"/>
      <c r="BE324" s="230"/>
      <c r="BF324" s="230"/>
      <c r="BG324" s="230"/>
      <c r="BH324" s="230"/>
      <c r="BI324" s="230"/>
      <c r="BJ324" s="224"/>
      <c r="BK324" s="224"/>
    </row>
    <row r="325" spans="1:63" hidden="1" outlineLevel="1">
      <c r="A325" s="9"/>
      <c r="B325" s="46"/>
      <c r="C325" s="131">
        <f>Asset29</f>
        <v>0</v>
      </c>
      <c r="D325" s="9"/>
      <c r="E325" s="9"/>
      <c r="F325" s="142"/>
      <c r="G325" s="196"/>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30"/>
      <c r="AB325" s="230"/>
      <c r="AC325" s="230"/>
      <c r="AD325" s="230"/>
      <c r="AE325" s="230"/>
      <c r="AF325" s="230"/>
      <c r="AG325" s="230"/>
      <c r="AH325" s="230"/>
      <c r="AI325" s="230"/>
      <c r="AJ325" s="230"/>
      <c r="AK325" s="230"/>
      <c r="AL325" s="230"/>
      <c r="AM325" s="230"/>
      <c r="AN325" s="230"/>
      <c r="AO325" s="230"/>
      <c r="AP325" s="230"/>
      <c r="AQ325" s="230"/>
      <c r="AR325" s="230"/>
      <c r="AS325" s="230"/>
      <c r="AT325" s="230"/>
      <c r="AU325" s="230"/>
      <c r="AV325" s="230"/>
      <c r="AW325" s="230"/>
      <c r="AX325" s="230"/>
      <c r="AY325" s="230"/>
      <c r="AZ325" s="230"/>
      <c r="BA325" s="230"/>
      <c r="BB325" s="230"/>
      <c r="BC325" s="230"/>
      <c r="BD325" s="230"/>
      <c r="BE325" s="230"/>
      <c r="BF325" s="230"/>
      <c r="BG325" s="230"/>
      <c r="BH325" s="230"/>
      <c r="BI325" s="230"/>
      <c r="BJ325" s="224"/>
      <c r="BK325" s="224"/>
    </row>
    <row r="326" spans="1:63" hidden="1" outlineLevel="1">
      <c r="A326" s="9"/>
      <c r="B326" s="46"/>
      <c r="C326" s="155" t="s">
        <v>29</v>
      </c>
      <c r="D326" s="9"/>
      <c r="E326" s="9"/>
      <c r="F326" s="142"/>
      <c r="G326" s="196"/>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30"/>
      <c r="AB326" s="230"/>
      <c r="AC326" s="230"/>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24"/>
      <c r="BK326" s="224"/>
    </row>
    <row r="327" spans="1:63" hidden="1" outlineLevel="1">
      <c r="A327" s="9"/>
      <c r="B327" s="46"/>
      <c r="C327" s="131">
        <f>Asset30</f>
        <v>0</v>
      </c>
      <c r="D327" s="9"/>
      <c r="E327" s="9"/>
      <c r="F327" s="142"/>
      <c r="G327" s="196"/>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24"/>
      <c r="BK327" s="224"/>
    </row>
    <row r="328" spans="1:63" hidden="1" outlineLevel="1">
      <c r="A328" s="9"/>
      <c r="B328" s="46"/>
      <c r="C328" s="155" t="s">
        <v>29</v>
      </c>
      <c r="D328" s="9"/>
      <c r="E328" s="9"/>
      <c r="F328" s="142"/>
      <c r="G328" s="196"/>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30"/>
      <c r="AB328" s="230"/>
      <c r="AC328" s="230"/>
      <c r="AD328" s="230"/>
      <c r="AE328" s="230"/>
      <c r="AF328" s="230"/>
      <c r="AG328" s="230"/>
      <c r="AH328" s="230"/>
      <c r="AI328" s="230"/>
      <c r="AJ328" s="230"/>
      <c r="AK328" s="230"/>
      <c r="AL328" s="230"/>
      <c r="AM328" s="230"/>
      <c r="AN328" s="230"/>
      <c r="AO328" s="230"/>
      <c r="AP328" s="230"/>
      <c r="AQ328" s="230"/>
      <c r="AR328" s="230"/>
      <c r="AS328" s="230"/>
      <c r="AT328" s="230"/>
      <c r="AU328" s="230"/>
      <c r="AV328" s="230"/>
      <c r="AW328" s="230"/>
      <c r="AX328" s="230"/>
      <c r="AY328" s="230"/>
      <c r="AZ328" s="230"/>
      <c r="BA328" s="230"/>
      <c r="BB328" s="230"/>
      <c r="BC328" s="230"/>
      <c r="BD328" s="230"/>
      <c r="BE328" s="230"/>
      <c r="BF328" s="230"/>
      <c r="BG328" s="230"/>
      <c r="BH328" s="230"/>
      <c r="BI328" s="230"/>
      <c r="BJ328" s="224"/>
      <c r="BK328" s="224"/>
    </row>
    <row r="329" spans="1:63" collapsed="1">
      <c r="A329" s="9"/>
      <c r="B329" s="187" t="s">
        <v>44</v>
      </c>
      <c r="D329" s="9"/>
      <c r="E329" s="9"/>
      <c r="F329" s="142"/>
      <c r="G329" s="198"/>
      <c r="H329" s="118"/>
      <c r="I329" s="118"/>
      <c r="J329" s="118"/>
      <c r="K329" s="118"/>
      <c r="L329" s="118">
        <f>IF(M268=0, SUM($G268:L268), 0)</f>
        <v>0</v>
      </c>
      <c r="M329" s="118">
        <f>IF(N268=0, IF(M268=0, 0, SUM($G268:M268)), 0)</f>
        <v>0</v>
      </c>
      <c r="N329" s="118">
        <f>IF(O268=0, IF(N268=0, 0, SUM($G268:N268)), 0)</f>
        <v>0</v>
      </c>
      <c r="O329" s="118">
        <f>IF(P268=0, IF(O268=0, 0, SUM($G268:O268)), 0)</f>
        <v>0</v>
      </c>
      <c r="P329" s="118">
        <f>IF(Q268=0, IF(P268=0, 0, SUM($G268:P268)), 0)</f>
        <v>0</v>
      </c>
      <c r="Q329" s="118">
        <f>IF(R268=0, IF(Q268=0, 0, SUM($G268:Q268)), 0)</f>
        <v>0</v>
      </c>
      <c r="R329" s="101"/>
      <c r="S329" s="101"/>
      <c r="T329" s="101"/>
      <c r="U329" s="101"/>
      <c r="V329" s="101"/>
      <c r="W329" s="101"/>
      <c r="X329" s="101"/>
      <c r="Y329" s="101"/>
      <c r="Z329" s="101"/>
      <c r="AA329" s="230"/>
      <c r="AB329" s="230"/>
      <c r="AC329" s="230"/>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c r="BA329" s="230"/>
      <c r="BB329" s="230"/>
      <c r="BC329" s="230"/>
      <c r="BD329" s="230"/>
      <c r="BE329" s="230"/>
      <c r="BF329" s="230"/>
      <c r="BG329" s="230"/>
      <c r="BH329" s="230"/>
      <c r="BI329" s="230"/>
      <c r="BJ329" s="224"/>
      <c r="BK329" s="224"/>
    </row>
    <row r="330" spans="1:63">
      <c r="A330" s="9"/>
      <c r="B330" s="154"/>
      <c r="C330" s="26"/>
      <c r="D330" s="9"/>
      <c r="E330" s="9"/>
      <c r="F330" s="142"/>
      <c r="G330" s="118"/>
      <c r="H330" s="118"/>
      <c r="I330" s="118"/>
      <c r="J330" s="118"/>
      <c r="K330" s="118"/>
      <c r="L330" s="118"/>
      <c r="M330" s="9"/>
      <c r="N330" s="112"/>
      <c r="O330" s="153"/>
      <c r="P330" s="153"/>
      <c r="Q330" s="153"/>
      <c r="R330" s="101"/>
      <c r="S330" s="101"/>
      <c r="T330" s="101"/>
      <c r="U330" s="101"/>
      <c r="V330" s="101"/>
      <c r="W330" s="101"/>
      <c r="X330" s="101"/>
      <c r="Y330" s="101"/>
      <c r="Z330" s="101"/>
      <c r="AA330" s="230"/>
      <c r="AB330" s="230"/>
      <c r="AC330" s="230"/>
      <c r="AD330" s="230"/>
      <c r="AE330" s="230"/>
      <c r="AF330" s="230"/>
      <c r="AG330" s="230"/>
      <c r="AH330" s="230"/>
      <c r="AI330" s="230"/>
      <c r="AJ330" s="230"/>
      <c r="AK330" s="230"/>
      <c r="AL330" s="230"/>
      <c r="AM330" s="230"/>
      <c r="AN330" s="230"/>
      <c r="AO330" s="230"/>
      <c r="AP330" s="230"/>
      <c r="AQ330" s="230"/>
      <c r="AR330" s="230"/>
      <c r="AS330" s="230"/>
      <c r="AT330" s="230"/>
      <c r="AU330" s="230"/>
      <c r="AV330" s="230"/>
      <c r="AW330" s="230"/>
      <c r="AX330" s="230"/>
      <c r="AY330" s="230"/>
      <c r="AZ330" s="230"/>
      <c r="BA330" s="230"/>
      <c r="BB330" s="230"/>
      <c r="BC330" s="230"/>
      <c r="BD330" s="230"/>
      <c r="BE330" s="230"/>
      <c r="BF330" s="230"/>
      <c r="BG330" s="230"/>
      <c r="BH330" s="230"/>
      <c r="BI330" s="230"/>
      <c r="BJ330" s="224"/>
      <c r="BK330" s="224"/>
    </row>
    <row r="331" spans="1:63">
      <c r="A331" s="81"/>
      <c r="B331" s="81" t="s">
        <v>79</v>
      </c>
      <c r="C331" s="110"/>
      <c r="D331" s="110"/>
      <c r="E331" s="110"/>
      <c r="F331" s="110"/>
      <c r="G331" s="110"/>
      <c r="H331" s="271"/>
      <c r="I331" s="110"/>
      <c r="J331" s="110"/>
      <c r="K331" s="110"/>
      <c r="L331" s="110"/>
      <c r="M331" s="110"/>
      <c r="N331" s="110"/>
      <c r="O331" s="110"/>
      <c r="P331" s="110"/>
      <c r="Q331" s="110"/>
      <c r="R331" s="110"/>
      <c r="S331" s="101"/>
      <c r="T331" s="107"/>
      <c r="U331" s="107"/>
      <c r="V331" s="107"/>
      <c r="W331" s="107"/>
      <c r="X331" s="107"/>
      <c r="Y331" s="107"/>
      <c r="Z331" s="107"/>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224"/>
      <c r="BK331" s="224"/>
    </row>
    <row r="332" spans="1:63">
      <c r="A332" s="17"/>
      <c r="B332" s="17"/>
      <c r="C332" s="124"/>
      <c r="D332" s="124"/>
      <c r="E332" s="124"/>
      <c r="F332" s="124"/>
      <c r="G332" s="124"/>
      <c r="H332" s="112"/>
      <c r="I332" s="112"/>
      <c r="J332" s="112"/>
      <c r="K332" s="112"/>
      <c r="L332" s="112"/>
      <c r="M332" s="112"/>
      <c r="N332" s="112"/>
      <c r="O332" s="107"/>
      <c r="P332" s="107"/>
      <c r="Q332" s="107"/>
      <c r="R332" s="107"/>
      <c r="S332" s="101"/>
      <c r="T332" s="107"/>
      <c r="U332" s="107"/>
      <c r="V332" s="107"/>
      <c r="W332" s="107"/>
      <c r="X332" s="107"/>
      <c r="Y332" s="107"/>
      <c r="Z332" s="107"/>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24"/>
      <c r="BK332" s="224"/>
    </row>
    <row r="333" spans="1:63">
      <c r="A333" s="9"/>
      <c r="B333" s="46" t="s">
        <v>46</v>
      </c>
      <c r="C333" s="9"/>
      <c r="D333" s="9"/>
      <c r="E333" s="9"/>
      <c r="F333" s="9"/>
      <c r="G333" s="195">
        <f>SUM(G334:G363)</f>
        <v>72.380291603528562</v>
      </c>
      <c r="H333" s="141">
        <f>SUM(H334:H363)</f>
        <v>75.438890228994524</v>
      </c>
      <c r="I333" s="112"/>
      <c r="J333" s="112"/>
      <c r="K333" s="112"/>
      <c r="L333" s="112"/>
      <c r="M333" s="112"/>
      <c r="N333" s="112"/>
      <c r="O333" s="107"/>
      <c r="P333" s="107"/>
      <c r="Q333" s="107"/>
      <c r="R333" s="107"/>
      <c r="S333" s="101"/>
      <c r="T333" s="107"/>
      <c r="U333" s="107"/>
      <c r="V333" s="107"/>
      <c r="W333" s="107"/>
      <c r="X333" s="107"/>
      <c r="Y333" s="107"/>
      <c r="Z333" s="107"/>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24"/>
      <c r="BK333" s="224"/>
    </row>
    <row r="334" spans="1:63" ht="12.75" hidden="1" customHeight="1" outlineLevel="1">
      <c r="A334" s="9"/>
      <c r="B334" s="9"/>
      <c r="C334" s="131" t="str">
        <f>Asset1</f>
        <v>Opening Distribution Assets</v>
      </c>
      <c r="D334" s="9"/>
      <c r="E334" s="9"/>
      <c r="F334" s="9"/>
      <c r="G334" s="196">
        <f>Input!J7</f>
        <v>72.380291603528562</v>
      </c>
      <c r="H334" s="112">
        <f t="shared" ref="H334:H363" si="6">G334+G366+G398+G430+G462+G494</f>
        <v>75.438890228994524</v>
      </c>
      <c r="I334" s="112"/>
      <c r="J334" s="112"/>
      <c r="K334" s="112"/>
      <c r="L334" s="112"/>
      <c r="M334" s="112"/>
      <c r="N334" s="112"/>
      <c r="O334" s="107"/>
      <c r="P334" s="107"/>
      <c r="Q334" s="107"/>
      <c r="R334" s="107"/>
      <c r="S334" s="101"/>
      <c r="T334" s="107"/>
      <c r="U334" s="107"/>
      <c r="V334" s="107"/>
      <c r="W334" s="107"/>
      <c r="X334" s="107"/>
      <c r="Y334" s="107"/>
      <c r="Z334" s="107"/>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24"/>
      <c r="BK334" s="224"/>
    </row>
    <row r="335" spans="1:63" ht="12.75" hidden="1" customHeight="1" outlineLevel="1">
      <c r="A335" s="9"/>
      <c r="B335" s="46"/>
      <c r="C335" s="131" t="str">
        <f>Asset2</f>
        <v>Sub-transmission Overhead</v>
      </c>
      <c r="D335" s="9"/>
      <c r="E335" s="9"/>
      <c r="F335" s="142"/>
      <c r="G335" s="196">
        <f>Input!J8</f>
        <v>0</v>
      </c>
      <c r="H335" s="112">
        <f t="shared" si="6"/>
        <v>0</v>
      </c>
      <c r="I335" s="112"/>
      <c r="J335" s="112"/>
      <c r="K335" s="112"/>
      <c r="L335" s="112"/>
      <c r="M335" s="112"/>
      <c r="N335" s="112"/>
      <c r="O335" s="107"/>
      <c r="P335" s="107"/>
      <c r="Q335" s="107"/>
      <c r="R335" s="107"/>
      <c r="S335" s="101"/>
      <c r="T335" s="107"/>
      <c r="U335" s="107"/>
      <c r="V335" s="107"/>
      <c r="W335" s="107"/>
      <c r="X335" s="107"/>
      <c r="Y335" s="107"/>
      <c r="Z335" s="107"/>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224"/>
      <c r="BK335" s="224"/>
    </row>
    <row r="336" spans="1:63" ht="12.75" hidden="1" customHeight="1" outlineLevel="1">
      <c r="A336" s="9"/>
      <c r="B336" s="46"/>
      <c r="C336" s="131" t="str">
        <f>Asset3</f>
        <v>Sub-transmission Underground</v>
      </c>
      <c r="D336" s="9"/>
      <c r="E336" s="9"/>
      <c r="F336" s="142"/>
      <c r="G336" s="196">
        <f>Input!J9</f>
        <v>0</v>
      </c>
      <c r="H336" s="112">
        <f t="shared" si="6"/>
        <v>0</v>
      </c>
      <c r="I336" s="112"/>
      <c r="J336" s="112"/>
      <c r="K336" s="112"/>
      <c r="L336" s="112"/>
      <c r="M336" s="112"/>
      <c r="N336" s="112"/>
      <c r="O336" s="107"/>
      <c r="P336" s="107"/>
      <c r="Q336" s="107"/>
      <c r="R336" s="107"/>
      <c r="S336" s="101"/>
      <c r="T336" s="107"/>
      <c r="U336" s="107"/>
      <c r="V336" s="107"/>
      <c r="W336" s="107"/>
      <c r="X336" s="107"/>
      <c r="Y336" s="107"/>
      <c r="Z336" s="107"/>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224"/>
      <c r="BK336" s="224"/>
    </row>
    <row r="337" spans="1:63" ht="12.75" hidden="1" customHeight="1" outlineLevel="1">
      <c r="A337" s="9"/>
      <c r="B337" s="46"/>
      <c r="C337" s="131" t="str">
        <f>Asset4</f>
        <v>Zone Substation</v>
      </c>
      <c r="D337" s="9"/>
      <c r="E337" s="9"/>
      <c r="F337" s="142"/>
      <c r="G337" s="196">
        <f>Input!J10</f>
        <v>0</v>
      </c>
      <c r="H337" s="112">
        <f t="shared" si="6"/>
        <v>0</v>
      </c>
      <c r="I337" s="112"/>
      <c r="J337" s="112"/>
      <c r="K337" s="112"/>
      <c r="L337" s="112"/>
      <c r="M337" s="112"/>
      <c r="N337" s="112"/>
      <c r="O337" s="107"/>
      <c r="P337" s="107"/>
      <c r="Q337" s="107"/>
      <c r="R337" s="107"/>
      <c r="S337" s="101"/>
      <c r="T337" s="107"/>
      <c r="U337" s="107"/>
      <c r="V337" s="107"/>
      <c r="W337" s="107"/>
      <c r="X337" s="107"/>
      <c r="Y337" s="107"/>
      <c r="Z337" s="107"/>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24"/>
      <c r="BK337" s="224"/>
    </row>
    <row r="338" spans="1:63" ht="12.75" hidden="1" customHeight="1" outlineLevel="1">
      <c r="A338" s="9"/>
      <c r="B338" s="46"/>
      <c r="C338" s="131" t="str">
        <f>Asset5</f>
        <v>IT &amp; Communication Systems (Networks)</v>
      </c>
      <c r="D338" s="9"/>
      <c r="E338" s="9"/>
      <c r="F338" s="142"/>
      <c r="G338" s="196">
        <f>Input!J11</f>
        <v>0</v>
      </c>
      <c r="H338" s="112">
        <f t="shared" si="6"/>
        <v>0</v>
      </c>
      <c r="I338" s="112"/>
      <c r="J338" s="112"/>
      <c r="K338" s="112"/>
      <c r="L338" s="112"/>
      <c r="M338" s="112"/>
      <c r="N338" s="112"/>
      <c r="O338" s="107"/>
      <c r="P338" s="107"/>
      <c r="Q338" s="107"/>
      <c r="R338" s="107"/>
      <c r="S338" s="101"/>
      <c r="T338" s="107"/>
      <c r="U338" s="107"/>
      <c r="V338" s="107"/>
      <c r="W338" s="107"/>
      <c r="X338" s="107"/>
      <c r="Y338" s="107"/>
      <c r="Z338" s="107"/>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24"/>
      <c r="BK338" s="224"/>
    </row>
    <row r="339" spans="1:63" ht="12.75" hidden="1" customHeight="1" outlineLevel="1">
      <c r="A339" s="9"/>
      <c r="B339" s="46"/>
      <c r="C339" s="131" t="str">
        <f>Asset6</f>
        <v>Motor Vehicles</v>
      </c>
      <c r="D339" s="9"/>
      <c r="E339" s="9"/>
      <c r="F339" s="142"/>
      <c r="G339" s="196">
        <f>Input!J12</f>
        <v>0</v>
      </c>
      <c r="H339" s="112">
        <f t="shared" si="6"/>
        <v>0</v>
      </c>
      <c r="I339" s="112"/>
      <c r="J339" s="112"/>
      <c r="K339" s="112"/>
      <c r="L339" s="112"/>
      <c r="M339" s="112"/>
      <c r="N339" s="112"/>
      <c r="O339" s="107"/>
      <c r="P339" s="107"/>
      <c r="Q339" s="107"/>
      <c r="R339" s="107"/>
      <c r="S339" s="101"/>
      <c r="T339" s="107"/>
      <c r="U339" s="107"/>
      <c r="V339" s="107"/>
      <c r="W339" s="107"/>
      <c r="X339" s="107"/>
      <c r="Y339" s="107"/>
      <c r="Z339" s="107"/>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224"/>
      <c r="BK339" s="224"/>
    </row>
    <row r="340" spans="1:63" ht="12.75" hidden="1" customHeight="1" outlineLevel="1">
      <c r="A340" s="9"/>
      <c r="B340" s="46"/>
      <c r="C340" s="131" t="str">
        <f>Asset7</f>
        <v>Other Non-System Assets (Networks)</v>
      </c>
      <c r="D340" s="9"/>
      <c r="E340" s="9"/>
      <c r="F340" s="142"/>
      <c r="G340" s="196">
        <f>Input!J13</f>
        <v>0</v>
      </c>
      <c r="H340" s="112">
        <f t="shared" si="6"/>
        <v>0</v>
      </c>
      <c r="I340" s="112"/>
      <c r="J340" s="112"/>
      <c r="K340" s="112"/>
      <c r="L340" s="112"/>
      <c r="M340" s="112"/>
      <c r="N340" s="112"/>
      <c r="O340" s="107"/>
      <c r="P340" s="107"/>
      <c r="Q340" s="107"/>
      <c r="R340" s="107"/>
      <c r="S340" s="101"/>
      <c r="T340" s="107"/>
      <c r="U340" s="107"/>
      <c r="V340" s="107"/>
      <c r="W340" s="107"/>
      <c r="X340" s="107"/>
      <c r="Y340" s="107"/>
      <c r="Z340" s="107"/>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224"/>
      <c r="BK340" s="224"/>
    </row>
    <row r="341" spans="1:63" ht="12.75" hidden="1" customHeight="1" outlineLevel="1">
      <c r="A341" s="9"/>
      <c r="B341" s="46"/>
      <c r="C341" s="131" t="str">
        <f>Asset8</f>
        <v>IT Systems (Corporate)</v>
      </c>
      <c r="D341" s="9"/>
      <c r="E341" s="9"/>
      <c r="F341" s="142"/>
      <c r="G341" s="196">
        <f>Input!J14</f>
        <v>0</v>
      </c>
      <c r="H341" s="112">
        <f t="shared" si="6"/>
        <v>0</v>
      </c>
      <c r="I341" s="112"/>
      <c r="J341" s="112"/>
      <c r="K341" s="112"/>
      <c r="L341" s="112"/>
      <c r="M341" s="112"/>
      <c r="N341" s="112"/>
      <c r="O341" s="107"/>
      <c r="P341" s="107"/>
      <c r="Q341" s="107"/>
      <c r="R341" s="107"/>
      <c r="S341" s="101"/>
      <c r="T341" s="107"/>
      <c r="U341" s="107"/>
      <c r="V341" s="107"/>
      <c r="W341" s="107"/>
      <c r="X341" s="107"/>
      <c r="Y341" s="107"/>
      <c r="Z341" s="107"/>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224"/>
      <c r="BK341" s="224"/>
    </row>
    <row r="342" spans="1:63" ht="12.75" hidden="1" customHeight="1" outlineLevel="1">
      <c r="A342" s="9"/>
      <c r="B342" s="46"/>
      <c r="C342" s="131" t="str">
        <f>Asset9</f>
        <v>Telecommunications (Corporate)</v>
      </c>
      <c r="D342" s="9"/>
      <c r="E342" s="9"/>
      <c r="F342" s="142"/>
      <c r="G342" s="196">
        <f>Input!J15</f>
        <v>0</v>
      </c>
      <c r="H342" s="112">
        <f t="shared" si="6"/>
        <v>0</v>
      </c>
      <c r="I342" s="112"/>
      <c r="J342" s="112"/>
      <c r="K342" s="112"/>
      <c r="L342" s="112"/>
      <c r="M342" s="112"/>
      <c r="N342" s="112"/>
      <c r="O342" s="107"/>
      <c r="P342" s="107"/>
      <c r="Q342" s="107"/>
      <c r="R342" s="107"/>
      <c r="S342" s="101"/>
      <c r="T342" s="107"/>
      <c r="U342" s="107"/>
      <c r="V342" s="107"/>
      <c r="W342" s="107"/>
      <c r="X342" s="107"/>
      <c r="Y342" s="107"/>
      <c r="Z342" s="107"/>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24"/>
      <c r="BK342" s="224"/>
    </row>
    <row r="343" spans="1:63" ht="12.75" hidden="1" customHeight="1" outlineLevel="1">
      <c r="A343" s="9"/>
      <c r="B343" s="46"/>
      <c r="C343" s="131" t="str">
        <f>Asset10</f>
        <v>Other Non-System Assets (Corporate)</v>
      </c>
      <c r="D343" s="9"/>
      <c r="E343" s="9"/>
      <c r="F343" s="142"/>
      <c r="G343" s="196">
        <f>Input!J16</f>
        <v>0</v>
      </c>
      <c r="H343" s="112">
        <f t="shared" si="6"/>
        <v>0</v>
      </c>
      <c r="I343" s="112"/>
      <c r="J343" s="112"/>
      <c r="K343" s="112"/>
      <c r="L343" s="112"/>
      <c r="M343" s="112"/>
      <c r="N343" s="112"/>
      <c r="O343" s="107"/>
      <c r="P343" s="107"/>
      <c r="Q343" s="107"/>
      <c r="R343" s="107"/>
      <c r="S343" s="101"/>
      <c r="T343" s="107"/>
      <c r="U343" s="107"/>
      <c r="V343" s="107"/>
      <c r="W343" s="107"/>
      <c r="X343" s="107"/>
      <c r="Y343" s="107"/>
      <c r="Z343" s="107"/>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224"/>
      <c r="BK343" s="224"/>
    </row>
    <row r="344" spans="1:63" ht="12.75" hidden="1" customHeight="1" outlineLevel="1">
      <c r="A344" s="9"/>
      <c r="B344" s="46"/>
      <c r="C344" s="131" t="str">
        <f>Asset11</f>
        <v>Land</v>
      </c>
      <c r="D344" s="9"/>
      <c r="E344" s="9"/>
      <c r="F344" s="142"/>
      <c r="G344" s="196">
        <f>Input!J17</f>
        <v>0</v>
      </c>
      <c r="H344" s="112">
        <f t="shared" si="6"/>
        <v>0</v>
      </c>
      <c r="I344" s="112"/>
      <c r="J344" s="112"/>
      <c r="K344" s="112"/>
      <c r="L344" s="112"/>
      <c r="M344" s="112"/>
      <c r="N344" s="112"/>
      <c r="O344" s="107"/>
      <c r="P344" s="107"/>
      <c r="Q344" s="107"/>
      <c r="R344" s="107"/>
      <c r="S344" s="101"/>
      <c r="T344" s="107"/>
      <c r="U344" s="107"/>
      <c r="V344" s="107"/>
      <c r="W344" s="107"/>
      <c r="X344" s="107"/>
      <c r="Y344" s="107"/>
      <c r="Z344" s="107"/>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24"/>
      <c r="BK344" s="224"/>
    </row>
    <row r="345" spans="1:63" ht="12.75" hidden="1" customHeight="1" outlineLevel="1">
      <c r="A345" s="9"/>
      <c r="B345" s="46"/>
      <c r="C345" s="131" t="str">
        <f>Asset12</f>
        <v>Buildings</v>
      </c>
      <c r="D345" s="9"/>
      <c r="E345" s="9"/>
      <c r="F345" s="142"/>
      <c r="G345" s="196">
        <f>Input!J18</f>
        <v>0</v>
      </c>
      <c r="H345" s="112">
        <f t="shared" si="6"/>
        <v>0</v>
      </c>
      <c r="I345" s="112"/>
      <c r="J345" s="112"/>
      <c r="K345" s="112"/>
      <c r="L345" s="112"/>
      <c r="M345" s="112"/>
      <c r="N345" s="112"/>
      <c r="O345" s="107"/>
      <c r="P345" s="107"/>
      <c r="Q345" s="107"/>
      <c r="R345" s="107"/>
      <c r="S345" s="101"/>
      <c r="T345" s="107"/>
      <c r="U345" s="107"/>
      <c r="V345" s="107"/>
      <c r="W345" s="107"/>
      <c r="X345" s="107"/>
      <c r="Y345" s="107"/>
      <c r="Z345" s="107"/>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224"/>
      <c r="BK345" s="224"/>
    </row>
    <row r="346" spans="1:63" ht="12.75" hidden="1" customHeight="1" outlineLevel="1">
      <c r="A346" s="9"/>
      <c r="B346" s="46"/>
      <c r="C346" s="131" t="str">
        <f>Asset13</f>
        <v>Equity raising costs</v>
      </c>
      <c r="D346" s="9"/>
      <c r="E346" s="9"/>
      <c r="F346" s="142"/>
      <c r="G346" s="196">
        <f>Input!J19</f>
        <v>0</v>
      </c>
      <c r="H346" s="112">
        <f t="shared" si="6"/>
        <v>0</v>
      </c>
      <c r="I346" s="112"/>
      <c r="J346" s="112"/>
      <c r="K346" s="112"/>
      <c r="L346" s="112"/>
      <c r="M346" s="112"/>
      <c r="N346" s="112"/>
      <c r="O346" s="107"/>
      <c r="P346" s="107"/>
      <c r="Q346" s="107"/>
      <c r="R346" s="107"/>
      <c r="S346" s="101"/>
      <c r="T346" s="107"/>
      <c r="U346" s="107"/>
      <c r="V346" s="107"/>
      <c r="W346" s="107"/>
      <c r="X346" s="107"/>
      <c r="Y346" s="107"/>
      <c r="Z346" s="107"/>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224"/>
      <c r="BK346" s="224"/>
    </row>
    <row r="347" spans="1:63" ht="12.75" hidden="1" customHeight="1" outlineLevel="1">
      <c r="A347" s="9"/>
      <c r="B347" s="46"/>
      <c r="C347" s="131">
        <f>Asset14</f>
        <v>0</v>
      </c>
      <c r="D347" s="9"/>
      <c r="E347" s="9"/>
      <c r="F347" s="142"/>
      <c r="G347" s="196">
        <f>Input!J20</f>
        <v>0</v>
      </c>
      <c r="H347" s="112">
        <f t="shared" si="6"/>
        <v>0</v>
      </c>
      <c r="I347" s="112"/>
      <c r="J347" s="112"/>
      <c r="K347" s="112"/>
      <c r="L347" s="112"/>
      <c r="M347" s="112"/>
      <c r="N347" s="112"/>
      <c r="O347" s="107"/>
      <c r="P347" s="107"/>
      <c r="Q347" s="107"/>
      <c r="R347" s="107"/>
      <c r="S347" s="101"/>
      <c r="T347" s="107"/>
      <c r="U347" s="107"/>
      <c r="V347" s="107"/>
      <c r="W347" s="107"/>
      <c r="X347" s="107"/>
      <c r="Y347" s="107"/>
      <c r="Z347" s="107"/>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24"/>
      <c r="BK347" s="224"/>
    </row>
    <row r="348" spans="1:63" ht="12.75" hidden="1" customHeight="1" outlineLevel="1">
      <c r="A348" s="9"/>
      <c r="B348" s="46"/>
      <c r="C348" s="131">
        <f>Asset15</f>
        <v>0</v>
      </c>
      <c r="D348" s="9"/>
      <c r="E348" s="9"/>
      <c r="F348" s="142"/>
      <c r="G348" s="196">
        <f>Input!J21</f>
        <v>0</v>
      </c>
      <c r="H348" s="112">
        <f t="shared" si="6"/>
        <v>0</v>
      </c>
      <c r="I348" s="112"/>
      <c r="J348" s="112"/>
      <c r="K348" s="112"/>
      <c r="L348" s="112"/>
      <c r="M348" s="112"/>
      <c r="N348" s="112"/>
      <c r="O348" s="107"/>
      <c r="P348" s="107"/>
      <c r="Q348" s="107"/>
      <c r="R348" s="107"/>
      <c r="S348" s="101"/>
      <c r="T348" s="107"/>
      <c r="U348" s="107"/>
      <c r="V348" s="107"/>
      <c r="W348" s="107"/>
      <c r="X348" s="107"/>
      <c r="Y348" s="107"/>
      <c r="Z348" s="107"/>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224"/>
      <c r="BK348" s="224"/>
    </row>
    <row r="349" spans="1:63" ht="12.75" hidden="1" customHeight="1" outlineLevel="1">
      <c r="A349" s="9"/>
      <c r="B349" s="46"/>
      <c r="C349" s="131">
        <f>Asset16</f>
        <v>0</v>
      </c>
      <c r="D349" s="9"/>
      <c r="E349" s="9"/>
      <c r="F349" s="142"/>
      <c r="G349" s="196">
        <f>Input!J22</f>
        <v>0</v>
      </c>
      <c r="H349" s="112">
        <f t="shared" si="6"/>
        <v>0</v>
      </c>
      <c r="I349" s="112"/>
      <c r="J349" s="112"/>
      <c r="K349" s="112"/>
      <c r="L349" s="112"/>
      <c r="M349" s="112"/>
      <c r="N349" s="112"/>
      <c r="O349" s="107"/>
      <c r="P349" s="107"/>
      <c r="Q349" s="107"/>
      <c r="R349" s="107"/>
      <c r="S349" s="101"/>
      <c r="T349" s="107"/>
      <c r="U349" s="107"/>
      <c r="V349" s="107"/>
      <c r="W349" s="107"/>
      <c r="X349" s="107"/>
      <c r="Y349" s="107"/>
      <c r="Z349" s="107"/>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224"/>
      <c r="BK349" s="224"/>
    </row>
    <row r="350" spans="1:63" ht="12.75" hidden="1" customHeight="1" outlineLevel="1">
      <c r="A350" s="9"/>
      <c r="B350" s="46"/>
      <c r="C350" s="131">
        <f>Asset17</f>
        <v>0</v>
      </c>
      <c r="D350" s="9"/>
      <c r="E350" s="9"/>
      <c r="F350" s="142"/>
      <c r="G350" s="196">
        <f>Input!J23</f>
        <v>0</v>
      </c>
      <c r="H350" s="112">
        <f t="shared" si="6"/>
        <v>0</v>
      </c>
      <c r="I350" s="112"/>
      <c r="J350" s="112"/>
      <c r="K350" s="112"/>
      <c r="L350" s="112"/>
      <c r="M350" s="112"/>
      <c r="N350" s="112"/>
      <c r="O350" s="107"/>
      <c r="P350" s="107"/>
      <c r="Q350" s="107"/>
      <c r="R350" s="107"/>
      <c r="S350" s="101"/>
      <c r="T350" s="107"/>
      <c r="U350" s="107"/>
      <c r="V350" s="107"/>
      <c r="W350" s="107"/>
      <c r="X350" s="107"/>
      <c r="Y350" s="107"/>
      <c r="Z350" s="107"/>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224"/>
      <c r="BK350" s="224"/>
    </row>
    <row r="351" spans="1:63" ht="12.75" hidden="1" customHeight="1" outlineLevel="1">
      <c r="A351" s="9"/>
      <c r="B351" s="46"/>
      <c r="C351" s="131">
        <f>Asset18</f>
        <v>0</v>
      </c>
      <c r="D351" s="9"/>
      <c r="E351" s="9"/>
      <c r="F351" s="142"/>
      <c r="G351" s="196">
        <f>Input!J24</f>
        <v>0</v>
      </c>
      <c r="H351" s="112">
        <f t="shared" si="6"/>
        <v>0</v>
      </c>
      <c r="I351" s="112"/>
      <c r="J351" s="112"/>
      <c r="K351" s="112"/>
      <c r="L351" s="112"/>
      <c r="M351" s="112"/>
      <c r="N351" s="112"/>
      <c r="O351" s="107"/>
      <c r="P351" s="107"/>
      <c r="Q351" s="107"/>
      <c r="R351" s="107"/>
      <c r="S351" s="101"/>
      <c r="T351" s="107"/>
      <c r="U351" s="107"/>
      <c r="V351" s="107"/>
      <c r="W351" s="107"/>
      <c r="X351" s="107"/>
      <c r="Y351" s="107"/>
      <c r="Z351" s="107"/>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224"/>
      <c r="BK351" s="224"/>
    </row>
    <row r="352" spans="1:63" ht="12.75" hidden="1" customHeight="1" outlineLevel="1">
      <c r="A352" s="9"/>
      <c r="B352" s="46"/>
      <c r="C352" s="131">
        <f>Asset19</f>
        <v>0</v>
      </c>
      <c r="D352" s="9"/>
      <c r="E352" s="9"/>
      <c r="F352" s="142"/>
      <c r="G352" s="196">
        <f>Input!J25</f>
        <v>0</v>
      </c>
      <c r="H352" s="112">
        <f t="shared" si="6"/>
        <v>0</v>
      </c>
      <c r="I352" s="122"/>
      <c r="J352" s="122"/>
      <c r="K352" s="122"/>
      <c r="L352" s="122"/>
      <c r="M352" s="107"/>
      <c r="N352" s="107"/>
      <c r="O352" s="107"/>
      <c r="P352" s="107"/>
      <c r="Q352" s="107"/>
      <c r="R352" s="107"/>
      <c r="S352" s="101"/>
      <c r="T352" s="107"/>
      <c r="U352" s="107"/>
      <c r="V352" s="107"/>
      <c r="W352" s="107"/>
      <c r="X352" s="107"/>
      <c r="Y352" s="107"/>
      <c r="Z352" s="107"/>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224"/>
      <c r="BK352" s="224"/>
    </row>
    <row r="353" spans="1:63" ht="12.75" hidden="1" customHeight="1" outlineLevel="1">
      <c r="A353" s="9"/>
      <c r="B353" s="46"/>
      <c r="C353" s="131">
        <f>Asset20</f>
        <v>0</v>
      </c>
      <c r="D353" s="9"/>
      <c r="E353" s="9"/>
      <c r="F353" s="142"/>
      <c r="G353" s="196">
        <f>Input!J26</f>
        <v>0</v>
      </c>
      <c r="H353" s="112">
        <f t="shared" si="6"/>
        <v>0</v>
      </c>
      <c r="I353" s="122"/>
      <c r="J353" s="122"/>
      <c r="K353" s="122"/>
      <c r="L353" s="122"/>
      <c r="M353" s="107"/>
      <c r="N353" s="107"/>
      <c r="O353" s="107"/>
      <c r="P353" s="107"/>
      <c r="Q353" s="107"/>
      <c r="R353" s="107"/>
      <c r="S353" s="101"/>
      <c r="T353" s="107"/>
      <c r="U353" s="107"/>
      <c r="V353" s="107"/>
      <c r="W353" s="107"/>
      <c r="X353" s="107"/>
      <c r="Y353" s="107"/>
      <c r="Z353" s="107"/>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24"/>
      <c r="BK353" s="224"/>
    </row>
    <row r="354" spans="1:63" ht="12.75" hidden="1" customHeight="1" outlineLevel="1">
      <c r="A354" s="9"/>
      <c r="B354" s="46"/>
      <c r="C354" s="131">
        <f>Asset21</f>
        <v>0</v>
      </c>
      <c r="D354" s="9"/>
      <c r="E354" s="9"/>
      <c r="F354" s="142"/>
      <c r="G354" s="196">
        <f>Input!J27</f>
        <v>0</v>
      </c>
      <c r="H354" s="112">
        <f t="shared" si="6"/>
        <v>0</v>
      </c>
      <c r="I354" s="122"/>
      <c r="J354" s="122"/>
      <c r="K354" s="122"/>
      <c r="L354" s="122"/>
      <c r="M354" s="107"/>
      <c r="N354" s="107"/>
      <c r="O354" s="107"/>
      <c r="P354" s="107"/>
      <c r="Q354" s="107"/>
      <c r="R354" s="107"/>
      <c r="S354" s="101"/>
      <c r="T354" s="107"/>
      <c r="U354" s="107"/>
      <c r="V354" s="107"/>
      <c r="W354" s="107"/>
      <c r="X354" s="107"/>
      <c r="Y354" s="107"/>
      <c r="Z354" s="107"/>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224"/>
      <c r="BK354" s="224"/>
    </row>
    <row r="355" spans="1:63" ht="12.75" hidden="1" customHeight="1" outlineLevel="1">
      <c r="A355" s="9"/>
      <c r="B355" s="46"/>
      <c r="C355" s="131">
        <f>Asset22</f>
        <v>0</v>
      </c>
      <c r="D355" s="9"/>
      <c r="E355" s="9"/>
      <c r="F355" s="142"/>
      <c r="G355" s="196">
        <f>Input!J28</f>
        <v>0</v>
      </c>
      <c r="H355" s="112">
        <f t="shared" si="6"/>
        <v>0</v>
      </c>
      <c r="I355" s="122"/>
      <c r="J355" s="122"/>
      <c r="K355" s="122"/>
      <c r="L355" s="122"/>
      <c r="M355" s="107"/>
      <c r="N355" s="107"/>
      <c r="O355" s="107"/>
      <c r="P355" s="107"/>
      <c r="Q355" s="107"/>
      <c r="R355" s="107"/>
      <c r="S355" s="101"/>
      <c r="T355" s="107"/>
      <c r="U355" s="107"/>
      <c r="V355" s="107"/>
      <c r="W355" s="107"/>
      <c r="X355" s="107"/>
      <c r="Y355" s="107"/>
      <c r="Z355" s="107"/>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24"/>
      <c r="BK355" s="224"/>
    </row>
    <row r="356" spans="1:63" ht="12.75" hidden="1" customHeight="1" outlineLevel="1">
      <c r="A356" s="9"/>
      <c r="B356" s="46"/>
      <c r="C356" s="131">
        <f>Asset23</f>
        <v>0</v>
      </c>
      <c r="D356" s="9"/>
      <c r="E356" s="9"/>
      <c r="F356" s="142"/>
      <c r="G356" s="196">
        <f>Input!J29</f>
        <v>0</v>
      </c>
      <c r="H356" s="112">
        <f t="shared" si="6"/>
        <v>0</v>
      </c>
      <c r="I356" s="122"/>
      <c r="J356" s="122"/>
      <c r="K356" s="122"/>
      <c r="L356" s="122"/>
      <c r="M356" s="107"/>
      <c r="N356" s="107"/>
      <c r="O356" s="107"/>
      <c r="P356" s="107"/>
      <c r="Q356" s="107"/>
      <c r="R356" s="107"/>
      <c r="S356" s="101"/>
      <c r="T356" s="107"/>
      <c r="U356" s="107"/>
      <c r="V356" s="107"/>
      <c r="W356" s="107"/>
      <c r="X356" s="107"/>
      <c r="Y356" s="107"/>
      <c r="Z356" s="107"/>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24"/>
      <c r="BK356" s="224"/>
    </row>
    <row r="357" spans="1:63" ht="12.75" hidden="1" customHeight="1" outlineLevel="1">
      <c r="A357" s="9"/>
      <c r="B357" s="46"/>
      <c r="C357" s="131">
        <f>Asset24</f>
        <v>0</v>
      </c>
      <c r="D357" s="9"/>
      <c r="E357" s="9"/>
      <c r="F357" s="142"/>
      <c r="G357" s="196">
        <f>Input!J30</f>
        <v>0</v>
      </c>
      <c r="H357" s="112">
        <f t="shared" si="6"/>
        <v>0</v>
      </c>
      <c r="I357" s="122"/>
      <c r="J357" s="122"/>
      <c r="K357" s="122"/>
      <c r="L357" s="122"/>
      <c r="M357" s="107"/>
      <c r="N357" s="107"/>
      <c r="O357" s="107"/>
      <c r="P357" s="107"/>
      <c r="Q357" s="107"/>
      <c r="R357" s="107"/>
      <c r="S357" s="101"/>
      <c r="T357" s="107"/>
      <c r="U357" s="107"/>
      <c r="V357" s="107"/>
      <c r="W357" s="107"/>
      <c r="X357" s="107"/>
      <c r="Y357" s="107"/>
      <c r="Z357" s="107"/>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24"/>
      <c r="BK357" s="224"/>
    </row>
    <row r="358" spans="1:63" ht="12.75" hidden="1" customHeight="1" outlineLevel="1">
      <c r="A358" s="9"/>
      <c r="B358" s="46"/>
      <c r="C358" s="131">
        <f>Asset25</f>
        <v>0</v>
      </c>
      <c r="D358" s="9"/>
      <c r="E358" s="9"/>
      <c r="F358" s="142"/>
      <c r="G358" s="196">
        <f>Input!J31</f>
        <v>0</v>
      </c>
      <c r="H358" s="112">
        <f t="shared" si="6"/>
        <v>0</v>
      </c>
      <c r="I358" s="122"/>
      <c r="J358" s="122"/>
      <c r="K358" s="122"/>
      <c r="L358" s="122"/>
      <c r="M358" s="107"/>
      <c r="N358" s="107"/>
      <c r="O358" s="107"/>
      <c r="P358" s="107"/>
      <c r="Q358" s="107"/>
      <c r="R358" s="107"/>
      <c r="S358" s="101"/>
      <c r="T358" s="107"/>
      <c r="U358" s="107"/>
      <c r="V358" s="107"/>
      <c r="W358" s="107"/>
      <c r="X358" s="107"/>
      <c r="Y358" s="107"/>
      <c r="Z358" s="107"/>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224"/>
      <c r="BK358" s="224"/>
    </row>
    <row r="359" spans="1:63" ht="12.75" hidden="1" customHeight="1" outlineLevel="1">
      <c r="A359" s="9"/>
      <c r="B359" s="46"/>
      <c r="C359" s="131">
        <f>Asset26</f>
        <v>0</v>
      </c>
      <c r="D359" s="9"/>
      <c r="E359" s="9"/>
      <c r="F359" s="142"/>
      <c r="G359" s="196">
        <f>Input!J32</f>
        <v>0</v>
      </c>
      <c r="H359" s="112">
        <f t="shared" si="6"/>
        <v>0</v>
      </c>
      <c r="I359" s="122"/>
      <c r="J359" s="122"/>
      <c r="K359" s="122"/>
      <c r="L359" s="122"/>
      <c r="M359" s="107"/>
      <c r="N359" s="107"/>
      <c r="O359" s="107"/>
      <c r="P359" s="107"/>
      <c r="Q359" s="107"/>
      <c r="R359" s="107"/>
      <c r="S359" s="101"/>
      <c r="T359" s="107"/>
      <c r="U359" s="107"/>
      <c r="V359" s="107"/>
      <c r="W359" s="107"/>
      <c r="X359" s="107"/>
      <c r="Y359" s="107"/>
      <c r="Z359" s="107"/>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224"/>
      <c r="BK359" s="224"/>
    </row>
    <row r="360" spans="1:63" ht="12.75" hidden="1" customHeight="1" outlineLevel="1">
      <c r="A360" s="9"/>
      <c r="B360" s="46"/>
      <c r="C360" s="131">
        <f>Asset27</f>
        <v>0</v>
      </c>
      <c r="D360" s="9"/>
      <c r="E360" s="9"/>
      <c r="F360" s="142"/>
      <c r="G360" s="196">
        <f>Input!J33</f>
        <v>0</v>
      </c>
      <c r="H360" s="112">
        <f t="shared" si="6"/>
        <v>0</v>
      </c>
      <c r="I360" s="122"/>
      <c r="J360" s="122"/>
      <c r="K360" s="122"/>
      <c r="L360" s="122"/>
      <c r="M360" s="107"/>
      <c r="N360" s="107"/>
      <c r="O360" s="107"/>
      <c r="P360" s="107"/>
      <c r="Q360" s="107"/>
      <c r="R360" s="107"/>
      <c r="S360" s="101"/>
      <c r="T360" s="107"/>
      <c r="U360" s="107"/>
      <c r="V360" s="107"/>
      <c r="W360" s="107"/>
      <c r="X360" s="107"/>
      <c r="Y360" s="107"/>
      <c r="Z360" s="107"/>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224"/>
      <c r="BK360" s="224"/>
    </row>
    <row r="361" spans="1:63" ht="12.75" hidden="1" customHeight="1" outlineLevel="1">
      <c r="A361" s="9"/>
      <c r="B361" s="46"/>
      <c r="C361" s="131">
        <f>Asset28</f>
        <v>0</v>
      </c>
      <c r="D361" s="9"/>
      <c r="E361" s="9"/>
      <c r="F361" s="142"/>
      <c r="G361" s="196">
        <f>Input!J34</f>
        <v>0</v>
      </c>
      <c r="H361" s="112">
        <f t="shared" si="6"/>
        <v>0</v>
      </c>
      <c r="I361" s="122"/>
      <c r="J361" s="122"/>
      <c r="K361" s="122"/>
      <c r="L361" s="122"/>
      <c r="M361" s="107"/>
      <c r="N361" s="107"/>
      <c r="O361" s="107"/>
      <c r="P361" s="107"/>
      <c r="Q361" s="107"/>
      <c r="R361" s="107"/>
      <c r="S361" s="101"/>
      <c r="T361" s="107"/>
      <c r="U361" s="107"/>
      <c r="V361" s="107"/>
      <c r="W361" s="107"/>
      <c r="X361" s="107"/>
      <c r="Y361" s="107"/>
      <c r="Z361" s="107"/>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224"/>
      <c r="BK361" s="224"/>
    </row>
    <row r="362" spans="1:63" ht="12.75" hidden="1" customHeight="1" outlineLevel="1">
      <c r="A362" s="9"/>
      <c r="B362" s="46"/>
      <c r="C362" s="131">
        <f>Asset29</f>
        <v>0</v>
      </c>
      <c r="D362" s="9"/>
      <c r="E362" s="9"/>
      <c r="F362" s="142"/>
      <c r="G362" s="196">
        <f>Input!J35</f>
        <v>0</v>
      </c>
      <c r="H362" s="112">
        <f t="shared" si="6"/>
        <v>0</v>
      </c>
      <c r="I362" s="122"/>
      <c r="J362" s="122"/>
      <c r="K362" s="122"/>
      <c r="L362" s="122"/>
      <c r="M362" s="107"/>
      <c r="N362" s="107"/>
      <c r="O362" s="107"/>
      <c r="P362" s="107"/>
      <c r="Q362" s="107"/>
      <c r="R362" s="107"/>
      <c r="S362" s="101"/>
      <c r="T362" s="107"/>
      <c r="U362" s="107"/>
      <c r="V362" s="107"/>
      <c r="W362" s="107"/>
      <c r="X362" s="107"/>
      <c r="Y362" s="107"/>
      <c r="Z362" s="107"/>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224"/>
      <c r="BK362" s="224"/>
    </row>
    <row r="363" spans="1:63" ht="12.75" hidden="1" customHeight="1" outlineLevel="1">
      <c r="A363" s="9"/>
      <c r="B363" s="46"/>
      <c r="C363" s="131">
        <f>Asset30</f>
        <v>0</v>
      </c>
      <c r="D363" s="9"/>
      <c r="E363" s="9"/>
      <c r="F363" s="142"/>
      <c r="G363" s="196">
        <f>Input!J36</f>
        <v>0</v>
      </c>
      <c r="H363" s="112">
        <f t="shared" si="6"/>
        <v>0</v>
      </c>
      <c r="I363" s="122"/>
      <c r="J363" s="122"/>
      <c r="K363" s="122"/>
      <c r="L363" s="122"/>
      <c r="M363" s="107"/>
      <c r="N363" s="107"/>
      <c r="O363" s="107"/>
      <c r="P363" s="107"/>
      <c r="Q363" s="107"/>
      <c r="R363" s="107"/>
      <c r="S363" s="101"/>
      <c r="T363" s="107"/>
      <c r="U363" s="107"/>
      <c r="V363" s="107"/>
      <c r="W363" s="107"/>
      <c r="X363" s="107"/>
      <c r="Y363" s="107"/>
      <c r="Z363" s="107"/>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224"/>
      <c r="BK363" s="224"/>
    </row>
    <row r="364" spans="1:63" collapsed="1">
      <c r="A364" s="9"/>
      <c r="B364" s="46"/>
      <c r="C364" s="131"/>
      <c r="D364" s="9"/>
      <c r="E364" s="9"/>
      <c r="F364" s="142"/>
      <c r="G364" s="196"/>
      <c r="H364" s="122"/>
      <c r="I364" s="122"/>
      <c r="J364" s="122"/>
      <c r="K364" s="122"/>
      <c r="L364" s="122"/>
      <c r="M364" s="107"/>
      <c r="N364" s="107"/>
      <c r="O364" s="107"/>
      <c r="P364" s="107"/>
      <c r="Q364" s="107"/>
      <c r="R364" s="107"/>
      <c r="S364" s="101"/>
      <c r="T364" s="107"/>
      <c r="U364" s="107"/>
      <c r="V364" s="107"/>
      <c r="W364" s="107"/>
      <c r="X364" s="107"/>
      <c r="Y364" s="107"/>
      <c r="Z364" s="107"/>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24"/>
      <c r="BK364" s="224"/>
    </row>
    <row r="365" spans="1:63">
      <c r="A365" s="9"/>
      <c r="B365" s="46" t="s">
        <v>45</v>
      </c>
      <c r="C365" s="9"/>
      <c r="D365" s="9"/>
      <c r="E365" s="9"/>
      <c r="F365" s="9"/>
      <c r="G365" s="197">
        <f>SUM(G366:G395)</f>
        <v>4.2038385308644184</v>
      </c>
      <c r="H365" s="122"/>
      <c r="I365" s="122"/>
      <c r="J365" s="122"/>
      <c r="K365" s="122"/>
      <c r="L365" s="122"/>
      <c r="M365" s="107"/>
      <c r="N365" s="107"/>
      <c r="O365" s="107"/>
      <c r="P365" s="107"/>
      <c r="Q365" s="107"/>
      <c r="R365" s="107"/>
      <c r="S365" s="101"/>
      <c r="T365" s="107"/>
      <c r="U365" s="107"/>
      <c r="V365" s="107"/>
      <c r="W365" s="107"/>
      <c r="X365" s="107"/>
      <c r="Y365" s="107"/>
      <c r="Z365" s="107"/>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224"/>
      <c r="BK365" s="224"/>
    </row>
    <row r="366" spans="1:63" hidden="1" outlineLevel="1">
      <c r="A366" s="9"/>
      <c r="B366" s="46"/>
      <c r="C366" s="131" t="str">
        <f>Asset1</f>
        <v>Opening Distribution Assets</v>
      </c>
      <c r="D366" s="9"/>
      <c r="E366" s="9"/>
      <c r="F366" s="9"/>
      <c r="G366" s="199">
        <f>Input!M7</f>
        <v>4.2038385308644184</v>
      </c>
      <c r="H366" s="122"/>
      <c r="I366" s="122"/>
      <c r="J366" s="122"/>
      <c r="K366" s="122"/>
      <c r="L366" s="122"/>
      <c r="M366" s="107"/>
      <c r="N366" s="107"/>
      <c r="O366" s="107"/>
      <c r="P366" s="107"/>
      <c r="Q366" s="107"/>
      <c r="R366" s="107"/>
      <c r="S366" s="101"/>
      <c r="T366" s="107"/>
      <c r="U366" s="107"/>
      <c r="V366" s="107"/>
      <c r="W366" s="107"/>
      <c r="X366" s="107"/>
      <c r="Y366" s="107"/>
      <c r="Z366" s="107"/>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24"/>
      <c r="BK366" s="224"/>
    </row>
    <row r="367" spans="1:63" hidden="1" outlineLevel="1">
      <c r="A367" s="9"/>
      <c r="B367" s="46"/>
      <c r="C367" s="131" t="str">
        <f>Asset2</f>
        <v>Sub-transmission Overhead</v>
      </c>
      <c r="D367" s="9"/>
      <c r="E367" s="9"/>
      <c r="F367" s="9"/>
      <c r="G367" s="199">
        <f>Input!M8</f>
        <v>0</v>
      </c>
      <c r="H367" s="122"/>
      <c r="I367" s="122"/>
      <c r="J367" s="122"/>
      <c r="K367" s="122"/>
      <c r="L367" s="122"/>
      <c r="M367" s="107"/>
      <c r="N367" s="107"/>
      <c r="O367" s="107"/>
      <c r="P367" s="107"/>
      <c r="Q367" s="107"/>
      <c r="R367" s="107"/>
      <c r="S367" s="101"/>
      <c r="T367" s="107"/>
      <c r="U367" s="107"/>
      <c r="V367" s="107"/>
      <c r="W367" s="107"/>
      <c r="X367" s="107"/>
      <c r="Y367" s="107"/>
      <c r="Z367" s="107"/>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224"/>
      <c r="BK367" s="224"/>
    </row>
    <row r="368" spans="1:63" hidden="1" outlineLevel="1">
      <c r="A368" s="9"/>
      <c r="B368" s="46"/>
      <c r="C368" s="131" t="str">
        <f>Asset3</f>
        <v>Sub-transmission Underground</v>
      </c>
      <c r="D368" s="9"/>
      <c r="E368" s="9"/>
      <c r="F368" s="9"/>
      <c r="G368" s="199">
        <f>Input!M9</f>
        <v>0</v>
      </c>
      <c r="H368" s="122"/>
      <c r="I368" s="122"/>
      <c r="J368" s="122"/>
      <c r="K368" s="122"/>
      <c r="L368" s="122"/>
      <c r="M368" s="107"/>
      <c r="N368" s="107"/>
      <c r="O368" s="107"/>
      <c r="P368" s="107"/>
      <c r="Q368" s="107"/>
      <c r="R368" s="107"/>
      <c r="S368" s="101"/>
      <c r="T368" s="107"/>
      <c r="U368" s="107"/>
      <c r="V368" s="107"/>
      <c r="W368" s="107"/>
      <c r="X368" s="107"/>
      <c r="Y368" s="107"/>
      <c r="Z368" s="107"/>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24"/>
      <c r="BK368" s="224"/>
    </row>
    <row r="369" spans="1:63" hidden="1" outlineLevel="1">
      <c r="A369" s="9"/>
      <c r="B369" s="46"/>
      <c r="C369" s="131" t="str">
        <f>Asset4</f>
        <v>Zone Substation</v>
      </c>
      <c r="D369" s="9"/>
      <c r="E369" s="9"/>
      <c r="F369" s="9"/>
      <c r="G369" s="199">
        <f>Input!M10</f>
        <v>0</v>
      </c>
      <c r="H369" s="122"/>
      <c r="I369" s="122"/>
      <c r="J369" s="122"/>
      <c r="K369" s="122"/>
      <c r="L369" s="122"/>
      <c r="M369" s="107"/>
      <c r="N369" s="107"/>
      <c r="O369" s="107"/>
      <c r="P369" s="107"/>
      <c r="Q369" s="107"/>
      <c r="R369" s="107"/>
      <c r="S369" s="101"/>
      <c r="T369" s="107"/>
      <c r="U369" s="107"/>
      <c r="V369" s="107"/>
      <c r="W369" s="107"/>
      <c r="X369" s="107"/>
      <c r="Y369" s="107"/>
      <c r="Z369" s="107"/>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224"/>
      <c r="BK369" s="224"/>
    </row>
    <row r="370" spans="1:63" hidden="1" outlineLevel="1">
      <c r="A370" s="9"/>
      <c r="B370" s="46"/>
      <c r="C370" s="131" t="str">
        <f>Asset5</f>
        <v>IT &amp; Communication Systems (Networks)</v>
      </c>
      <c r="D370" s="9"/>
      <c r="E370" s="9"/>
      <c r="F370" s="9"/>
      <c r="G370" s="199">
        <f>Input!M11</f>
        <v>0</v>
      </c>
      <c r="H370" s="122"/>
      <c r="I370" s="122"/>
      <c r="J370" s="122"/>
      <c r="K370" s="122"/>
      <c r="L370" s="122"/>
      <c r="M370" s="107"/>
      <c r="N370" s="107"/>
      <c r="O370" s="107"/>
      <c r="P370" s="107"/>
      <c r="Q370" s="107"/>
      <c r="R370" s="107"/>
      <c r="S370" s="101"/>
      <c r="T370" s="107"/>
      <c r="U370" s="107"/>
      <c r="V370" s="107"/>
      <c r="W370" s="107"/>
      <c r="X370" s="107"/>
      <c r="Y370" s="107"/>
      <c r="Z370" s="107"/>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24"/>
      <c r="BK370" s="224"/>
    </row>
    <row r="371" spans="1:63" hidden="1" outlineLevel="1">
      <c r="A371" s="9"/>
      <c r="B371" s="46"/>
      <c r="C371" s="131" t="str">
        <f>Asset6</f>
        <v>Motor Vehicles</v>
      </c>
      <c r="D371" s="9"/>
      <c r="E371" s="9"/>
      <c r="F371" s="9"/>
      <c r="G371" s="199">
        <f>Input!M12</f>
        <v>0</v>
      </c>
      <c r="H371" s="122"/>
      <c r="I371" s="122"/>
      <c r="J371" s="122"/>
      <c r="K371" s="122"/>
      <c r="L371" s="122"/>
      <c r="M371" s="107"/>
      <c r="N371" s="107"/>
      <c r="O371" s="107"/>
      <c r="P371" s="107"/>
      <c r="Q371" s="107"/>
      <c r="R371" s="107"/>
      <c r="S371" s="101"/>
      <c r="T371" s="107"/>
      <c r="U371" s="107"/>
      <c r="V371" s="107"/>
      <c r="W371" s="107"/>
      <c r="X371" s="107"/>
      <c r="Y371" s="107"/>
      <c r="Z371" s="107"/>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224"/>
      <c r="BK371" s="224"/>
    </row>
    <row r="372" spans="1:63" hidden="1" outlineLevel="1">
      <c r="A372" s="9"/>
      <c r="B372" s="46"/>
      <c r="C372" s="131" t="str">
        <f>Asset7</f>
        <v>Other Non-System Assets (Networks)</v>
      </c>
      <c r="D372" s="9"/>
      <c r="E372" s="9"/>
      <c r="F372" s="9"/>
      <c r="G372" s="199">
        <f>Input!M13</f>
        <v>0</v>
      </c>
      <c r="H372" s="122"/>
      <c r="I372" s="122"/>
      <c r="J372" s="122"/>
      <c r="K372" s="122"/>
      <c r="L372" s="122"/>
      <c r="M372" s="107"/>
      <c r="N372" s="107"/>
      <c r="O372" s="107"/>
      <c r="P372" s="107"/>
      <c r="Q372" s="107"/>
      <c r="R372" s="107"/>
      <c r="S372" s="101"/>
      <c r="T372" s="107"/>
      <c r="U372" s="107"/>
      <c r="V372" s="107"/>
      <c r="W372" s="107"/>
      <c r="X372" s="107"/>
      <c r="Y372" s="107"/>
      <c r="Z372" s="107"/>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224"/>
      <c r="BK372" s="224"/>
    </row>
    <row r="373" spans="1:63" hidden="1" outlineLevel="1">
      <c r="A373" s="9"/>
      <c r="B373" s="46"/>
      <c r="C373" s="131" t="str">
        <f>Asset8</f>
        <v>IT Systems (Corporate)</v>
      </c>
      <c r="D373" s="9"/>
      <c r="E373" s="9"/>
      <c r="F373" s="9"/>
      <c r="G373" s="199">
        <f>Input!M14</f>
        <v>0</v>
      </c>
      <c r="H373" s="122"/>
      <c r="I373" s="122"/>
      <c r="J373" s="122"/>
      <c r="K373" s="122"/>
      <c r="L373" s="122"/>
      <c r="M373" s="107"/>
      <c r="N373" s="107"/>
      <c r="O373" s="107"/>
      <c r="P373" s="107"/>
      <c r="Q373" s="107"/>
      <c r="R373" s="107"/>
      <c r="S373" s="101"/>
      <c r="T373" s="107"/>
      <c r="U373" s="107"/>
      <c r="V373" s="107"/>
      <c r="W373" s="107"/>
      <c r="X373" s="107"/>
      <c r="Y373" s="107"/>
      <c r="Z373" s="107"/>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224"/>
      <c r="BK373" s="224"/>
    </row>
    <row r="374" spans="1:63" hidden="1" outlineLevel="1">
      <c r="A374" s="9"/>
      <c r="B374" s="46"/>
      <c r="C374" s="131" t="str">
        <f>Asset9</f>
        <v>Telecommunications (Corporate)</v>
      </c>
      <c r="D374" s="9"/>
      <c r="E374" s="9"/>
      <c r="F374" s="9"/>
      <c r="G374" s="199">
        <f>Input!M15</f>
        <v>0</v>
      </c>
      <c r="H374" s="122"/>
      <c r="I374" s="122"/>
      <c r="J374" s="122"/>
      <c r="K374" s="122"/>
      <c r="L374" s="122"/>
      <c r="M374" s="107"/>
      <c r="N374" s="107"/>
      <c r="O374" s="107"/>
      <c r="P374" s="107"/>
      <c r="Q374" s="107"/>
      <c r="R374" s="107"/>
      <c r="S374" s="101"/>
      <c r="T374" s="107"/>
      <c r="U374" s="107"/>
      <c r="V374" s="107"/>
      <c r="W374" s="107"/>
      <c r="X374" s="107"/>
      <c r="Y374" s="107"/>
      <c r="Z374" s="107"/>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224"/>
      <c r="BK374" s="224"/>
    </row>
    <row r="375" spans="1:63" hidden="1" outlineLevel="1">
      <c r="A375" s="9"/>
      <c r="B375" s="46"/>
      <c r="C375" s="131" t="str">
        <f>Asset10</f>
        <v>Other Non-System Assets (Corporate)</v>
      </c>
      <c r="D375" s="9"/>
      <c r="E375" s="9"/>
      <c r="F375" s="9"/>
      <c r="G375" s="199">
        <f>Input!M16</f>
        <v>0</v>
      </c>
      <c r="H375" s="122"/>
      <c r="I375" s="122"/>
      <c r="J375" s="122"/>
      <c r="K375" s="122"/>
      <c r="L375" s="122"/>
      <c r="M375" s="107"/>
      <c r="N375" s="107"/>
      <c r="O375" s="107"/>
      <c r="P375" s="107"/>
      <c r="Q375" s="107"/>
      <c r="R375" s="107"/>
      <c r="S375" s="101"/>
      <c r="T375" s="107"/>
      <c r="U375" s="107"/>
      <c r="V375" s="107"/>
      <c r="W375" s="107"/>
      <c r="X375" s="107"/>
      <c r="Y375" s="107"/>
      <c r="Z375" s="107"/>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24"/>
      <c r="BK375" s="224"/>
    </row>
    <row r="376" spans="1:63" hidden="1" outlineLevel="1">
      <c r="A376" s="9"/>
      <c r="B376" s="46"/>
      <c r="C376" s="131" t="str">
        <f>Asset11</f>
        <v>Land</v>
      </c>
      <c r="D376" s="9"/>
      <c r="E376" s="9"/>
      <c r="F376" s="9"/>
      <c r="G376" s="199">
        <f>Input!M17</f>
        <v>0</v>
      </c>
      <c r="H376" s="122"/>
      <c r="I376" s="122"/>
      <c r="J376" s="122"/>
      <c r="K376" s="122"/>
      <c r="L376" s="122"/>
      <c r="M376" s="107"/>
      <c r="N376" s="107"/>
      <c r="O376" s="107"/>
      <c r="P376" s="107"/>
      <c r="Q376" s="107"/>
      <c r="R376" s="107"/>
      <c r="S376" s="101"/>
      <c r="T376" s="107"/>
      <c r="U376" s="107"/>
      <c r="V376" s="107"/>
      <c r="W376" s="107"/>
      <c r="X376" s="107"/>
      <c r="Y376" s="107"/>
      <c r="Z376" s="107"/>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224"/>
      <c r="BK376" s="224"/>
    </row>
    <row r="377" spans="1:63" hidden="1" outlineLevel="1">
      <c r="A377" s="9"/>
      <c r="B377" s="46"/>
      <c r="C377" s="131" t="str">
        <f>Asset12</f>
        <v>Buildings</v>
      </c>
      <c r="D377" s="9"/>
      <c r="E377" s="9"/>
      <c r="F377" s="9"/>
      <c r="G377" s="199">
        <f>Input!M18</f>
        <v>0</v>
      </c>
      <c r="H377" s="122"/>
      <c r="I377" s="122"/>
      <c r="J377" s="122"/>
      <c r="K377" s="122"/>
      <c r="L377" s="122"/>
      <c r="M377" s="107"/>
      <c r="N377" s="107"/>
      <c r="O377" s="107"/>
      <c r="P377" s="107"/>
      <c r="Q377" s="107"/>
      <c r="R377" s="107"/>
      <c r="S377" s="101"/>
      <c r="T377" s="107"/>
      <c r="U377" s="107"/>
      <c r="V377" s="107"/>
      <c r="W377" s="107"/>
      <c r="X377" s="107"/>
      <c r="Y377" s="107"/>
      <c r="Z377" s="107"/>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224"/>
      <c r="BK377" s="224"/>
    </row>
    <row r="378" spans="1:63" hidden="1" outlineLevel="1">
      <c r="A378" s="9"/>
      <c r="B378" s="46"/>
      <c r="C378" s="131" t="str">
        <f>Asset13</f>
        <v>Equity raising costs</v>
      </c>
      <c r="D378" s="9"/>
      <c r="E378" s="9"/>
      <c r="F378" s="9"/>
      <c r="G378" s="199">
        <f>Input!M19</f>
        <v>0</v>
      </c>
      <c r="H378" s="122"/>
      <c r="I378" s="122"/>
      <c r="J378" s="122"/>
      <c r="K378" s="122"/>
      <c r="L378" s="122"/>
      <c r="M378" s="107"/>
      <c r="N378" s="107"/>
      <c r="O378" s="107"/>
      <c r="P378" s="107"/>
      <c r="Q378" s="107"/>
      <c r="R378" s="107"/>
      <c r="S378" s="101"/>
      <c r="T378" s="107"/>
      <c r="U378" s="107"/>
      <c r="V378" s="107"/>
      <c r="W378" s="107"/>
      <c r="X378" s="107"/>
      <c r="Y378" s="107"/>
      <c r="Z378" s="107"/>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224"/>
      <c r="BK378" s="224"/>
    </row>
    <row r="379" spans="1:63" hidden="1" outlineLevel="1">
      <c r="A379" s="9"/>
      <c r="B379" s="46"/>
      <c r="C379" s="131">
        <f>Asset14</f>
        <v>0</v>
      </c>
      <c r="D379" s="9"/>
      <c r="E379" s="9"/>
      <c r="F379" s="9"/>
      <c r="G379" s="199">
        <f>Input!M20</f>
        <v>0</v>
      </c>
      <c r="H379" s="122"/>
      <c r="I379" s="122"/>
      <c r="J379" s="122"/>
      <c r="K379" s="122"/>
      <c r="L379" s="122"/>
      <c r="M379" s="107"/>
      <c r="N379" s="107"/>
      <c r="O379" s="107"/>
      <c r="P379" s="107"/>
      <c r="Q379" s="107"/>
      <c r="R379" s="107"/>
      <c r="S379" s="101"/>
      <c r="T379" s="107"/>
      <c r="U379" s="107"/>
      <c r="V379" s="107"/>
      <c r="W379" s="107"/>
      <c r="X379" s="107"/>
      <c r="Y379" s="107"/>
      <c r="Z379" s="107"/>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224"/>
      <c r="BK379" s="224"/>
    </row>
    <row r="380" spans="1:63" hidden="1" outlineLevel="1">
      <c r="A380" s="9"/>
      <c r="B380" s="46"/>
      <c r="C380" s="131">
        <f>Asset15</f>
        <v>0</v>
      </c>
      <c r="D380" s="9"/>
      <c r="E380" s="9"/>
      <c r="F380" s="9"/>
      <c r="G380" s="199">
        <f>Input!M21</f>
        <v>0</v>
      </c>
      <c r="H380" s="122"/>
      <c r="I380" s="122"/>
      <c r="J380" s="122"/>
      <c r="K380" s="122"/>
      <c r="L380" s="122"/>
      <c r="M380" s="107"/>
      <c r="N380" s="107"/>
      <c r="O380" s="107"/>
      <c r="P380" s="107"/>
      <c r="Q380" s="107"/>
      <c r="R380" s="107"/>
      <c r="S380" s="101"/>
      <c r="T380" s="107"/>
      <c r="U380" s="107"/>
      <c r="V380" s="107"/>
      <c r="W380" s="107"/>
      <c r="X380" s="107"/>
      <c r="Y380" s="107"/>
      <c r="Z380" s="107"/>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224"/>
      <c r="BK380" s="224"/>
    </row>
    <row r="381" spans="1:63" hidden="1" outlineLevel="1">
      <c r="A381" s="9"/>
      <c r="B381" s="46"/>
      <c r="C381" s="131">
        <f>Asset16</f>
        <v>0</v>
      </c>
      <c r="D381" s="9"/>
      <c r="E381" s="9"/>
      <c r="F381" s="9"/>
      <c r="G381" s="199">
        <f>Input!M22</f>
        <v>0</v>
      </c>
      <c r="H381" s="122"/>
      <c r="I381" s="122"/>
      <c r="J381" s="122"/>
      <c r="K381" s="122"/>
      <c r="L381" s="122"/>
      <c r="M381" s="107"/>
      <c r="N381" s="107"/>
      <c r="O381" s="107"/>
      <c r="P381" s="107"/>
      <c r="Q381" s="107"/>
      <c r="R381" s="107"/>
      <c r="S381" s="101"/>
      <c r="T381" s="107"/>
      <c r="U381" s="107"/>
      <c r="V381" s="107"/>
      <c r="W381" s="107"/>
      <c r="X381" s="107"/>
      <c r="Y381" s="107"/>
      <c r="Z381" s="107"/>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224"/>
      <c r="BK381" s="224"/>
    </row>
    <row r="382" spans="1:63" hidden="1" outlineLevel="1">
      <c r="A382" s="9"/>
      <c r="B382" s="46"/>
      <c r="C382" s="131">
        <f>Asset17</f>
        <v>0</v>
      </c>
      <c r="D382" s="9"/>
      <c r="E382" s="9"/>
      <c r="F382" s="9"/>
      <c r="G382" s="199">
        <f>Input!M23</f>
        <v>0</v>
      </c>
      <c r="H382" s="122"/>
      <c r="I382" s="122"/>
      <c r="J382" s="122"/>
      <c r="K382" s="122"/>
      <c r="L382" s="122"/>
      <c r="M382" s="107"/>
      <c r="N382" s="107"/>
      <c r="O382" s="107"/>
      <c r="P382" s="107"/>
      <c r="Q382" s="107"/>
      <c r="R382" s="107"/>
      <c r="S382" s="101"/>
      <c r="T382" s="107"/>
      <c r="U382" s="107"/>
      <c r="V382" s="107"/>
      <c r="W382" s="107"/>
      <c r="X382" s="107"/>
      <c r="Y382" s="107"/>
      <c r="Z382" s="107"/>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224"/>
      <c r="BK382" s="224"/>
    </row>
    <row r="383" spans="1:63" hidden="1" outlineLevel="1">
      <c r="A383" s="9"/>
      <c r="B383" s="46"/>
      <c r="C383" s="131">
        <f>Asset18</f>
        <v>0</v>
      </c>
      <c r="D383" s="9"/>
      <c r="E383" s="9"/>
      <c r="F383" s="9"/>
      <c r="G383" s="199">
        <f>Input!M24</f>
        <v>0</v>
      </c>
      <c r="H383" s="122"/>
      <c r="I383" s="122"/>
      <c r="J383" s="122"/>
      <c r="K383" s="122"/>
      <c r="L383" s="122"/>
      <c r="M383" s="107"/>
      <c r="N383" s="107"/>
      <c r="O383" s="107"/>
      <c r="P383" s="107"/>
      <c r="Q383" s="107"/>
      <c r="R383" s="107"/>
      <c r="S383" s="101"/>
      <c r="T383" s="107"/>
      <c r="U383" s="107"/>
      <c r="V383" s="107"/>
      <c r="W383" s="107"/>
      <c r="X383" s="107"/>
      <c r="Y383" s="107"/>
      <c r="Z383" s="107"/>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224"/>
      <c r="BK383" s="224"/>
    </row>
    <row r="384" spans="1:63" hidden="1" outlineLevel="1">
      <c r="A384" s="9"/>
      <c r="B384" s="46"/>
      <c r="C384" s="131">
        <f>Asset19</f>
        <v>0</v>
      </c>
      <c r="D384" s="9"/>
      <c r="E384" s="9"/>
      <c r="F384" s="9"/>
      <c r="G384" s="199">
        <f>Input!M25</f>
        <v>0</v>
      </c>
      <c r="H384" s="122"/>
      <c r="I384" s="122"/>
      <c r="J384" s="122"/>
      <c r="K384" s="122"/>
      <c r="L384" s="122"/>
      <c r="M384" s="107"/>
      <c r="N384" s="107"/>
      <c r="O384" s="107"/>
      <c r="P384" s="107"/>
      <c r="Q384" s="107"/>
      <c r="R384" s="107"/>
      <c r="S384" s="101"/>
      <c r="T384" s="107"/>
      <c r="U384" s="107"/>
      <c r="V384" s="107"/>
      <c r="W384" s="107"/>
      <c r="X384" s="107"/>
      <c r="Y384" s="107"/>
      <c r="Z384" s="107"/>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24"/>
      <c r="BK384" s="224"/>
    </row>
    <row r="385" spans="1:63" hidden="1" outlineLevel="1">
      <c r="A385" s="9"/>
      <c r="B385" s="46"/>
      <c r="C385" s="131">
        <f>Asset20</f>
        <v>0</v>
      </c>
      <c r="D385" s="9"/>
      <c r="E385" s="9"/>
      <c r="F385" s="9"/>
      <c r="G385" s="199">
        <f>Input!M26</f>
        <v>0</v>
      </c>
      <c r="H385" s="122"/>
      <c r="I385" s="122"/>
      <c r="J385" s="122"/>
      <c r="K385" s="122"/>
      <c r="L385" s="122"/>
      <c r="M385" s="107"/>
      <c r="N385" s="107"/>
      <c r="O385" s="107"/>
      <c r="P385" s="107"/>
      <c r="Q385" s="107"/>
      <c r="R385" s="107"/>
      <c r="S385" s="101"/>
      <c r="T385" s="107"/>
      <c r="U385" s="107"/>
      <c r="V385" s="107"/>
      <c r="W385" s="107"/>
      <c r="X385" s="107"/>
      <c r="Y385" s="107"/>
      <c r="Z385" s="107"/>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24"/>
      <c r="BK385" s="224"/>
    </row>
    <row r="386" spans="1:63" hidden="1" outlineLevel="1">
      <c r="A386" s="9"/>
      <c r="B386" s="46"/>
      <c r="C386" s="131">
        <f>Asset21</f>
        <v>0</v>
      </c>
      <c r="D386" s="9"/>
      <c r="E386" s="9"/>
      <c r="F386" s="9"/>
      <c r="G386" s="199">
        <f>Input!M27</f>
        <v>0</v>
      </c>
      <c r="H386" s="122"/>
      <c r="I386" s="122"/>
      <c r="J386" s="122"/>
      <c r="K386" s="122"/>
      <c r="L386" s="122"/>
      <c r="M386" s="107"/>
      <c r="N386" s="107"/>
      <c r="O386" s="107"/>
      <c r="P386" s="107"/>
      <c r="Q386" s="107"/>
      <c r="R386" s="107"/>
      <c r="S386" s="101"/>
      <c r="T386" s="107"/>
      <c r="U386" s="107"/>
      <c r="V386" s="107"/>
      <c r="W386" s="107"/>
      <c r="X386" s="107"/>
      <c r="Y386" s="107"/>
      <c r="Z386" s="107"/>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24"/>
      <c r="BK386" s="224"/>
    </row>
    <row r="387" spans="1:63" hidden="1" outlineLevel="1">
      <c r="A387" s="9"/>
      <c r="B387" s="46"/>
      <c r="C387" s="131">
        <f>Asset22</f>
        <v>0</v>
      </c>
      <c r="D387" s="9"/>
      <c r="E387" s="9"/>
      <c r="F387" s="9"/>
      <c r="G387" s="199">
        <f>Input!M28</f>
        <v>0</v>
      </c>
      <c r="H387" s="122"/>
      <c r="I387" s="122"/>
      <c r="J387" s="122"/>
      <c r="K387" s="122"/>
      <c r="L387" s="122"/>
      <c r="M387" s="107"/>
      <c r="N387" s="107"/>
      <c r="O387" s="107"/>
      <c r="P387" s="107"/>
      <c r="Q387" s="107"/>
      <c r="R387" s="107"/>
      <c r="S387" s="101"/>
      <c r="T387" s="107"/>
      <c r="U387" s="107"/>
      <c r="V387" s="107"/>
      <c r="W387" s="107"/>
      <c r="X387" s="107"/>
      <c r="Y387" s="107"/>
      <c r="Z387" s="107"/>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24"/>
      <c r="BK387" s="224"/>
    </row>
    <row r="388" spans="1:63" hidden="1" outlineLevel="1">
      <c r="A388" s="9"/>
      <c r="B388" s="46"/>
      <c r="C388" s="131">
        <f>Asset23</f>
        <v>0</v>
      </c>
      <c r="D388" s="9"/>
      <c r="E388" s="9"/>
      <c r="F388" s="9"/>
      <c r="G388" s="199">
        <f>Input!M29</f>
        <v>0</v>
      </c>
      <c r="H388" s="122"/>
      <c r="I388" s="122"/>
      <c r="J388" s="122"/>
      <c r="K388" s="122"/>
      <c r="L388" s="122"/>
      <c r="M388" s="107"/>
      <c r="N388" s="107"/>
      <c r="O388" s="107"/>
      <c r="P388" s="107"/>
      <c r="Q388" s="107"/>
      <c r="R388" s="107"/>
      <c r="S388" s="101"/>
      <c r="T388" s="107"/>
      <c r="U388" s="107"/>
      <c r="V388" s="107"/>
      <c r="W388" s="107"/>
      <c r="X388" s="107"/>
      <c r="Y388" s="107"/>
      <c r="Z388" s="107"/>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24"/>
      <c r="BK388" s="224"/>
    </row>
    <row r="389" spans="1:63" hidden="1" outlineLevel="1">
      <c r="A389" s="9"/>
      <c r="B389" s="46"/>
      <c r="C389" s="131">
        <f>Asset24</f>
        <v>0</v>
      </c>
      <c r="D389" s="9"/>
      <c r="E389" s="9"/>
      <c r="F389" s="9"/>
      <c r="G389" s="199">
        <f>Input!M30</f>
        <v>0</v>
      </c>
      <c r="H389" s="122"/>
      <c r="I389" s="122"/>
      <c r="J389" s="122"/>
      <c r="K389" s="122"/>
      <c r="L389" s="122"/>
      <c r="M389" s="107"/>
      <c r="N389" s="107"/>
      <c r="O389" s="107"/>
      <c r="P389" s="107"/>
      <c r="Q389" s="107"/>
      <c r="R389" s="107"/>
      <c r="S389" s="101"/>
      <c r="T389" s="107"/>
      <c r="U389" s="107"/>
      <c r="V389" s="107"/>
      <c r="W389" s="107"/>
      <c r="X389" s="107"/>
      <c r="Y389" s="107"/>
      <c r="Z389" s="107"/>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24"/>
      <c r="BK389" s="224"/>
    </row>
    <row r="390" spans="1:63" hidden="1" outlineLevel="1">
      <c r="A390" s="9"/>
      <c r="B390" s="46"/>
      <c r="C390" s="131">
        <f>Asset25</f>
        <v>0</v>
      </c>
      <c r="D390" s="9"/>
      <c r="E390" s="9"/>
      <c r="F390" s="9"/>
      <c r="G390" s="199">
        <f>Input!M31</f>
        <v>0</v>
      </c>
      <c r="H390" s="122"/>
      <c r="I390" s="122"/>
      <c r="J390" s="122"/>
      <c r="K390" s="122"/>
      <c r="L390" s="122"/>
      <c r="M390" s="107"/>
      <c r="N390" s="107"/>
      <c r="O390" s="107"/>
      <c r="P390" s="107"/>
      <c r="Q390" s="107"/>
      <c r="R390" s="107"/>
      <c r="S390" s="101"/>
      <c r="T390" s="107"/>
      <c r="U390" s="107"/>
      <c r="V390" s="107"/>
      <c r="W390" s="107"/>
      <c r="X390" s="107"/>
      <c r="Y390" s="107"/>
      <c r="Z390" s="107"/>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24"/>
      <c r="BK390" s="224"/>
    </row>
    <row r="391" spans="1:63" hidden="1" outlineLevel="1">
      <c r="A391" s="9"/>
      <c r="B391" s="46"/>
      <c r="C391" s="131">
        <f>Asset26</f>
        <v>0</v>
      </c>
      <c r="D391" s="9"/>
      <c r="E391" s="9"/>
      <c r="F391" s="9"/>
      <c r="G391" s="199">
        <f>Input!M32</f>
        <v>0</v>
      </c>
      <c r="H391" s="122"/>
      <c r="I391" s="122"/>
      <c r="J391" s="122"/>
      <c r="K391" s="122"/>
      <c r="L391" s="122"/>
      <c r="M391" s="107"/>
      <c r="N391" s="107"/>
      <c r="O391" s="107"/>
      <c r="P391" s="107"/>
      <c r="Q391" s="107"/>
      <c r="R391" s="107"/>
      <c r="S391" s="101"/>
      <c r="T391" s="107"/>
      <c r="U391" s="107"/>
      <c r="V391" s="107"/>
      <c r="W391" s="107"/>
      <c r="X391" s="107"/>
      <c r="Y391" s="107"/>
      <c r="Z391" s="107"/>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24"/>
      <c r="BK391" s="224"/>
    </row>
    <row r="392" spans="1:63" hidden="1" outlineLevel="1">
      <c r="A392" s="9"/>
      <c r="B392" s="46"/>
      <c r="C392" s="131">
        <f>Asset27</f>
        <v>0</v>
      </c>
      <c r="D392" s="9"/>
      <c r="E392" s="9"/>
      <c r="F392" s="9"/>
      <c r="G392" s="199">
        <f>Input!M33</f>
        <v>0</v>
      </c>
      <c r="H392" s="122"/>
      <c r="I392" s="122"/>
      <c r="J392" s="122"/>
      <c r="K392" s="122"/>
      <c r="L392" s="122"/>
      <c r="M392" s="107"/>
      <c r="N392" s="107"/>
      <c r="O392" s="107"/>
      <c r="P392" s="107"/>
      <c r="Q392" s="107"/>
      <c r="R392" s="107"/>
      <c r="S392" s="101"/>
      <c r="T392" s="107"/>
      <c r="U392" s="107"/>
      <c r="V392" s="107"/>
      <c r="W392" s="107"/>
      <c r="X392" s="107"/>
      <c r="Y392" s="107"/>
      <c r="Z392" s="107"/>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24"/>
      <c r="BK392" s="224"/>
    </row>
    <row r="393" spans="1:63" hidden="1" outlineLevel="1">
      <c r="A393" s="9"/>
      <c r="B393" s="46"/>
      <c r="C393" s="131">
        <f>Asset28</f>
        <v>0</v>
      </c>
      <c r="D393" s="9"/>
      <c r="E393" s="9"/>
      <c r="F393" s="9"/>
      <c r="G393" s="199">
        <f>Input!M34</f>
        <v>0</v>
      </c>
      <c r="H393" s="122"/>
      <c r="I393" s="122"/>
      <c r="J393" s="122"/>
      <c r="K393" s="122"/>
      <c r="L393" s="122"/>
      <c r="M393" s="107"/>
      <c r="N393" s="107"/>
      <c r="O393" s="107"/>
      <c r="P393" s="107"/>
      <c r="Q393" s="107"/>
      <c r="R393" s="107"/>
      <c r="S393" s="101"/>
      <c r="T393" s="107"/>
      <c r="U393" s="107"/>
      <c r="V393" s="107"/>
      <c r="W393" s="107"/>
      <c r="X393" s="107"/>
      <c r="Y393" s="107"/>
      <c r="Z393" s="107"/>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24"/>
      <c r="BK393" s="224"/>
    </row>
    <row r="394" spans="1:63" hidden="1" outlineLevel="1">
      <c r="A394" s="9"/>
      <c r="B394" s="46"/>
      <c r="C394" s="131">
        <f>Asset29</f>
        <v>0</v>
      </c>
      <c r="D394" s="9"/>
      <c r="E394" s="9"/>
      <c r="F394" s="9"/>
      <c r="G394" s="199">
        <f>Input!M35</f>
        <v>0</v>
      </c>
      <c r="H394" s="122"/>
      <c r="I394" s="122"/>
      <c r="J394" s="122"/>
      <c r="K394" s="122"/>
      <c r="L394" s="122"/>
      <c r="M394" s="107"/>
      <c r="N394" s="107"/>
      <c r="O394" s="107"/>
      <c r="P394" s="107"/>
      <c r="Q394" s="107"/>
      <c r="R394" s="107"/>
      <c r="S394" s="101"/>
      <c r="T394" s="107"/>
      <c r="U394" s="107"/>
      <c r="V394" s="107"/>
      <c r="W394" s="107"/>
      <c r="X394" s="107"/>
      <c r="Y394" s="107"/>
      <c r="Z394" s="107"/>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24"/>
      <c r="BK394" s="224"/>
    </row>
    <row r="395" spans="1:63" hidden="1" outlineLevel="1">
      <c r="A395" s="9"/>
      <c r="B395" s="46"/>
      <c r="C395" s="131">
        <f>Asset30</f>
        <v>0</v>
      </c>
      <c r="D395" s="9"/>
      <c r="E395" s="9"/>
      <c r="F395" s="9"/>
      <c r="G395" s="199">
        <f>Input!M36</f>
        <v>0</v>
      </c>
      <c r="H395" s="122"/>
      <c r="I395" s="122"/>
      <c r="J395" s="122"/>
      <c r="K395" s="122"/>
      <c r="L395" s="122"/>
      <c r="M395" s="107"/>
      <c r="N395" s="107"/>
      <c r="O395" s="107"/>
      <c r="P395" s="107"/>
      <c r="Q395" s="107"/>
      <c r="R395" s="107"/>
      <c r="S395" s="101"/>
      <c r="T395" s="107"/>
      <c r="U395" s="107"/>
      <c r="V395" s="107"/>
      <c r="W395" s="107"/>
      <c r="X395" s="107"/>
      <c r="Y395" s="107"/>
      <c r="Z395" s="107"/>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24"/>
      <c r="BK395" s="224"/>
    </row>
    <row r="396" spans="1:63" collapsed="1">
      <c r="A396" s="9"/>
      <c r="B396" s="46"/>
      <c r="C396" s="115"/>
      <c r="D396" s="9"/>
      <c r="E396" s="9"/>
      <c r="F396" s="28"/>
      <c r="G396" s="200"/>
      <c r="H396" s="122"/>
      <c r="I396" s="122"/>
      <c r="J396" s="122"/>
      <c r="K396" s="122"/>
      <c r="L396" s="122"/>
      <c r="M396" s="107"/>
      <c r="N396" s="107"/>
      <c r="O396" s="107"/>
      <c r="P396" s="107"/>
      <c r="Q396" s="107"/>
      <c r="R396" s="107"/>
      <c r="S396" s="107"/>
      <c r="T396" s="107"/>
      <c r="U396" s="107"/>
      <c r="V396" s="107"/>
      <c r="W396" s="107"/>
      <c r="X396" s="107"/>
      <c r="Y396" s="107"/>
      <c r="Z396" s="107"/>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24"/>
      <c r="BK396" s="224"/>
    </row>
    <row r="397" spans="1:63">
      <c r="A397" s="9"/>
      <c r="B397" s="90" t="s">
        <v>70</v>
      </c>
      <c r="C397" s="12"/>
      <c r="D397" s="9"/>
      <c r="E397" s="9"/>
      <c r="F397" s="9"/>
      <c r="G397" s="197">
        <f>SUM(G398:G427)</f>
        <v>-0.59961345567073321</v>
      </c>
      <c r="H397" s="122"/>
      <c r="I397" s="122"/>
      <c r="J397" s="122"/>
      <c r="K397" s="122"/>
      <c r="L397" s="122"/>
      <c r="M397" s="107"/>
      <c r="N397" s="107"/>
      <c r="O397" s="107"/>
      <c r="P397" s="107"/>
      <c r="Q397" s="107"/>
      <c r="R397" s="107"/>
      <c r="S397" s="107"/>
      <c r="T397" s="107"/>
      <c r="U397" s="107"/>
      <c r="V397" s="107"/>
      <c r="W397" s="107"/>
      <c r="X397" s="107"/>
      <c r="Y397" s="107"/>
      <c r="Z397" s="107"/>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24"/>
      <c r="BK397" s="224"/>
    </row>
    <row r="398" spans="1:63" ht="12.75" hidden="1" customHeight="1" outlineLevel="1">
      <c r="A398" s="9"/>
      <c r="B398" s="46"/>
      <c r="C398" s="131" t="str">
        <f>Asset1</f>
        <v>Opening Distribution Assets</v>
      </c>
      <c r="D398" s="9"/>
      <c r="E398" s="9"/>
      <c r="F398" s="28"/>
      <c r="G398" s="199">
        <f>-Input!N7</f>
        <v>-0.59961345567073321</v>
      </c>
      <c r="H398" s="122"/>
      <c r="I398" s="122"/>
      <c r="J398" s="122"/>
      <c r="K398" s="122"/>
      <c r="L398" s="122"/>
      <c r="M398" s="107"/>
      <c r="N398" s="107"/>
      <c r="O398" s="107"/>
      <c r="P398" s="107"/>
      <c r="Q398" s="107"/>
      <c r="R398" s="107"/>
      <c r="S398" s="107"/>
      <c r="T398" s="107"/>
      <c r="U398" s="107"/>
      <c r="V398" s="107"/>
      <c r="W398" s="107"/>
      <c r="X398" s="107"/>
      <c r="Y398" s="107"/>
      <c r="Z398" s="107"/>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24"/>
      <c r="BK398" s="224"/>
    </row>
    <row r="399" spans="1:63" ht="12.75" hidden="1" customHeight="1" outlineLevel="1">
      <c r="A399" s="9"/>
      <c r="B399" s="46"/>
      <c r="C399" s="131" t="str">
        <f>Asset2</f>
        <v>Sub-transmission Overhead</v>
      </c>
      <c r="D399" s="9"/>
      <c r="E399" s="9"/>
      <c r="F399" s="28"/>
      <c r="G399" s="199">
        <f>-Input!N8</f>
        <v>0</v>
      </c>
      <c r="H399" s="122"/>
      <c r="I399" s="122"/>
      <c r="J399" s="122"/>
      <c r="K399" s="122"/>
      <c r="L399" s="122"/>
      <c r="M399" s="107"/>
      <c r="N399" s="107"/>
      <c r="O399" s="107"/>
      <c r="P399" s="107"/>
      <c r="Q399" s="107"/>
      <c r="R399" s="107"/>
      <c r="S399" s="107"/>
      <c r="T399" s="107"/>
      <c r="U399" s="107"/>
      <c r="V399" s="107"/>
      <c r="W399" s="107"/>
      <c r="X399" s="107"/>
      <c r="Y399" s="107"/>
      <c r="Z399" s="107"/>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24"/>
      <c r="BK399" s="224"/>
    </row>
    <row r="400" spans="1:63" ht="12.75" hidden="1" customHeight="1" outlineLevel="1">
      <c r="A400" s="9"/>
      <c r="B400" s="46"/>
      <c r="C400" s="131" t="str">
        <f>Asset3</f>
        <v>Sub-transmission Underground</v>
      </c>
      <c r="D400" s="9"/>
      <c r="E400" s="9"/>
      <c r="F400" s="28"/>
      <c r="G400" s="199">
        <f>-Input!N9</f>
        <v>0</v>
      </c>
      <c r="H400" s="122"/>
      <c r="I400" s="122"/>
      <c r="J400" s="122"/>
      <c r="K400" s="122"/>
      <c r="L400" s="122"/>
      <c r="M400" s="107"/>
      <c r="N400" s="107"/>
      <c r="O400" s="107"/>
      <c r="P400" s="107"/>
      <c r="Q400" s="107"/>
      <c r="R400" s="107"/>
      <c r="S400" s="107"/>
      <c r="T400" s="107"/>
      <c r="U400" s="107"/>
      <c r="V400" s="107"/>
      <c r="W400" s="107"/>
      <c r="X400" s="107"/>
      <c r="Y400" s="107"/>
      <c r="Z400" s="107"/>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24"/>
      <c r="BK400" s="224"/>
    </row>
    <row r="401" spans="1:63" ht="12.75" hidden="1" customHeight="1" outlineLevel="1">
      <c r="A401" s="9"/>
      <c r="B401" s="46"/>
      <c r="C401" s="131" t="str">
        <f>Asset4</f>
        <v>Zone Substation</v>
      </c>
      <c r="D401" s="9"/>
      <c r="E401" s="9"/>
      <c r="F401" s="28"/>
      <c r="G401" s="199">
        <f>-Input!N10</f>
        <v>0</v>
      </c>
      <c r="H401" s="122"/>
      <c r="I401" s="122"/>
      <c r="J401" s="122"/>
      <c r="K401" s="122"/>
      <c r="L401" s="122"/>
      <c r="M401" s="107"/>
      <c r="N401" s="107"/>
      <c r="O401" s="107"/>
      <c r="P401" s="107"/>
      <c r="Q401" s="107"/>
      <c r="R401" s="107"/>
      <c r="S401" s="107"/>
      <c r="T401" s="107"/>
      <c r="U401" s="107"/>
      <c r="V401" s="107"/>
      <c r="W401" s="107"/>
      <c r="X401" s="107"/>
      <c r="Y401" s="107"/>
      <c r="Z401" s="107"/>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24"/>
      <c r="BK401" s="224"/>
    </row>
    <row r="402" spans="1:63" ht="12.75" hidden="1" customHeight="1" outlineLevel="1">
      <c r="A402" s="9"/>
      <c r="B402" s="46"/>
      <c r="C402" s="131" t="str">
        <f>Asset5</f>
        <v>IT &amp; Communication Systems (Networks)</v>
      </c>
      <c r="D402" s="9"/>
      <c r="E402" s="9"/>
      <c r="F402" s="28"/>
      <c r="G402" s="199">
        <f>-Input!N11</f>
        <v>0</v>
      </c>
      <c r="H402" s="122"/>
      <c r="I402" s="122"/>
      <c r="J402" s="122"/>
      <c r="K402" s="122"/>
      <c r="L402" s="122"/>
      <c r="M402" s="107"/>
      <c r="N402" s="107"/>
      <c r="O402" s="107"/>
      <c r="P402" s="107"/>
      <c r="Q402" s="107"/>
      <c r="R402" s="107"/>
      <c r="S402" s="107"/>
      <c r="T402" s="107"/>
      <c r="U402" s="107"/>
      <c r="V402" s="107"/>
      <c r="W402" s="107"/>
      <c r="X402" s="107"/>
      <c r="Y402" s="107"/>
      <c r="Z402" s="107"/>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24"/>
      <c r="BK402" s="224"/>
    </row>
    <row r="403" spans="1:63" ht="12.75" hidden="1" customHeight="1" outlineLevel="1">
      <c r="A403" s="9"/>
      <c r="B403" s="46"/>
      <c r="C403" s="131" t="str">
        <f>Asset6</f>
        <v>Motor Vehicles</v>
      </c>
      <c r="D403" s="9"/>
      <c r="E403" s="9"/>
      <c r="F403" s="28"/>
      <c r="G403" s="199">
        <f>-Input!N12</f>
        <v>0</v>
      </c>
      <c r="H403" s="122"/>
      <c r="I403" s="122"/>
      <c r="J403" s="122"/>
      <c r="K403" s="122"/>
      <c r="L403" s="122"/>
      <c r="M403" s="107"/>
      <c r="N403" s="107"/>
      <c r="O403" s="107"/>
      <c r="P403" s="107"/>
      <c r="Q403" s="107"/>
      <c r="R403" s="107"/>
      <c r="S403" s="107"/>
      <c r="T403" s="107"/>
      <c r="U403" s="107"/>
      <c r="V403" s="107"/>
      <c r="W403" s="107"/>
      <c r="X403" s="107"/>
      <c r="Y403" s="107"/>
      <c r="Z403" s="107"/>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24"/>
      <c r="BK403" s="224"/>
    </row>
    <row r="404" spans="1:63" ht="12.75" hidden="1" customHeight="1" outlineLevel="1">
      <c r="A404" s="9"/>
      <c r="B404" s="46"/>
      <c r="C404" s="131" t="str">
        <f>Asset7</f>
        <v>Other Non-System Assets (Networks)</v>
      </c>
      <c r="D404" s="9"/>
      <c r="E404" s="9"/>
      <c r="F404" s="28"/>
      <c r="G404" s="199">
        <f>-Input!N13</f>
        <v>0</v>
      </c>
      <c r="H404" s="122"/>
      <c r="I404" s="122"/>
      <c r="J404" s="122"/>
      <c r="K404" s="122"/>
      <c r="L404" s="122"/>
      <c r="M404" s="107"/>
      <c r="N404" s="107"/>
      <c r="O404" s="107"/>
      <c r="P404" s="107"/>
      <c r="Q404" s="107"/>
      <c r="R404" s="107"/>
      <c r="S404" s="107"/>
      <c r="T404" s="107"/>
      <c r="U404" s="107"/>
      <c r="V404" s="107"/>
      <c r="W404" s="107"/>
      <c r="X404" s="107"/>
      <c r="Y404" s="107"/>
      <c r="Z404" s="107"/>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24"/>
      <c r="BK404" s="224"/>
    </row>
    <row r="405" spans="1:63" ht="12.75" hidden="1" customHeight="1" outlineLevel="1">
      <c r="A405" s="9"/>
      <c r="B405" s="46"/>
      <c r="C405" s="131" t="str">
        <f>Asset8</f>
        <v>IT Systems (Corporate)</v>
      </c>
      <c r="D405" s="9"/>
      <c r="E405" s="9"/>
      <c r="F405" s="28"/>
      <c r="G405" s="199">
        <f>-Input!N14</f>
        <v>0</v>
      </c>
      <c r="H405" s="122"/>
      <c r="I405" s="122"/>
      <c r="J405" s="122"/>
      <c r="K405" s="122"/>
      <c r="L405" s="122"/>
      <c r="M405" s="107"/>
      <c r="N405" s="107"/>
      <c r="O405" s="107"/>
      <c r="P405" s="107"/>
      <c r="Q405" s="107"/>
      <c r="R405" s="107"/>
      <c r="S405" s="107"/>
      <c r="T405" s="107"/>
      <c r="U405" s="107"/>
      <c r="V405" s="107"/>
      <c r="W405" s="107"/>
      <c r="X405" s="107"/>
      <c r="Y405" s="107"/>
      <c r="Z405" s="107"/>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24"/>
      <c r="BK405" s="224"/>
    </row>
    <row r="406" spans="1:63" ht="12.75" hidden="1" customHeight="1" outlineLevel="1">
      <c r="A406" s="9"/>
      <c r="B406" s="46"/>
      <c r="C406" s="131" t="str">
        <f>Asset9</f>
        <v>Telecommunications (Corporate)</v>
      </c>
      <c r="D406" s="9"/>
      <c r="E406" s="9"/>
      <c r="F406" s="28"/>
      <c r="G406" s="199">
        <f>-Input!N15</f>
        <v>0</v>
      </c>
      <c r="H406" s="122"/>
      <c r="I406" s="122"/>
      <c r="J406" s="122"/>
      <c r="K406" s="122"/>
      <c r="L406" s="122"/>
      <c r="M406" s="107"/>
      <c r="N406" s="107"/>
      <c r="O406" s="107"/>
      <c r="P406" s="107"/>
      <c r="Q406" s="107"/>
      <c r="R406" s="107"/>
      <c r="S406" s="107"/>
      <c r="T406" s="107"/>
      <c r="U406" s="107"/>
      <c r="V406" s="107"/>
      <c r="W406" s="107"/>
      <c r="X406" s="107"/>
      <c r="Y406" s="107"/>
      <c r="Z406" s="107"/>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24"/>
      <c r="BK406" s="224"/>
    </row>
    <row r="407" spans="1:63" ht="12.75" hidden="1" customHeight="1" outlineLevel="1">
      <c r="A407" s="9"/>
      <c r="B407" s="46"/>
      <c r="C407" s="131" t="str">
        <f>Asset10</f>
        <v>Other Non-System Assets (Corporate)</v>
      </c>
      <c r="D407" s="9"/>
      <c r="E407" s="9"/>
      <c r="F407" s="28"/>
      <c r="G407" s="199">
        <f>-Input!N16</f>
        <v>0</v>
      </c>
      <c r="H407" s="122"/>
      <c r="I407" s="122"/>
      <c r="J407" s="122"/>
      <c r="K407" s="122"/>
      <c r="L407" s="122"/>
      <c r="M407" s="107"/>
      <c r="N407" s="107"/>
      <c r="O407" s="107"/>
      <c r="P407" s="107"/>
      <c r="Q407" s="107"/>
      <c r="R407" s="107"/>
      <c r="S407" s="107"/>
      <c r="T407" s="107"/>
      <c r="U407" s="107"/>
      <c r="V407" s="107"/>
      <c r="W407" s="107"/>
      <c r="X407" s="107"/>
      <c r="Y407" s="107"/>
      <c r="Z407" s="107"/>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24"/>
      <c r="BK407" s="224"/>
    </row>
    <row r="408" spans="1:63" ht="12.75" hidden="1" customHeight="1" outlineLevel="1">
      <c r="A408" s="9"/>
      <c r="B408" s="46"/>
      <c r="C408" s="131" t="str">
        <f>Asset11</f>
        <v>Land</v>
      </c>
      <c r="D408" s="9"/>
      <c r="E408" s="9"/>
      <c r="F408" s="28"/>
      <c r="G408" s="199">
        <f>-Input!N17</f>
        <v>0</v>
      </c>
      <c r="H408" s="122"/>
      <c r="I408" s="122"/>
      <c r="J408" s="122"/>
      <c r="K408" s="122"/>
      <c r="L408" s="122"/>
      <c r="M408" s="107"/>
      <c r="N408" s="107"/>
      <c r="O408" s="107"/>
      <c r="P408" s="107"/>
      <c r="Q408" s="107"/>
      <c r="R408" s="107"/>
      <c r="S408" s="107"/>
      <c r="T408" s="107"/>
      <c r="U408" s="107"/>
      <c r="V408" s="107"/>
      <c r="W408" s="107"/>
      <c r="X408" s="107"/>
      <c r="Y408" s="107"/>
      <c r="Z408" s="107"/>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24"/>
      <c r="BK408" s="224"/>
    </row>
    <row r="409" spans="1:63" ht="12.75" hidden="1" customHeight="1" outlineLevel="1">
      <c r="A409" s="9"/>
      <c r="B409" s="46"/>
      <c r="C409" s="131" t="str">
        <f>Asset12</f>
        <v>Buildings</v>
      </c>
      <c r="D409" s="9"/>
      <c r="E409" s="9"/>
      <c r="F409" s="28"/>
      <c r="G409" s="199">
        <f>-Input!N18</f>
        <v>0</v>
      </c>
      <c r="H409" s="122"/>
      <c r="I409" s="122"/>
      <c r="J409" s="122"/>
      <c r="K409" s="122"/>
      <c r="L409" s="122"/>
      <c r="M409" s="107"/>
      <c r="N409" s="107"/>
      <c r="O409" s="107"/>
      <c r="P409" s="107"/>
      <c r="Q409" s="107"/>
      <c r="R409" s="107"/>
      <c r="S409" s="107"/>
      <c r="T409" s="107"/>
      <c r="U409" s="107"/>
      <c r="V409" s="107"/>
      <c r="W409" s="107"/>
      <c r="X409" s="107"/>
      <c r="Y409" s="107"/>
      <c r="Z409" s="107"/>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24"/>
      <c r="BK409" s="224"/>
    </row>
    <row r="410" spans="1:63" ht="12.75" hidden="1" customHeight="1" outlineLevel="1">
      <c r="A410" s="9"/>
      <c r="B410" s="46"/>
      <c r="C410" s="131" t="str">
        <f>Asset13</f>
        <v>Equity raising costs</v>
      </c>
      <c r="D410" s="9"/>
      <c r="E410" s="9"/>
      <c r="F410" s="28"/>
      <c r="G410" s="199">
        <f>-Input!N19</f>
        <v>0</v>
      </c>
      <c r="H410" s="122"/>
      <c r="I410" s="122"/>
      <c r="J410" s="122"/>
      <c r="K410" s="122"/>
      <c r="L410" s="122"/>
      <c r="M410" s="107"/>
      <c r="N410" s="107"/>
      <c r="O410" s="107"/>
      <c r="P410" s="107"/>
      <c r="Q410" s="107"/>
      <c r="R410" s="107"/>
      <c r="S410" s="107"/>
      <c r="T410" s="107"/>
      <c r="U410" s="107"/>
      <c r="V410" s="107"/>
      <c r="W410" s="107"/>
      <c r="X410" s="107"/>
      <c r="Y410" s="107"/>
      <c r="Z410" s="107"/>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24"/>
      <c r="BK410" s="224"/>
    </row>
    <row r="411" spans="1:63" ht="12.75" hidden="1" customHeight="1" outlineLevel="1">
      <c r="A411" s="9"/>
      <c r="B411" s="46"/>
      <c r="C411" s="131">
        <f>Asset14</f>
        <v>0</v>
      </c>
      <c r="D411" s="9"/>
      <c r="E411" s="9"/>
      <c r="F411" s="28"/>
      <c r="G411" s="199">
        <f>-Input!N20</f>
        <v>0</v>
      </c>
      <c r="H411" s="122"/>
      <c r="I411" s="122"/>
      <c r="J411" s="122"/>
      <c r="K411" s="122"/>
      <c r="L411" s="122"/>
      <c r="M411" s="107"/>
      <c r="N411" s="107"/>
      <c r="O411" s="107"/>
      <c r="P411" s="107"/>
      <c r="Q411" s="107"/>
      <c r="R411" s="107"/>
      <c r="S411" s="107"/>
      <c r="T411" s="107"/>
      <c r="U411" s="107"/>
      <c r="V411" s="107"/>
      <c r="W411" s="107"/>
      <c r="X411" s="107"/>
      <c r="Y411" s="107"/>
      <c r="Z411" s="107"/>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24"/>
      <c r="BK411" s="224"/>
    </row>
    <row r="412" spans="1:63" ht="12.75" hidden="1" customHeight="1" outlineLevel="1">
      <c r="A412" s="9"/>
      <c r="B412" s="46"/>
      <c r="C412" s="131">
        <f>Asset15</f>
        <v>0</v>
      </c>
      <c r="D412" s="9"/>
      <c r="E412" s="9"/>
      <c r="F412" s="28"/>
      <c r="G412" s="199">
        <f>-Input!N21</f>
        <v>0</v>
      </c>
      <c r="H412" s="122"/>
      <c r="I412" s="122"/>
      <c r="J412" s="122"/>
      <c r="K412" s="122"/>
      <c r="L412" s="122"/>
      <c r="M412" s="107"/>
      <c r="N412" s="107"/>
      <c r="O412" s="107"/>
      <c r="P412" s="107"/>
      <c r="Q412" s="107"/>
      <c r="R412" s="107"/>
      <c r="S412" s="107"/>
      <c r="T412" s="107"/>
      <c r="U412" s="107"/>
      <c r="V412" s="107"/>
      <c r="W412" s="107"/>
      <c r="X412" s="107"/>
      <c r="Y412" s="107"/>
      <c r="Z412" s="107"/>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24"/>
      <c r="BK412" s="224"/>
    </row>
    <row r="413" spans="1:63" ht="12.75" hidden="1" customHeight="1" outlineLevel="1">
      <c r="A413" s="9"/>
      <c r="B413" s="46"/>
      <c r="C413" s="131">
        <f>Asset16</f>
        <v>0</v>
      </c>
      <c r="D413" s="9"/>
      <c r="E413" s="9"/>
      <c r="F413" s="28"/>
      <c r="G413" s="199">
        <f>-Input!N22</f>
        <v>0</v>
      </c>
      <c r="H413" s="122"/>
      <c r="I413" s="122"/>
      <c r="J413" s="122"/>
      <c r="K413" s="122"/>
      <c r="L413" s="122"/>
      <c r="M413" s="107"/>
      <c r="N413" s="107"/>
      <c r="O413" s="107"/>
      <c r="P413" s="107"/>
      <c r="Q413" s="107"/>
      <c r="R413" s="107"/>
      <c r="S413" s="107"/>
      <c r="T413" s="107"/>
      <c r="U413" s="107"/>
      <c r="V413" s="107"/>
      <c r="W413" s="107"/>
      <c r="X413" s="107"/>
      <c r="Y413" s="107"/>
      <c r="Z413" s="107"/>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24"/>
      <c r="BK413" s="224"/>
    </row>
    <row r="414" spans="1:63" ht="12.75" hidden="1" customHeight="1" outlineLevel="1">
      <c r="A414" s="9"/>
      <c r="B414" s="46"/>
      <c r="C414" s="131">
        <f>Asset17</f>
        <v>0</v>
      </c>
      <c r="D414" s="9"/>
      <c r="E414" s="9"/>
      <c r="F414" s="28"/>
      <c r="G414" s="199">
        <f>-Input!N23</f>
        <v>0</v>
      </c>
      <c r="H414" s="122"/>
      <c r="I414" s="122"/>
      <c r="J414" s="122"/>
      <c r="K414" s="122"/>
      <c r="L414" s="122"/>
      <c r="M414" s="107"/>
      <c r="N414" s="107"/>
      <c r="O414" s="107"/>
      <c r="P414" s="107"/>
      <c r="Q414" s="107"/>
      <c r="R414" s="107"/>
      <c r="S414" s="107"/>
      <c r="T414" s="107"/>
      <c r="U414" s="107"/>
      <c r="V414" s="107"/>
      <c r="W414" s="107"/>
      <c r="X414" s="107"/>
      <c r="Y414" s="107"/>
      <c r="Z414" s="107"/>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24"/>
      <c r="BK414" s="224"/>
    </row>
    <row r="415" spans="1:63" ht="12.75" hidden="1" customHeight="1" outlineLevel="1">
      <c r="A415" s="9"/>
      <c r="B415" s="46"/>
      <c r="C415" s="131">
        <f>Asset18</f>
        <v>0</v>
      </c>
      <c r="D415" s="9"/>
      <c r="E415" s="9"/>
      <c r="F415" s="28"/>
      <c r="G415" s="199">
        <f>-Input!N24</f>
        <v>0</v>
      </c>
      <c r="H415" s="122"/>
      <c r="I415" s="122"/>
      <c r="J415" s="122"/>
      <c r="K415" s="122"/>
      <c r="L415" s="122"/>
      <c r="M415" s="107"/>
      <c r="N415" s="107"/>
      <c r="O415" s="107"/>
      <c r="P415" s="107"/>
      <c r="Q415" s="107"/>
      <c r="R415" s="107"/>
      <c r="S415" s="107"/>
      <c r="T415" s="107"/>
      <c r="U415" s="107"/>
      <c r="V415" s="107"/>
      <c r="W415" s="107"/>
      <c r="X415" s="107"/>
      <c r="Y415" s="107"/>
      <c r="Z415" s="107"/>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24"/>
      <c r="BK415" s="224"/>
    </row>
    <row r="416" spans="1:63" ht="12.75" hidden="1" customHeight="1" outlineLevel="1">
      <c r="A416" s="9"/>
      <c r="B416" s="46"/>
      <c r="C416" s="131">
        <f>Asset19</f>
        <v>0</v>
      </c>
      <c r="D416" s="9"/>
      <c r="E416" s="9"/>
      <c r="F416" s="28"/>
      <c r="G416" s="199">
        <f>-Input!N25</f>
        <v>0</v>
      </c>
      <c r="H416" s="122"/>
      <c r="I416" s="122"/>
      <c r="J416" s="122"/>
      <c r="K416" s="122"/>
      <c r="L416" s="122"/>
      <c r="M416" s="107"/>
      <c r="N416" s="107"/>
      <c r="O416" s="107"/>
      <c r="P416" s="107"/>
      <c r="Q416" s="107"/>
      <c r="R416" s="107"/>
      <c r="S416" s="107"/>
      <c r="T416" s="107"/>
      <c r="U416" s="107"/>
      <c r="V416" s="107"/>
      <c r="W416" s="107"/>
      <c r="X416" s="107"/>
      <c r="Y416" s="107"/>
      <c r="Z416" s="107"/>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24"/>
      <c r="BK416" s="224"/>
    </row>
    <row r="417" spans="1:63" ht="12.75" hidden="1" customHeight="1" outlineLevel="1">
      <c r="A417" s="9"/>
      <c r="B417" s="46"/>
      <c r="C417" s="131">
        <f>Asset20</f>
        <v>0</v>
      </c>
      <c r="D417" s="9"/>
      <c r="E417" s="9"/>
      <c r="F417" s="28"/>
      <c r="G417" s="199">
        <f>-Input!N26</f>
        <v>0</v>
      </c>
      <c r="H417" s="122"/>
      <c r="I417" s="122"/>
      <c r="J417" s="122"/>
      <c r="K417" s="122"/>
      <c r="L417" s="122"/>
      <c r="M417" s="107"/>
      <c r="N417" s="107"/>
      <c r="O417" s="107"/>
      <c r="P417" s="107"/>
      <c r="Q417" s="107"/>
      <c r="R417" s="107"/>
      <c r="S417" s="107"/>
      <c r="T417" s="107"/>
      <c r="U417" s="107"/>
      <c r="V417" s="107"/>
      <c r="W417" s="107"/>
      <c r="X417" s="107"/>
      <c r="Y417" s="107"/>
      <c r="Z417" s="107"/>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24"/>
      <c r="BK417" s="224"/>
    </row>
    <row r="418" spans="1:63" ht="12.75" hidden="1" customHeight="1" outlineLevel="1">
      <c r="A418" s="9"/>
      <c r="B418" s="46"/>
      <c r="C418" s="131">
        <f>Asset21</f>
        <v>0</v>
      </c>
      <c r="D418" s="9"/>
      <c r="E418" s="9"/>
      <c r="F418" s="28"/>
      <c r="G418" s="199">
        <f>-Input!N27</f>
        <v>0</v>
      </c>
      <c r="H418" s="122"/>
      <c r="I418" s="122"/>
      <c r="J418" s="122"/>
      <c r="K418" s="122"/>
      <c r="L418" s="122"/>
      <c r="M418" s="107"/>
      <c r="N418" s="107"/>
      <c r="O418" s="107"/>
      <c r="P418" s="107"/>
      <c r="Q418" s="107"/>
      <c r="R418" s="107"/>
      <c r="S418" s="107"/>
      <c r="T418" s="107"/>
      <c r="U418" s="107"/>
      <c r="V418" s="107"/>
      <c r="W418" s="107"/>
      <c r="X418" s="107"/>
      <c r="Y418" s="107"/>
      <c r="Z418" s="107"/>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224"/>
      <c r="BK418" s="224"/>
    </row>
    <row r="419" spans="1:63" ht="12.75" hidden="1" customHeight="1" outlineLevel="1">
      <c r="A419" s="9"/>
      <c r="B419" s="46"/>
      <c r="C419" s="131">
        <f>Asset22</f>
        <v>0</v>
      </c>
      <c r="D419" s="9"/>
      <c r="E419" s="9"/>
      <c r="F419" s="28"/>
      <c r="G419" s="199">
        <f>-Input!N28</f>
        <v>0</v>
      </c>
      <c r="H419" s="122"/>
      <c r="I419" s="122"/>
      <c r="J419" s="122"/>
      <c r="K419" s="122"/>
      <c r="L419" s="122"/>
      <c r="M419" s="107"/>
      <c r="N419" s="107"/>
      <c r="O419" s="107"/>
      <c r="P419" s="107"/>
      <c r="Q419" s="107"/>
      <c r="R419" s="107"/>
      <c r="S419" s="107"/>
      <c r="T419" s="107"/>
      <c r="U419" s="107"/>
      <c r="V419" s="107"/>
      <c r="W419" s="107"/>
      <c r="X419" s="107"/>
      <c r="Y419" s="107"/>
      <c r="Z419" s="107"/>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224"/>
      <c r="BK419" s="224"/>
    </row>
    <row r="420" spans="1:63" ht="12.75" hidden="1" customHeight="1" outlineLevel="1">
      <c r="A420" s="9"/>
      <c r="B420" s="46"/>
      <c r="C420" s="131">
        <f>Asset23</f>
        <v>0</v>
      </c>
      <c r="D420" s="9"/>
      <c r="E420" s="9"/>
      <c r="F420" s="28"/>
      <c r="G420" s="199">
        <f>-Input!N29</f>
        <v>0</v>
      </c>
      <c r="H420" s="122"/>
      <c r="I420" s="122"/>
      <c r="J420" s="122"/>
      <c r="K420" s="122"/>
      <c r="L420" s="122"/>
      <c r="M420" s="107"/>
      <c r="N420" s="107"/>
      <c r="O420" s="107"/>
      <c r="P420" s="107"/>
      <c r="Q420" s="107"/>
      <c r="R420" s="107"/>
      <c r="S420" s="107"/>
      <c r="T420" s="107"/>
      <c r="U420" s="107"/>
      <c r="V420" s="107"/>
      <c r="W420" s="107"/>
      <c r="X420" s="107"/>
      <c r="Y420" s="107"/>
      <c r="Z420" s="107"/>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224"/>
      <c r="BK420" s="224"/>
    </row>
    <row r="421" spans="1:63" ht="12.75" hidden="1" customHeight="1" outlineLevel="1">
      <c r="A421" s="9"/>
      <c r="B421" s="46"/>
      <c r="C421" s="131">
        <f>Asset24</f>
        <v>0</v>
      </c>
      <c r="D421" s="9"/>
      <c r="E421" s="9"/>
      <c r="F421" s="28"/>
      <c r="G421" s="199">
        <f>-Input!N30</f>
        <v>0</v>
      </c>
      <c r="H421" s="122"/>
      <c r="I421" s="122"/>
      <c r="J421" s="122"/>
      <c r="K421" s="122"/>
      <c r="L421" s="122"/>
      <c r="M421" s="107"/>
      <c r="N421" s="107"/>
      <c r="O421" s="107"/>
      <c r="P421" s="107"/>
      <c r="Q421" s="107"/>
      <c r="R421" s="107"/>
      <c r="S421" s="107"/>
      <c r="T421" s="107"/>
      <c r="U421" s="107"/>
      <c r="V421" s="107"/>
      <c r="W421" s="107"/>
      <c r="X421" s="107"/>
      <c r="Y421" s="107"/>
      <c r="Z421" s="107"/>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24"/>
      <c r="BK421" s="224"/>
    </row>
    <row r="422" spans="1:63" ht="12.75" hidden="1" customHeight="1" outlineLevel="1">
      <c r="A422" s="9"/>
      <c r="B422" s="46"/>
      <c r="C422" s="131">
        <f>Asset25</f>
        <v>0</v>
      </c>
      <c r="D422" s="9"/>
      <c r="E422" s="9"/>
      <c r="F422" s="28"/>
      <c r="G422" s="199">
        <f>-Input!N31</f>
        <v>0</v>
      </c>
      <c r="H422" s="122"/>
      <c r="I422" s="122"/>
      <c r="J422" s="122"/>
      <c r="K422" s="122"/>
      <c r="L422" s="122"/>
      <c r="M422" s="107"/>
      <c r="N422" s="107"/>
      <c r="O422" s="107"/>
      <c r="P422" s="107"/>
      <c r="Q422" s="107"/>
      <c r="R422" s="107"/>
      <c r="S422" s="107"/>
      <c r="T422" s="107"/>
      <c r="U422" s="107"/>
      <c r="V422" s="107"/>
      <c r="W422" s="107"/>
      <c r="X422" s="107"/>
      <c r="Y422" s="107"/>
      <c r="Z422" s="107"/>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24"/>
      <c r="BK422" s="224"/>
    </row>
    <row r="423" spans="1:63" ht="12.75" hidden="1" customHeight="1" outlineLevel="1">
      <c r="A423" s="9"/>
      <c r="B423" s="46"/>
      <c r="C423" s="131">
        <f>Asset26</f>
        <v>0</v>
      </c>
      <c r="D423" s="9"/>
      <c r="E423" s="9"/>
      <c r="F423" s="28"/>
      <c r="G423" s="199">
        <f>-Input!N32</f>
        <v>0</v>
      </c>
      <c r="H423" s="122"/>
      <c r="I423" s="122"/>
      <c r="J423" s="122"/>
      <c r="K423" s="122"/>
      <c r="L423" s="122"/>
      <c r="M423" s="107"/>
      <c r="N423" s="107"/>
      <c r="O423" s="107"/>
      <c r="P423" s="107"/>
      <c r="Q423" s="107"/>
      <c r="R423" s="107"/>
      <c r="S423" s="107"/>
      <c r="T423" s="107"/>
      <c r="U423" s="107"/>
      <c r="V423" s="107"/>
      <c r="W423" s="107"/>
      <c r="X423" s="107"/>
      <c r="Y423" s="107"/>
      <c r="Z423" s="107"/>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24"/>
      <c r="BK423" s="224"/>
    </row>
    <row r="424" spans="1:63" ht="12.75" hidden="1" customHeight="1" outlineLevel="1">
      <c r="A424" s="9"/>
      <c r="B424" s="46"/>
      <c r="C424" s="131">
        <f>Asset27</f>
        <v>0</v>
      </c>
      <c r="D424" s="9"/>
      <c r="E424" s="9"/>
      <c r="F424" s="28"/>
      <c r="G424" s="199">
        <f>-Input!N33</f>
        <v>0</v>
      </c>
      <c r="H424" s="122"/>
      <c r="I424" s="122"/>
      <c r="J424" s="122"/>
      <c r="K424" s="122"/>
      <c r="L424" s="122"/>
      <c r="M424" s="107"/>
      <c r="N424" s="107"/>
      <c r="O424" s="107"/>
      <c r="P424" s="107"/>
      <c r="Q424" s="107"/>
      <c r="R424" s="107"/>
      <c r="S424" s="107"/>
      <c r="T424" s="107"/>
      <c r="U424" s="107"/>
      <c r="V424" s="107"/>
      <c r="W424" s="107"/>
      <c r="X424" s="107"/>
      <c r="Y424" s="107"/>
      <c r="Z424" s="107"/>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24"/>
      <c r="BK424" s="224"/>
    </row>
    <row r="425" spans="1:63" ht="12.75" hidden="1" customHeight="1" outlineLevel="1">
      <c r="A425" s="9"/>
      <c r="B425" s="46"/>
      <c r="C425" s="131">
        <f>Asset28</f>
        <v>0</v>
      </c>
      <c r="D425" s="9"/>
      <c r="E425" s="9"/>
      <c r="F425" s="28"/>
      <c r="G425" s="199">
        <f>-Input!N34</f>
        <v>0</v>
      </c>
      <c r="H425" s="122"/>
      <c r="I425" s="122"/>
      <c r="J425" s="122"/>
      <c r="K425" s="122"/>
      <c r="L425" s="122"/>
      <c r="M425" s="107"/>
      <c r="N425" s="107"/>
      <c r="O425" s="107"/>
      <c r="P425" s="107"/>
      <c r="Q425" s="107"/>
      <c r="R425" s="107"/>
      <c r="S425" s="107"/>
      <c r="T425" s="107"/>
      <c r="U425" s="107"/>
      <c r="V425" s="107"/>
      <c r="W425" s="107"/>
      <c r="X425" s="107"/>
      <c r="Y425" s="107"/>
      <c r="Z425" s="107"/>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24"/>
      <c r="BK425" s="224"/>
    </row>
    <row r="426" spans="1:63" ht="12.75" hidden="1" customHeight="1" outlineLevel="1">
      <c r="A426" s="9"/>
      <c r="B426" s="46"/>
      <c r="C426" s="131">
        <f>Asset29</f>
        <v>0</v>
      </c>
      <c r="D426" s="9"/>
      <c r="E426" s="9"/>
      <c r="F426" s="28"/>
      <c r="G426" s="199">
        <f>-Input!N35</f>
        <v>0</v>
      </c>
      <c r="H426" s="122"/>
      <c r="I426" s="122"/>
      <c r="J426" s="122"/>
      <c r="K426" s="122"/>
      <c r="L426" s="122"/>
      <c r="M426" s="107"/>
      <c r="N426" s="107"/>
      <c r="O426" s="107"/>
      <c r="P426" s="107"/>
      <c r="Q426" s="107"/>
      <c r="R426" s="107"/>
      <c r="S426" s="107"/>
      <c r="T426" s="107"/>
      <c r="U426" s="107"/>
      <c r="V426" s="107"/>
      <c r="W426" s="107"/>
      <c r="X426" s="107"/>
      <c r="Y426" s="107"/>
      <c r="Z426" s="107"/>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24"/>
      <c r="BK426" s="224"/>
    </row>
    <row r="427" spans="1:63" ht="12.75" hidden="1" customHeight="1" outlineLevel="1">
      <c r="A427" s="9"/>
      <c r="B427" s="46"/>
      <c r="C427" s="131">
        <f>Asset30</f>
        <v>0</v>
      </c>
      <c r="D427" s="9"/>
      <c r="E427" s="9"/>
      <c r="F427" s="28"/>
      <c r="G427" s="199">
        <f>-Input!N36</f>
        <v>0</v>
      </c>
      <c r="H427" s="122"/>
      <c r="I427" s="122"/>
      <c r="J427" s="122"/>
      <c r="K427" s="122"/>
      <c r="L427" s="122"/>
      <c r="M427" s="107"/>
      <c r="N427" s="107"/>
      <c r="O427" s="107"/>
      <c r="P427" s="107"/>
      <c r="Q427" s="107"/>
      <c r="R427" s="107"/>
      <c r="S427" s="107"/>
      <c r="T427" s="107"/>
      <c r="U427" s="107"/>
      <c r="V427" s="107"/>
      <c r="W427" s="107"/>
      <c r="X427" s="107"/>
      <c r="Y427" s="107"/>
      <c r="Z427" s="107"/>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24"/>
      <c r="BK427" s="224"/>
    </row>
    <row r="428" spans="1:63" collapsed="1">
      <c r="A428" s="9"/>
      <c r="B428" s="46"/>
      <c r="C428" s="131"/>
      <c r="D428" s="9"/>
      <c r="E428" s="9"/>
      <c r="F428" s="28"/>
      <c r="G428" s="200"/>
      <c r="H428" s="122"/>
      <c r="I428" s="122"/>
      <c r="J428" s="122"/>
      <c r="K428" s="122"/>
      <c r="L428" s="122"/>
      <c r="M428" s="107"/>
      <c r="N428" s="107"/>
      <c r="O428" s="107"/>
      <c r="P428" s="107"/>
      <c r="Q428" s="107"/>
      <c r="R428" s="107"/>
      <c r="S428" s="107"/>
      <c r="T428" s="107"/>
      <c r="U428" s="107"/>
      <c r="V428" s="107"/>
      <c r="W428" s="107"/>
      <c r="X428" s="107"/>
      <c r="Y428" s="107"/>
      <c r="Z428" s="107"/>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24"/>
      <c r="BK428" s="224"/>
    </row>
    <row r="429" spans="1:63">
      <c r="A429" s="9"/>
      <c r="B429" s="318" t="s">
        <v>138</v>
      </c>
      <c r="C429" s="319"/>
      <c r="D429" s="9"/>
      <c r="E429" s="9"/>
      <c r="F429" s="142"/>
      <c r="G429" s="198">
        <f>SUM(G430:G459)</f>
        <v>-0.33503925977558424</v>
      </c>
      <c r="H429" s="122"/>
      <c r="I429" s="122"/>
      <c r="J429" s="122"/>
      <c r="K429" s="122"/>
      <c r="L429" s="122"/>
      <c r="M429" s="107"/>
      <c r="N429" s="107"/>
      <c r="O429" s="107"/>
      <c r="P429" s="107"/>
      <c r="Q429" s="107"/>
      <c r="R429" s="107"/>
      <c r="S429" s="107"/>
      <c r="T429" s="107"/>
      <c r="U429" s="107"/>
      <c r="V429" s="107"/>
      <c r="W429" s="107"/>
      <c r="X429" s="107"/>
      <c r="Y429" s="107"/>
      <c r="Z429" s="107"/>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24"/>
      <c r="BK429" s="224"/>
    </row>
    <row r="430" spans="1:63" hidden="1" outlineLevel="1">
      <c r="A430" s="9"/>
      <c r="B430" s="9"/>
      <c r="C430" s="131" t="str">
        <f>Asset1</f>
        <v>Opening Distribution Assets</v>
      </c>
      <c r="D430" s="9"/>
      <c r="E430" s="9"/>
      <c r="F430" s="142"/>
      <c r="G430" s="196">
        <f>Input!O7</f>
        <v>-0.33503925977558424</v>
      </c>
      <c r="H430" s="122"/>
      <c r="I430" s="122"/>
      <c r="J430" s="122"/>
      <c r="K430" s="122"/>
      <c r="L430" s="122"/>
      <c r="M430" s="107"/>
      <c r="N430" s="107"/>
      <c r="O430" s="107"/>
      <c r="P430" s="107"/>
      <c r="Q430" s="107"/>
      <c r="R430" s="107"/>
      <c r="S430" s="107"/>
      <c r="T430" s="107"/>
      <c r="U430" s="107"/>
      <c r="V430" s="107"/>
      <c r="W430" s="107"/>
      <c r="X430" s="107"/>
      <c r="Y430" s="107"/>
      <c r="Z430" s="107"/>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24"/>
      <c r="BK430" s="224"/>
    </row>
    <row r="431" spans="1:63" hidden="1" outlineLevel="1">
      <c r="A431" s="9"/>
      <c r="B431" s="46"/>
      <c r="C431" s="131" t="str">
        <f>Asset2</f>
        <v>Sub-transmission Overhead</v>
      </c>
      <c r="D431" s="9"/>
      <c r="E431" s="9"/>
      <c r="F431" s="142"/>
      <c r="G431" s="196">
        <f>Input!O8</f>
        <v>0</v>
      </c>
      <c r="H431" s="122"/>
      <c r="I431" s="122"/>
      <c r="J431" s="122"/>
      <c r="K431" s="122"/>
      <c r="L431" s="122"/>
      <c r="M431" s="107"/>
      <c r="N431" s="107"/>
      <c r="O431" s="107"/>
      <c r="P431" s="107"/>
      <c r="Q431" s="107"/>
      <c r="R431" s="107"/>
      <c r="S431" s="107"/>
      <c r="T431" s="107"/>
      <c r="U431" s="107"/>
      <c r="V431" s="107"/>
      <c r="W431" s="107"/>
      <c r="X431" s="107"/>
      <c r="Y431" s="107"/>
      <c r="Z431" s="107"/>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24"/>
      <c r="BK431" s="224"/>
    </row>
    <row r="432" spans="1:63" hidden="1" outlineLevel="1">
      <c r="A432" s="9"/>
      <c r="B432" s="46"/>
      <c r="C432" s="131" t="str">
        <f>Asset3</f>
        <v>Sub-transmission Underground</v>
      </c>
      <c r="D432" s="9"/>
      <c r="E432" s="9"/>
      <c r="F432" s="142"/>
      <c r="G432" s="196">
        <f>Input!O9</f>
        <v>0</v>
      </c>
      <c r="H432" s="122"/>
      <c r="I432" s="122"/>
      <c r="J432" s="122"/>
      <c r="K432" s="122"/>
      <c r="L432" s="122"/>
      <c r="M432" s="107"/>
      <c r="N432" s="107"/>
      <c r="O432" s="107"/>
      <c r="P432" s="107"/>
      <c r="Q432" s="107"/>
      <c r="R432" s="107"/>
      <c r="S432" s="107"/>
      <c r="T432" s="107"/>
      <c r="U432" s="107"/>
      <c r="V432" s="107"/>
      <c r="W432" s="107"/>
      <c r="X432" s="107"/>
      <c r="Y432" s="107"/>
      <c r="Z432" s="107"/>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24"/>
      <c r="BK432" s="224"/>
    </row>
    <row r="433" spans="1:63" hidden="1" outlineLevel="1">
      <c r="A433" s="9"/>
      <c r="B433" s="46"/>
      <c r="C433" s="131" t="str">
        <f>Asset4</f>
        <v>Zone Substation</v>
      </c>
      <c r="D433" s="9"/>
      <c r="E433" s="9"/>
      <c r="F433" s="142"/>
      <c r="G433" s="196">
        <f>Input!O10</f>
        <v>0</v>
      </c>
      <c r="H433" s="122"/>
      <c r="I433" s="122"/>
      <c r="J433" s="122"/>
      <c r="K433" s="122"/>
      <c r="L433" s="122"/>
      <c r="M433" s="107"/>
      <c r="N433" s="107"/>
      <c r="O433" s="107"/>
      <c r="P433" s="107"/>
      <c r="Q433" s="107"/>
      <c r="R433" s="107"/>
      <c r="S433" s="107"/>
      <c r="T433" s="107"/>
      <c r="U433" s="107"/>
      <c r="V433" s="107"/>
      <c r="W433" s="107"/>
      <c r="X433" s="107"/>
      <c r="Y433" s="107"/>
      <c r="Z433" s="107"/>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24"/>
      <c r="BK433" s="224"/>
    </row>
    <row r="434" spans="1:63" hidden="1" outlineLevel="1">
      <c r="A434" s="9"/>
      <c r="B434" s="46"/>
      <c r="C434" s="131" t="str">
        <f>Asset5</f>
        <v>IT &amp; Communication Systems (Networks)</v>
      </c>
      <c r="D434" s="9"/>
      <c r="E434" s="9"/>
      <c r="F434" s="142"/>
      <c r="G434" s="196">
        <f>Input!O11</f>
        <v>0</v>
      </c>
      <c r="H434" s="122"/>
      <c r="I434" s="122"/>
      <c r="J434" s="122"/>
      <c r="K434" s="122"/>
      <c r="L434" s="122"/>
      <c r="M434" s="107"/>
      <c r="N434" s="107"/>
      <c r="O434" s="107"/>
      <c r="P434" s="107"/>
      <c r="Q434" s="107"/>
      <c r="R434" s="107"/>
      <c r="S434" s="107"/>
      <c r="T434" s="107"/>
      <c r="U434" s="107"/>
      <c r="V434" s="107"/>
      <c r="W434" s="107"/>
      <c r="X434" s="107"/>
      <c r="Y434" s="107"/>
      <c r="Z434" s="107"/>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24"/>
      <c r="BK434" s="224"/>
    </row>
    <row r="435" spans="1:63" hidden="1" outlineLevel="1">
      <c r="A435" s="9"/>
      <c r="B435" s="46"/>
      <c r="C435" s="131" t="str">
        <f>Asset6</f>
        <v>Motor Vehicles</v>
      </c>
      <c r="D435" s="9"/>
      <c r="E435" s="9"/>
      <c r="F435" s="142"/>
      <c r="G435" s="196">
        <f>Input!O12</f>
        <v>0</v>
      </c>
      <c r="H435" s="122"/>
      <c r="I435" s="122"/>
      <c r="J435" s="122"/>
      <c r="K435" s="122"/>
      <c r="L435" s="122"/>
      <c r="M435" s="107"/>
      <c r="N435" s="107"/>
      <c r="O435" s="107"/>
      <c r="P435" s="107"/>
      <c r="Q435" s="107"/>
      <c r="R435" s="107"/>
      <c r="S435" s="107"/>
      <c r="T435" s="107"/>
      <c r="U435" s="107"/>
      <c r="V435" s="107"/>
      <c r="W435" s="107"/>
      <c r="X435" s="107"/>
      <c r="Y435" s="107"/>
      <c r="Z435" s="107"/>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24"/>
      <c r="BK435" s="224"/>
    </row>
    <row r="436" spans="1:63" hidden="1" outlineLevel="1">
      <c r="A436" s="9"/>
      <c r="B436" s="46"/>
      <c r="C436" s="131" t="str">
        <f>Asset7</f>
        <v>Other Non-System Assets (Networks)</v>
      </c>
      <c r="D436" s="9"/>
      <c r="E436" s="9"/>
      <c r="F436" s="142"/>
      <c r="G436" s="196">
        <f>Input!O13</f>
        <v>0</v>
      </c>
      <c r="H436" s="122"/>
      <c r="I436" s="122"/>
      <c r="J436" s="122"/>
      <c r="K436" s="122"/>
      <c r="L436" s="122"/>
      <c r="M436" s="107"/>
      <c r="N436" s="107"/>
      <c r="O436" s="107"/>
      <c r="P436" s="107"/>
      <c r="Q436" s="107"/>
      <c r="R436" s="107"/>
      <c r="S436" s="107"/>
      <c r="T436" s="107"/>
      <c r="U436" s="107"/>
      <c r="V436" s="107"/>
      <c r="W436" s="107"/>
      <c r="X436" s="107"/>
      <c r="Y436" s="107"/>
      <c r="Z436" s="107"/>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24"/>
      <c r="BK436" s="224"/>
    </row>
    <row r="437" spans="1:63" hidden="1" outlineLevel="1">
      <c r="A437" s="9"/>
      <c r="B437" s="46"/>
      <c r="C437" s="131" t="str">
        <f>Asset8</f>
        <v>IT Systems (Corporate)</v>
      </c>
      <c r="D437" s="9"/>
      <c r="E437" s="9"/>
      <c r="F437" s="142"/>
      <c r="G437" s="196">
        <f>Input!O14</f>
        <v>0</v>
      </c>
      <c r="H437" s="122"/>
      <c r="I437" s="122"/>
      <c r="J437" s="122"/>
      <c r="K437" s="122"/>
      <c r="L437" s="122"/>
      <c r="M437" s="107"/>
      <c r="N437" s="107"/>
      <c r="O437" s="107"/>
      <c r="P437" s="107"/>
      <c r="Q437" s="107"/>
      <c r="R437" s="107"/>
      <c r="S437" s="107"/>
      <c r="T437" s="107"/>
      <c r="U437" s="107"/>
      <c r="V437" s="107"/>
      <c r="W437" s="107"/>
      <c r="X437" s="107"/>
      <c r="Y437" s="107"/>
      <c r="Z437" s="107"/>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24"/>
      <c r="BK437" s="224"/>
    </row>
    <row r="438" spans="1:63" hidden="1" outlineLevel="1">
      <c r="A438" s="9"/>
      <c r="B438" s="46"/>
      <c r="C438" s="131" t="str">
        <f>Asset9</f>
        <v>Telecommunications (Corporate)</v>
      </c>
      <c r="D438" s="9"/>
      <c r="E438" s="9"/>
      <c r="F438" s="142"/>
      <c r="G438" s="196">
        <f>Input!O15</f>
        <v>0</v>
      </c>
      <c r="H438" s="122"/>
      <c r="I438" s="122"/>
      <c r="J438" s="122"/>
      <c r="K438" s="122"/>
      <c r="L438" s="122"/>
      <c r="M438" s="107"/>
      <c r="N438" s="107"/>
      <c r="O438" s="107"/>
      <c r="P438" s="107"/>
      <c r="Q438" s="107"/>
      <c r="R438" s="107"/>
      <c r="S438" s="107"/>
      <c r="T438" s="107"/>
      <c r="U438" s="107"/>
      <c r="V438" s="107"/>
      <c r="W438" s="107"/>
      <c r="X438" s="107"/>
      <c r="Y438" s="107"/>
      <c r="Z438" s="107"/>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24"/>
      <c r="BK438" s="224"/>
    </row>
    <row r="439" spans="1:63" hidden="1" outlineLevel="1">
      <c r="A439" s="9"/>
      <c r="B439" s="46"/>
      <c r="C439" s="131" t="str">
        <f>Asset10</f>
        <v>Other Non-System Assets (Corporate)</v>
      </c>
      <c r="D439" s="9"/>
      <c r="E439" s="9"/>
      <c r="F439" s="142"/>
      <c r="G439" s="196">
        <f>Input!O16</f>
        <v>0</v>
      </c>
      <c r="H439" s="122"/>
      <c r="I439" s="122"/>
      <c r="J439" s="122"/>
      <c r="K439" s="122"/>
      <c r="L439" s="122"/>
      <c r="M439" s="107"/>
      <c r="N439" s="107"/>
      <c r="O439" s="107"/>
      <c r="P439" s="107"/>
      <c r="Q439" s="107"/>
      <c r="R439" s="107"/>
      <c r="S439" s="107"/>
      <c r="T439" s="107"/>
      <c r="U439" s="107"/>
      <c r="V439" s="107"/>
      <c r="W439" s="107"/>
      <c r="X439" s="107"/>
      <c r="Y439" s="107"/>
      <c r="Z439" s="107"/>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24"/>
      <c r="BK439" s="224"/>
    </row>
    <row r="440" spans="1:63" hidden="1" outlineLevel="1">
      <c r="A440" s="9"/>
      <c r="B440" s="46"/>
      <c r="C440" s="131" t="str">
        <f>Asset11</f>
        <v>Land</v>
      </c>
      <c r="D440" s="9"/>
      <c r="E440" s="9"/>
      <c r="F440" s="142"/>
      <c r="G440" s="196">
        <f>Input!O17</f>
        <v>0</v>
      </c>
      <c r="H440" s="122"/>
      <c r="I440" s="122"/>
      <c r="J440" s="122"/>
      <c r="K440" s="122"/>
      <c r="L440" s="122"/>
      <c r="M440" s="107"/>
      <c r="N440" s="107"/>
      <c r="O440" s="107"/>
      <c r="P440" s="107"/>
      <c r="Q440" s="107"/>
      <c r="R440" s="107"/>
      <c r="S440" s="107"/>
      <c r="T440" s="107"/>
      <c r="U440" s="107"/>
      <c r="V440" s="107"/>
      <c r="W440" s="107"/>
      <c r="X440" s="107"/>
      <c r="Y440" s="107"/>
      <c r="Z440" s="107"/>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24"/>
      <c r="BK440" s="224"/>
    </row>
    <row r="441" spans="1:63" hidden="1" outlineLevel="1">
      <c r="A441" s="9"/>
      <c r="B441" s="46"/>
      <c r="C441" s="131" t="str">
        <f>Asset12</f>
        <v>Buildings</v>
      </c>
      <c r="D441" s="9"/>
      <c r="E441" s="9"/>
      <c r="F441" s="142"/>
      <c r="G441" s="196">
        <f>Input!O18</f>
        <v>0</v>
      </c>
      <c r="H441" s="122"/>
      <c r="I441" s="122"/>
      <c r="J441" s="122"/>
      <c r="K441" s="122"/>
      <c r="L441" s="122"/>
      <c r="M441" s="107"/>
      <c r="N441" s="107"/>
      <c r="O441" s="107"/>
      <c r="P441" s="107"/>
      <c r="Q441" s="107"/>
      <c r="R441" s="107"/>
      <c r="S441" s="107"/>
      <c r="T441" s="107"/>
      <c r="U441" s="107"/>
      <c r="V441" s="107"/>
      <c r="W441" s="107"/>
      <c r="X441" s="107"/>
      <c r="Y441" s="107"/>
      <c r="Z441" s="107"/>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224"/>
      <c r="BK441" s="224"/>
    </row>
    <row r="442" spans="1:63" hidden="1" outlineLevel="1">
      <c r="A442" s="9"/>
      <c r="B442" s="46"/>
      <c r="C442" s="131" t="str">
        <f>Asset13</f>
        <v>Equity raising costs</v>
      </c>
      <c r="D442" s="9"/>
      <c r="E442" s="9"/>
      <c r="F442" s="142"/>
      <c r="G442" s="196">
        <f>Input!O19</f>
        <v>0</v>
      </c>
      <c r="H442" s="122"/>
      <c r="I442" s="122"/>
      <c r="J442" s="122"/>
      <c r="K442" s="122"/>
      <c r="L442" s="122"/>
      <c r="M442" s="107"/>
      <c r="N442" s="107"/>
      <c r="O442" s="107"/>
      <c r="P442" s="107"/>
      <c r="Q442" s="107"/>
      <c r="R442" s="107"/>
      <c r="S442" s="107"/>
      <c r="T442" s="107"/>
      <c r="U442" s="107"/>
      <c r="V442" s="107"/>
      <c r="W442" s="107"/>
      <c r="X442" s="107"/>
      <c r="Y442" s="107"/>
      <c r="Z442" s="107"/>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24"/>
      <c r="BK442" s="224"/>
    </row>
    <row r="443" spans="1:63" hidden="1" outlineLevel="1">
      <c r="A443" s="9"/>
      <c r="B443" s="46"/>
      <c r="C443" s="131">
        <f>Asset14</f>
        <v>0</v>
      </c>
      <c r="D443" s="9"/>
      <c r="E443" s="9"/>
      <c r="F443" s="142"/>
      <c r="G443" s="196">
        <f>Input!O20</f>
        <v>0</v>
      </c>
      <c r="H443" s="122"/>
      <c r="I443" s="122"/>
      <c r="J443" s="122"/>
      <c r="K443" s="122"/>
      <c r="L443" s="122"/>
      <c r="M443" s="107"/>
      <c r="N443" s="107"/>
      <c r="O443" s="107"/>
      <c r="P443" s="107"/>
      <c r="Q443" s="107"/>
      <c r="R443" s="107"/>
      <c r="S443" s="107"/>
      <c r="T443" s="107"/>
      <c r="U443" s="107"/>
      <c r="V443" s="107"/>
      <c r="W443" s="107"/>
      <c r="X443" s="107"/>
      <c r="Y443" s="107"/>
      <c r="Z443" s="107"/>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24"/>
      <c r="BK443" s="224"/>
    </row>
    <row r="444" spans="1:63" hidden="1" outlineLevel="1">
      <c r="A444" s="9"/>
      <c r="B444" s="46"/>
      <c r="C444" s="131">
        <f>Asset15</f>
        <v>0</v>
      </c>
      <c r="D444" s="9"/>
      <c r="E444" s="9"/>
      <c r="F444" s="142"/>
      <c r="G444" s="196">
        <f>Input!O21</f>
        <v>0</v>
      </c>
      <c r="H444" s="122"/>
      <c r="I444" s="122"/>
      <c r="J444" s="122"/>
      <c r="K444" s="122"/>
      <c r="L444" s="122"/>
      <c r="M444" s="107"/>
      <c r="N444" s="107"/>
      <c r="O444" s="107"/>
      <c r="P444" s="107"/>
      <c r="Q444" s="107"/>
      <c r="R444" s="107"/>
      <c r="S444" s="107"/>
      <c r="T444" s="107"/>
      <c r="U444" s="107"/>
      <c r="V444" s="107"/>
      <c r="W444" s="107"/>
      <c r="X444" s="107"/>
      <c r="Y444" s="107"/>
      <c r="Z444" s="107"/>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24"/>
      <c r="BK444" s="224"/>
    </row>
    <row r="445" spans="1:63" hidden="1" outlineLevel="1">
      <c r="A445" s="9"/>
      <c r="B445" s="46"/>
      <c r="C445" s="131">
        <f>Asset16</f>
        <v>0</v>
      </c>
      <c r="D445" s="9"/>
      <c r="E445" s="9"/>
      <c r="F445" s="142"/>
      <c r="G445" s="196">
        <f>Input!O22</f>
        <v>0</v>
      </c>
      <c r="H445" s="122"/>
      <c r="I445" s="122"/>
      <c r="J445" s="122"/>
      <c r="K445" s="122"/>
      <c r="L445" s="122"/>
      <c r="M445" s="107"/>
      <c r="N445" s="107"/>
      <c r="O445" s="107"/>
      <c r="P445" s="107"/>
      <c r="Q445" s="107"/>
      <c r="R445" s="107"/>
      <c r="S445" s="107"/>
      <c r="T445" s="107"/>
      <c r="U445" s="107"/>
      <c r="V445" s="107"/>
      <c r="W445" s="107"/>
      <c r="X445" s="107"/>
      <c r="Y445" s="107"/>
      <c r="Z445" s="107"/>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24"/>
      <c r="BK445" s="224"/>
    </row>
    <row r="446" spans="1:63" hidden="1" outlineLevel="1">
      <c r="A446" s="9"/>
      <c r="B446" s="46"/>
      <c r="C446" s="131">
        <f>Asset17</f>
        <v>0</v>
      </c>
      <c r="D446" s="9"/>
      <c r="E446" s="9"/>
      <c r="F446" s="142"/>
      <c r="G446" s="196">
        <f>Input!O23</f>
        <v>0</v>
      </c>
      <c r="H446" s="122"/>
      <c r="I446" s="122"/>
      <c r="J446" s="122"/>
      <c r="K446" s="122"/>
      <c r="L446" s="122"/>
      <c r="M446" s="107"/>
      <c r="N446" s="107"/>
      <c r="O446" s="107"/>
      <c r="P446" s="107"/>
      <c r="Q446" s="107"/>
      <c r="R446" s="107"/>
      <c r="S446" s="107"/>
      <c r="T446" s="107"/>
      <c r="U446" s="107"/>
      <c r="V446" s="107"/>
      <c r="W446" s="107"/>
      <c r="X446" s="107"/>
      <c r="Y446" s="107"/>
      <c r="Z446" s="107"/>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24"/>
      <c r="BK446" s="224"/>
    </row>
    <row r="447" spans="1:63" hidden="1" outlineLevel="1">
      <c r="A447" s="9"/>
      <c r="B447" s="46"/>
      <c r="C447" s="131">
        <f>Asset18</f>
        <v>0</v>
      </c>
      <c r="D447" s="9"/>
      <c r="E447" s="9"/>
      <c r="F447" s="142"/>
      <c r="G447" s="196">
        <f>Input!O24</f>
        <v>0</v>
      </c>
      <c r="H447" s="122"/>
      <c r="I447" s="122"/>
      <c r="J447" s="122"/>
      <c r="K447" s="122"/>
      <c r="L447" s="122"/>
      <c r="M447" s="107"/>
      <c r="N447" s="107"/>
      <c r="O447" s="107"/>
      <c r="P447" s="107"/>
      <c r="Q447" s="107"/>
      <c r="R447" s="107"/>
      <c r="S447" s="107"/>
      <c r="T447" s="107"/>
      <c r="U447" s="107"/>
      <c r="V447" s="107"/>
      <c r="W447" s="107"/>
      <c r="X447" s="107"/>
      <c r="Y447" s="107"/>
      <c r="Z447" s="107"/>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24"/>
      <c r="BK447" s="224"/>
    </row>
    <row r="448" spans="1:63" hidden="1" outlineLevel="1">
      <c r="A448" s="9"/>
      <c r="B448" s="46"/>
      <c r="C448" s="131">
        <f>Asset19</f>
        <v>0</v>
      </c>
      <c r="D448" s="9"/>
      <c r="E448" s="9"/>
      <c r="F448" s="142"/>
      <c r="G448" s="196">
        <f>Input!O25</f>
        <v>0</v>
      </c>
      <c r="H448" s="122"/>
      <c r="I448" s="122"/>
      <c r="J448" s="122"/>
      <c r="K448" s="122"/>
      <c r="L448" s="122"/>
      <c r="M448" s="107"/>
      <c r="N448" s="107"/>
      <c r="O448" s="107"/>
      <c r="P448" s="107"/>
      <c r="Q448" s="107"/>
      <c r="R448" s="107"/>
      <c r="S448" s="107"/>
      <c r="T448" s="107"/>
      <c r="U448" s="107"/>
      <c r="V448" s="107"/>
      <c r="W448" s="107"/>
      <c r="X448" s="107"/>
      <c r="Y448" s="107"/>
      <c r="Z448" s="107"/>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24"/>
      <c r="BK448" s="224"/>
    </row>
    <row r="449" spans="1:63" hidden="1" outlineLevel="1">
      <c r="A449" s="9"/>
      <c r="B449" s="46"/>
      <c r="C449" s="131">
        <f>Asset20</f>
        <v>0</v>
      </c>
      <c r="D449" s="9"/>
      <c r="E449" s="9"/>
      <c r="F449" s="142"/>
      <c r="G449" s="196">
        <f>Input!O26</f>
        <v>0</v>
      </c>
      <c r="H449" s="122"/>
      <c r="I449" s="122"/>
      <c r="J449" s="122"/>
      <c r="K449" s="122"/>
      <c r="L449" s="122"/>
      <c r="M449" s="107"/>
      <c r="N449" s="107"/>
      <c r="O449" s="107"/>
      <c r="P449" s="107"/>
      <c r="Q449" s="107"/>
      <c r="R449" s="107"/>
      <c r="S449" s="107"/>
      <c r="T449" s="107"/>
      <c r="U449" s="107"/>
      <c r="V449" s="107"/>
      <c r="W449" s="107"/>
      <c r="X449" s="107"/>
      <c r="Y449" s="107"/>
      <c r="Z449" s="107"/>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24"/>
      <c r="BK449" s="224"/>
    </row>
    <row r="450" spans="1:63" hidden="1" outlineLevel="1">
      <c r="A450" s="9"/>
      <c r="B450" s="46"/>
      <c r="C450" s="131">
        <f>Asset21</f>
        <v>0</v>
      </c>
      <c r="D450" s="9"/>
      <c r="E450" s="9"/>
      <c r="F450" s="142"/>
      <c r="G450" s="196">
        <f>Input!O27</f>
        <v>0</v>
      </c>
      <c r="H450" s="122"/>
      <c r="I450" s="122"/>
      <c r="J450" s="122"/>
      <c r="K450" s="122"/>
      <c r="L450" s="122"/>
      <c r="M450" s="107"/>
      <c r="N450" s="107"/>
      <c r="O450" s="107"/>
      <c r="P450" s="107"/>
      <c r="Q450" s="107"/>
      <c r="R450" s="107"/>
      <c r="S450" s="107"/>
      <c r="T450" s="107"/>
      <c r="U450" s="107"/>
      <c r="V450" s="107"/>
      <c r="W450" s="107"/>
      <c r="X450" s="107"/>
      <c r="Y450" s="107"/>
      <c r="Z450" s="107"/>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24"/>
      <c r="BK450" s="224"/>
    </row>
    <row r="451" spans="1:63" hidden="1" outlineLevel="1">
      <c r="A451" s="9"/>
      <c r="B451" s="46"/>
      <c r="C451" s="131">
        <f>Asset22</f>
        <v>0</v>
      </c>
      <c r="D451" s="9"/>
      <c r="E451" s="9"/>
      <c r="F451" s="142"/>
      <c r="G451" s="196">
        <f>Input!O28</f>
        <v>0</v>
      </c>
      <c r="H451" s="122"/>
      <c r="I451" s="122"/>
      <c r="J451" s="122"/>
      <c r="K451" s="122"/>
      <c r="L451" s="122"/>
      <c r="M451" s="107"/>
      <c r="N451" s="107"/>
      <c r="O451" s="107"/>
      <c r="P451" s="107"/>
      <c r="Q451" s="107"/>
      <c r="R451" s="107"/>
      <c r="S451" s="107"/>
      <c r="T451" s="107"/>
      <c r="U451" s="107"/>
      <c r="V451" s="107"/>
      <c r="W451" s="107"/>
      <c r="X451" s="107"/>
      <c r="Y451" s="107"/>
      <c r="Z451" s="107"/>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24"/>
      <c r="BK451" s="224"/>
    </row>
    <row r="452" spans="1:63" hidden="1" outlineLevel="1">
      <c r="A452" s="9"/>
      <c r="B452" s="46"/>
      <c r="C452" s="131">
        <f>Asset23</f>
        <v>0</v>
      </c>
      <c r="D452" s="9"/>
      <c r="E452" s="9"/>
      <c r="F452" s="142"/>
      <c r="G452" s="196">
        <f>Input!O29</f>
        <v>0</v>
      </c>
      <c r="H452" s="122"/>
      <c r="I452" s="122"/>
      <c r="J452" s="122"/>
      <c r="K452" s="122"/>
      <c r="L452" s="122"/>
      <c r="M452" s="107"/>
      <c r="N452" s="107"/>
      <c r="O452" s="107"/>
      <c r="P452" s="107"/>
      <c r="Q452" s="107"/>
      <c r="R452" s="107"/>
      <c r="S452" s="107"/>
      <c r="T452" s="107"/>
      <c r="U452" s="107"/>
      <c r="V452" s="107"/>
      <c r="W452" s="107"/>
      <c r="X452" s="107"/>
      <c r="Y452" s="107"/>
      <c r="Z452" s="107"/>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24"/>
      <c r="BK452" s="224"/>
    </row>
    <row r="453" spans="1:63" hidden="1" outlineLevel="1">
      <c r="A453" s="9"/>
      <c r="B453" s="46"/>
      <c r="C453" s="131">
        <f>Asset24</f>
        <v>0</v>
      </c>
      <c r="D453" s="9"/>
      <c r="E453" s="9"/>
      <c r="F453" s="142"/>
      <c r="G453" s="196">
        <f>Input!O30</f>
        <v>0</v>
      </c>
      <c r="H453" s="122"/>
      <c r="I453" s="122"/>
      <c r="J453" s="122"/>
      <c r="K453" s="122"/>
      <c r="L453" s="122"/>
      <c r="M453" s="107"/>
      <c r="N453" s="107"/>
      <c r="O453" s="107"/>
      <c r="P453" s="107"/>
      <c r="Q453" s="107"/>
      <c r="R453" s="107"/>
      <c r="S453" s="107"/>
      <c r="T453" s="107"/>
      <c r="U453" s="107"/>
      <c r="V453" s="107"/>
      <c r="W453" s="107"/>
      <c r="X453" s="107"/>
      <c r="Y453" s="107"/>
      <c r="Z453" s="107"/>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24"/>
      <c r="BK453" s="224"/>
    </row>
    <row r="454" spans="1:63" hidden="1" outlineLevel="1">
      <c r="A454" s="9"/>
      <c r="B454" s="46"/>
      <c r="C454" s="131">
        <f>Asset25</f>
        <v>0</v>
      </c>
      <c r="D454" s="9"/>
      <c r="E454" s="9"/>
      <c r="F454" s="142"/>
      <c r="G454" s="196">
        <f>Input!O31</f>
        <v>0</v>
      </c>
      <c r="H454" s="122"/>
      <c r="I454" s="122"/>
      <c r="J454" s="122"/>
      <c r="K454" s="122"/>
      <c r="L454" s="122"/>
      <c r="M454" s="107"/>
      <c r="N454" s="107"/>
      <c r="O454" s="107"/>
      <c r="P454" s="107"/>
      <c r="Q454" s="107"/>
      <c r="R454" s="107"/>
      <c r="S454" s="107"/>
      <c r="T454" s="107"/>
      <c r="U454" s="107"/>
      <c r="V454" s="107"/>
      <c r="W454" s="107"/>
      <c r="X454" s="107"/>
      <c r="Y454" s="107"/>
      <c r="Z454" s="107"/>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4"/>
      <c r="BK454" s="224"/>
    </row>
    <row r="455" spans="1:63" hidden="1" outlineLevel="1">
      <c r="A455" s="9"/>
      <c r="B455" s="46"/>
      <c r="C455" s="131">
        <f>Asset26</f>
        <v>0</v>
      </c>
      <c r="D455" s="9"/>
      <c r="E455" s="9"/>
      <c r="F455" s="142"/>
      <c r="G455" s="196">
        <f>Input!O32</f>
        <v>0</v>
      </c>
      <c r="H455" s="122"/>
      <c r="I455" s="122"/>
      <c r="J455" s="122"/>
      <c r="K455" s="122"/>
      <c r="L455" s="122"/>
      <c r="M455" s="107"/>
      <c r="N455" s="107"/>
      <c r="O455" s="107"/>
      <c r="P455" s="107"/>
      <c r="Q455" s="107"/>
      <c r="R455" s="107"/>
      <c r="S455" s="107"/>
      <c r="T455" s="107"/>
      <c r="U455" s="107"/>
      <c r="V455" s="107"/>
      <c r="W455" s="107"/>
      <c r="X455" s="107"/>
      <c r="Y455" s="107"/>
      <c r="Z455" s="107"/>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24"/>
      <c r="BK455" s="224"/>
    </row>
    <row r="456" spans="1:63" hidden="1" outlineLevel="1">
      <c r="A456" s="9"/>
      <c r="B456" s="46"/>
      <c r="C456" s="131">
        <f>Asset27</f>
        <v>0</v>
      </c>
      <c r="D456" s="9"/>
      <c r="E456" s="9"/>
      <c r="F456" s="142"/>
      <c r="G456" s="196">
        <f>Input!O33</f>
        <v>0</v>
      </c>
      <c r="H456" s="122"/>
      <c r="I456" s="122"/>
      <c r="J456" s="122"/>
      <c r="K456" s="122"/>
      <c r="L456" s="122"/>
      <c r="M456" s="107"/>
      <c r="N456" s="107"/>
      <c r="O456" s="107"/>
      <c r="P456" s="107"/>
      <c r="Q456" s="107"/>
      <c r="R456" s="107"/>
      <c r="S456" s="107"/>
      <c r="T456" s="107"/>
      <c r="U456" s="107"/>
      <c r="V456" s="107"/>
      <c r="W456" s="107"/>
      <c r="X456" s="107"/>
      <c r="Y456" s="107"/>
      <c r="Z456" s="107"/>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24"/>
      <c r="BK456" s="224"/>
    </row>
    <row r="457" spans="1:63" hidden="1" outlineLevel="1">
      <c r="A457" s="9"/>
      <c r="B457" s="46"/>
      <c r="C457" s="131">
        <f>Asset28</f>
        <v>0</v>
      </c>
      <c r="D457" s="9"/>
      <c r="E457" s="9"/>
      <c r="F457" s="142"/>
      <c r="G457" s="196">
        <f>Input!O34</f>
        <v>0</v>
      </c>
      <c r="H457" s="122"/>
      <c r="I457" s="122"/>
      <c r="J457" s="122"/>
      <c r="K457" s="122"/>
      <c r="L457" s="122"/>
      <c r="M457" s="107"/>
      <c r="N457" s="107"/>
      <c r="O457" s="107"/>
      <c r="P457" s="107"/>
      <c r="Q457" s="107"/>
      <c r="R457" s="107"/>
      <c r="S457" s="107"/>
      <c r="T457" s="107"/>
      <c r="U457" s="107"/>
      <c r="V457" s="107"/>
      <c r="W457" s="107"/>
      <c r="X457" s="107"/>
      <c r="Y457" s="107"/>
      <c r="Z457" s="107"/>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24"/>
      <c r="BK457" s="224"/>
    </row>
    <row r="458" spans="1:63" hidden="1" outlineLevel="1">
      <c r="A458" s="9"/>
      <c r="B458" s="46"/>
      <c r="C458" s="131">
        <f>Asset29</f>
        <v>0</v>
      </c>
      <c r="D458" s="9"/>
      <c r="E458" s="9"/>
      <c r="F458" s="142"/>
      <c r="G458" s="196">
        <f>Input!O35</f>
        <v>0</v>
      </c>
      <c r="H458" s="122"/>
      <c r="I458" s="122"/>
      <c r="J458" s="122"/>
      <c r="K458" s="122"/>
      <c r="L458" s="122"/>
      <c r="M458" s="107"/>
      <c r="N458" s="107"/>
      <c r="O458" s="107"/>
      <c r="P458" s="107"/>
      <c r="Q458" s="107"/>
      <c r="R458" s="107"/>
      <c r="S458" s="107"/>
      <c r="T458" s="107"/>
      <c r="U458" s="107"/>
      <c r="V458" s="107"/>
      <c r="W458" s="107"/>
      <c r="X458" s="107"/>
      <c r="Y458" s="107"/>
      <c r="Z458" s="107"/>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24"/>
      <c r="BK458" s="224"/>
    </row>
    <row r="459" spans="1:63" hidden="1" outlineLevel="1">
      <c r="A459" s="9"/>
      <c r="B459" s="46"/>
      <c r="C459" s="131">
        <f>Asset30</f>
        <v>0</v>
      </c>
      <c r="D459" s="9"/>
      <c r="E459" s="9"/>
      <c r="F459" s="142"/>
      <c r="G459" s="196">
        <f>Input!O36</f>
        <v>0</v>
      </c>
      <c r="H459" s="122"/>
      <c r="I459" s="122"/>
      <c r="J459" s="122"/>
      <c r="K459" s="122"/>
      <c r="L459" s="122"/>
      <c r="M459" s="107"/>
      <c r="N459" s="107"/>
      <c r="O459" s="107"/>
      <c r="P459" s="107"/>
      <c r="Q459" s="107"/>
      <c r="R459" s="107"/>
      <c r="S459" s="107"/>
      <c r="T459" s="107"/>
      <c r="U459" s="107"/>
      <c r="V459" s="107"/>
      <c r="W459" s="107"/>
      <c r="X459" s="107"/>
      <c r="Y459" s="107"/>
      <c r="Z459" s="107"/>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24"/>
      <c r="BK459" s="224"/>
    </row>
    <row r="460" spans="1:63" collapsed="1">
      <c r="A460" s="9"/>
      <c r="B460" s="46"/>
      <c r="C460" s="131"/>
      <c r="D460" s="9"/>
      <c r="E460" s="9"/>
      <c r="F460" s="142"/>
      <c r="G460" s="196"/>
      <c r="H460" s="122"/>
      <c r="I460" s="122"/>
      <c r="J460" s="122"/>
      <c r="K460" s="122"/>
      <c r="L460" s="122"/>
      <c r="M460" s="107"/>
      <c r="N460" s="107"/>
      <c r="O460" s="107"/>
      <c r="P460" s="107"/>
      <c r="Q460" s="107"/>
      <c r="R460" s="107"/>
      <c r="S460" s="107"/>
      <c r="T460" s="107"/>
      <c r="U460" s="107"/>
      <c r="V460" s="107"/>
      <c r="W460" s="107"/>
      <c r="X460" s="107"/>
      <c r="Y460" s="107"/>
      <c r="Z460" s="107"/>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24"/>
      <c r="BK460" s="224"/>
    </row>
    <row r="461" spans="1:63">
      <c r="A461" s="9"/>
      <c r="B461" s="318" t="s">
        <v>139</v>
      </c>
      <c r="C461" s="319"/>
      <c r="D461" s="320"/>
      <c r="E461" s="9"/>
      <c r="F461" s="142"/>
      <c r="G461" s="198">
        <f>SUM(G462:G491)</f>
        <v>-0.21058718995213566</v>
      </c>
      <c r="H461" s="122"/>
      <c r="I461" s="122"/>
      <c r="J461" s="122"/>
      <c r="K461" s="122"/>
      <c r="L461" s="122"/>
      <c r="M461" s="107"/>
      <c r="N461" s="107"/>
      <c r="O461" s="107"/>
      <c r="P461" s="107"/>
      <c r="Q461" s="107"/>
      <c r="R461" s="107"/>
      <c r="S461" s="107"/>
      <c r="T461" s="107"/>
      <c r="U461" s="107"/>
      <c r="V461" s="107"/>
      <c r="W461" s="107"/>
      <c r="X461" s="107"/>
      <c r="Y461" s="107"/>
      <c r="Z461" s="107"/>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24"/>
      <c r="BK461" s="224"/>
    </row>
    <row r="462" spans="1:63" ht="12.75" hidden="1" customHeight="1" outlineLevel="1">
      <c r="A462" s="9"/>
      <c r="B462" s="9"/>
      <c r="C462" s="131" t="str">
        <f>Asset1</f>
        <v>Opening Distribution Assets</v>
      </c>
      <c r="D462" s="9"/>
      <c r="E462" s="9"/>
      <c r="F462" s="142"/>
      <c r="G462" s="196">
        <f>Input!P7</f>
        <v>-0.21058718995213566</v>
      </c>
      <c r="H462" s="122"/>
      <c r="I462" s="122"/>
      <c r="J462" s="122"/>
      <c r="K462" s="122"/>
      <c r="L462" s="122"/>
      <c r="M462" s="107"/>
      <c r="N462" s="107"/>
      <c r="O462" s="107"/>
      <c r="P462" s="107"/>
      <c r="Q462" s="107"/>
      <c r="R462" s="107"/>
      <c r="S462" s="107"/>
      <c r="T462" s="107"/>
      <c r="U462" s="107"/>
      <c r="V462" s="107"/>
      <c r="W462" s="107"/>
      <c r="X462" s="107"/>
      <c r="Y462" s="107"/>
      <c r="Z462" s="107"/>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24"/>
      <c r="BK462" s="224"/>
    </row>
    <row r="463" spans="1:63" ht="12.75" hidden="1" customHeight="1" outlineLevel="1">
      <c r="A463" s="9"/>
      <c r="B463" s="46"/>
      <c r="C463" s="131" t="str">
        <f>Asset2</f>
        <v>Sub-transmission Overhead</v>
      </c>
      <c r="D463" s="9"/>
      <c r="E463" s="9"/>
      <c r="F463" s="142"/>
      <c r="G463" s="196">
        <f>Input!P8</f>
        <v>0</v>
      </c>
      <c r="H463" s="122"/>
      <c r="I463" s="122"/>
      <c r="J463" s="122"/>
      <c r="K463" s="122"/>
      <c r="L463" s="122"/>
      <c r="M463" s="107"/>
      <c r="N463" s="107"/>
      <c r="O463" s="107"/>
      <c r="P463" s="107"/>
      <c r="Q463" s="107"/>
      <c r="R463" s="107"/>
      <c r="S463" s="107"/>
      <c r="T463" s="107"/>
      <c r="U463" s="107"/>
      <c r="V463" s="107"/>
      <c r="W463" s="107"/>
      <c r="X463" s="107"/>
      <c r="Y463" s="107"/>
      <c r="Z463" s="107"/>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24"/>
      <c r="BK463" s="224"/>
    </row>
    <row r="464" spans="1:63" ht="12.75" hidden="1" customHeight="1" outlineLevel="1">
      <c r="A464" s="9"/>
      <c r="B464" s="46"/>
      <c r="C464" s="131" t="str">
        <f>Asset3</f>
        <v>Sub-transmission Underground</v>
      </c>
      <c r="D464" s="9"/>
      <c r="E464" s="9"/>
      <c r="F464" s="142"/>
      <c r="G464" s="196">
        <f>Input!P9</f>
        <v>0</v>
      </c>
      <c r="H464" s="122"/>
      <c r="I464" s="122"/>
      <c r="J464" s="122"/>
      <c r="K464" s="122"/>
      <c r="L464" s="122"/>
      <c r="M464" s="107"/>
      <c r="N464" s="107"/>
      <c r="O464" s="107"/>
      <c r="P464" s="107"/>
      <c r="Q464" s="107"/>
      <c r="R464" s="107"/>
      <c r="S464" s="107"/>
      <c r="T464" s="107"/>
      <c r="U464" s="107"/>
      <c r="V464" s="107"/>
      <c r="W464" s="107"/>
      <c r="X464" s="107"/>
      <c r="Y464" s="107"/>
      <c r="Z464" s="107"/>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24"/>
      <c r="BK464" s="224"/>
    </row>
    <row r="465" spans="1:63" ht="12.75" hidden="1" customHeight="1" outlineLevel="1">
      <c r="A465" s="9"/>
      <c r="B465" s="46"/>
      <c r="C465" s="131" t="str">
        <f>Asset4</f>
        <v>Zone Substation</v>
      </c>
      <c r="D465" s="9"/>
      <c r="E465" s="9"/>
      <c r="F465" s="142"/>
      <c r="G465" s="196">
        <f>Input!P10</f>
        <v>0</v>
      </c>
      <c r="H465" s="122"/>
      <c r="I465" s="122"/>
      <c r="J465" s="122"/>
      <c r="K465" s="122"/>
      <c r="L465" s="122"/>
      <c r="M465" s="107"/>
      <c r="N465" s="107"/>
      <c r="O465" s="107"/>
      <c r="P465" s="107"/>
      <c r="Q465" s="107"/>
      <c r="R465" s="107"/>
      <c r="S465" s="107"/>
      <c r="T465" s="107"/>
      <c r="U465" s="107"/>
      <c r="V465" s="107"/>
      <c r="W465" s="107"/>
      <c r="X465" s="107"/>
      <c r="Y465" s="107"/>
      <c r="Z465" s="107"/>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24"/>
      <c r="BK465" s="224"/>
    </row>
    <row r="466" spans="1:63" ht="12.75" hidden="1" customHeight="1" outlineLevel="1">
      <c r="A466" s="9"/>
      <c r="B466" s="46"/>
      <c r="C466" s="131" t="str">
        <f>Asset5</f>
        <v>IT &amp; Communication Systems (Networks)</v>
      </c>
      <c r="D466" s="9"/>
      <c r="E466" s="9"/>
      <c r="F466" s="142"/>
      <c r="G466" s="196">
        <f>Input!P11</f>
        <v>0</v>
      </c>
      <c r="H466" s="122"/>
      <c r="I466" s="122"/>
      <c r="J466" s="122"/>
      <c r="K466" s="122"/>
      <c r="L466" s="122"/>
      <c r="M466" s="107"/>
      <c r="N466" s="107"/>
      <c r="O466" s="107"/>
      <c r="P466" s="107"/>
      <c r="Q466" s="107"/>
      <c r="R466" s="107"/>
      <c r="S466" s="107"/>
      <c r="T466" s="107"/>
      <c r="U466" s="107"/>
      <c r="V466" s="107"/>
      <c r="W466" s="107"/>
      <c r="X466" s="107"/>
      <c r="Y466" s="107"/>
      <c r="Z466" s="107"/>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24"/>
      <c r="BK466" s="224"/>
    </row>
    <row r="467" spans="1:63" ht="12.75" hidden="1" customHeight="1" outlineLevel="1">
      <c r="A467" s="9"/>
      <c r="B467" s="46"/>
      <c r="C467" s="131" t="str">
        <f>Asset6</f>
        <v>Motor Vehicles</v>
      </c>
      <c r="D467" s="9"/>
      <c r="E467" s="9"/>
      <c r="F467" s="142"/>
      <c r="G467" s="196">
        <f>Input!P12</f>
        <v>0</v>
      </c>
      <c r="H467" s="122"/>
      <c r="I467" s="122"/>
      <c r="J467" s="122"/>
      <c r="K467" s="122"/>
      <c r="L467" s="122"/>
      <c r="M467" s="107"/>
      <c r="N467" s="107"/>
      <c r="O467" s="107"/>
      <c r="P467" s="107"/>
      <c r="Q467" s="107"/>
      <c r="R467" s="107"/>
      <c r="S467" s="107"/>
      <c r="T467" s="107"/>
      <c r="U467" s="107"/>
      <c r="V467" s="107"/>
      <c r="W467" s="107"/>
      <c r="X467" s="107"/>
      <c r="Y467" s="107"/>
      <c r="Z467" s="107"/>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24"/>
      <c r="BK467" s="224"/>
    </row>
    <row r="468" spans="1:63" ht="12.75" hidden="1" customHeight="1" outlineLevel="1">
      <c r="A468" s="9"/>
      <c r="B468" s="46"/>
      <c r="C468" s="131" t="str">
        <f>Asset7</f>
        <v>Other Non-System Assets (Networks)</v>
      </c>
      <c r="D468" s="9"/>
      <c r="E468" s="9"/>
      <c r="F468" s="142"/>
      <c r="G468" s="196">
        <f>Input!P13</f>
        <v>0</v>
      </c>
      <c r="H468" s="122"/>
      <c r="I468" s="122"/>
      <c r="J468" s="122"/>
      <c r="K468" s="122"/>
      <c r="L468" s="122"/>
      <c r="M468" s="107"/>
      <c r="N468" s="107"/>
      <c r="O468" s="107"/>
      <c r="P468" s="107"/>
      <c r="Q468" s="107"/>
      <c r="R468" s="107"/>
      <c r="S468" s="107"/>
      <c r="T468" s="107"/>
      <c r="U468" s="107"/>
      <c r="V468" s="107"/>
      <c r="W468" s="107"/>
      <c r="X468" s="107"/>
      <c r="Y468" s="107"/>
      <c r="Z468" s="107"/>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4"/>
      <c r="BK468" s="224"/>
    </row>
    <row r="469" spans="1:63" ht="12.75" hidden="1" customHeight="1" outlineLevel="1">
      <c r="A469" s="9"/>
      <c r="B469" s="46"/>
      <c r="C469" s="131" t="str">
        <f>Asset8</f>
        <v>IT Systems (Corporate)</v>
      </c>
      <c r="D469" s="9"/>
      <c r="E469" s="9"/>
      <c r="F469" s="142"/>
      <c r="G469" s="196">
        <f>Input!P14</f>
        <v>0</v>
      </c>
      <c r="H469" s="122"/>
      <c r="I469" s="122"/>
      <c r="J469" s="122"/>
      <c r="K469" s="122"/>
      <c r="L469" s="122"/>
      <c r="M469" s="107"/>
      <c r="N469" s="107"/>
      <c r="O469" s="107"/>
      <c r="P469" s="107"/>
      <c r="Q469" s="107"/>
      <c r="R469" s="107"/>
      <c r="S469" s="107"/>
      <c r="T469" s="107"/>
      <c r="U469" s="107"/>
      <c r="V469" s="107"/>
      <c r="W469" s="107"/>
      <c r="X469" s="107"/>
      <c r="Y469" s="107"/>
      <c r="Z469" s="107"/>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24"/>
      <c r="BK469" s="224"/>
    </row>
    <row r="470" spans="1:63" ht="12.75" hidden="1" customHeight="1" outlineLevel="1">
      <c r="A470" s="9"/>
      <c r="B470" s="46"/>
      <c r="C470" s="131" t="str">
        <f>Asset9</f>
        <v>Telecommunications (Corporate)</v>
      </c>
      <c r="D470" s="9"/>
      <c r="E470" s="9"/>
      <c r="F470" s="142"/>
      <c r="G470" s="196">
        <f>Input!P15</f>
        <v>0</v>
      </c>
      <c r="H470" s="122"/>
      <c r="I470" s="122"/>
      <c r="J470" s="122"/>
      <c r="K470" s="122"/>
      <c r="L470" s="122"/>
      <c r="M470" s="107"/>
      <c r="N470" s="107"/>
      <c r="O470" s="107"/>
      <c r="P470" s="107"/>
      <c r="Q470" s="107"/>
      <c r="R470" s="107"/>
      <c r="S470" s="107"/>
      <c r="T470" s="107"/>
      <c r="U470" s="107"/>
      <c r="V470" s="107"/>
      <c r="W470" s="107"/>
      <c r="X470" s="107"/>
      <c r="Y470" s="107"/>
      <c r="Z470" s="107"/>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24"/>
      <c r="BK470" s="224"/>
    </row>
    <row r="471" spans="1:63" ht="12.75" hidden="1" customHeight="1" outlineLevel="1">
      <c r="A471" s="9"/>
      <c r="B471" s="46"/>
      <c r="C471" s="131" t="str">
        <f>Asset10</f>
        <v>Other Non-System Assets (Corporate)</v>
      </c>
      <c r="D471" s="9"/>
      <c r="E471" s="9"/>
      <c r="F471" s="142"/>
      <c r="G471" s="196">
        <f>Input!P16</f>
        <v>0</v>
      </c>
      <c r="H471" s="122"/>
      <c r="I471" s="122"/>
      <c r="J471" s="122"/>
      <c r="K471" s="122"/>
      <c r="L471" s="122"/>
      <c r="M471" s="107"/>
      <c r="N471" s="107"/>
      <c r="O471" s="107"/>
      <c r="P471" s="107"/>
      <c r="Q471" s="107"/>
      <c r="R471" s="107"/>
      <c r="S471" s="107"/>
      <c r="T471" s="107"/>
      <c r="U471" s="107"/>
      <c r="V471" s="107"/>
      <c r="W471" s="107"/>
      <c r="X471" s="107"/>
      <c r="Y471" s="107"/>
      <c r="Z471" s="107"/>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224"/>
      <c r="BK471" s="224"/>
    </row>
    <row r="472" spans="1:63" ht="12.75" hidden="1" customHeight="1" outlineLevel="1">
      <c r="A472" s="9"/>
      <c r="B472" s="46"/>
      <c r="C472" s="131" t="str">
        <f>Asset11</f>
        <v>Land</v>
      </c>
      <c r="D472" s="9"/>
      <c r="E472" s="9"/>
      <c r="F472" s="142"/>
      <c r="G472" s="196">
        <f>Input!P17</f>
        <v>0</v>
      </c>
      <c r="H472" s="122"/>
      <c r="I472" s="122"/>
      <c r="J472" s="122"/>
      <c r="K472" s="122"/>
      <c r="L472" s="122"/>
      <c r="M472" s="107"/>
      <c r="N472" s="107"/>
      <c r="O472" s="107"/>
      <c r="P472" s="107"/>
      <c r="Q472" s="107"/>
      <c r="R472" s="107"/>
      <c r="S472" s="107"/>
      <c r="T472" s="107"/>
      <c r="U472" s="107"/>
      <c r="V472" s="107"/>
      <c r="W472" s="107"/>
      <c r="X472" s="107"/>
      <c r="Y472" s="107"/>
      <c r="Z472" s="107"/>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224"/>
      <c r="BK472" s="224"/>
    </row>
    <row r="473" spans="1:63" ht="12.75" hidden="1" customHeight="1" outlineLevel="1">
      <c r="A473" s="9"/>
      <c r="B473" s="46"/>
      <c r="C473" s="131" t="str">
        <f>Asset12</f>
        <v>Buildings</v>
      </c>
      <c r="D473" s="9"/>
      <c r="E473" s="9"/>
      <c r="F473" s="142"/>
      <c r="G473" s="196">
        <f>Input!P18</f>
        <v>0</v>
      </c>
      <c r="H473" s="122"/>
      <c r="I473" s="122"/>
      <c r="J473" s="122"/>
      <c r="K473" s="122"/>
      <c r="L473" s="122"/>
      <c r="M473" s="107"/>
      <c r="N473" s="107"/>
      <c r="O473" s="107"/>
      <c r="P473" s="107"/>
      <c r="Q473" s="107"/>
      <c r="R473" s="107"/>
      <c r="S473" s="107"/>
      <c r="T473" s="107"/>
      <c r="U473" s="107"/>
      <c r="V473" s="107"/>
      <c r="W473" s="107"/>
      <c r="X473" s="107"/>
      <c r="Y473" s="107"/>
      <c r="Z473" s="107"/>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224"/>
      <c r="BK473" s="224"/>
    </row>
    <row r="474" spans="1:63" ht="12.75" hidden="1" customHeight="1" outlineLevel="1">
      <c r="A474" s="9"/>
      <c r="B474" s="46"/>
      <c r="C474" s="131" t="str">
        <f>Asset13</f>
        <v>Equity raising costs</v>
      </c>
      <c r="D474" s="9"/>
      <c r="E474" s="9"/>
      <c r="F474" s="142"/>
      <c r="G474" s="196">
        <f>Input!P19</f>
        <v>0</v>
      </c>
      <c r="H474" s="122"/>
      <c r="I474" s="122"/>
      <c r="J474" s="122"/>
      <c r="K474" s="122"/>
      <c r="L474" s="122"/>
      <c r="M474" s="107"/>
      <c r="N474" s="107"/>
      <c r="O474" s="107"/>
      <c r="P474" s="107"/>
      <c r="Q474" s="107"/>
      <c r="R474" s="107"/>
      <c r="S474" s="107"/>
      <c r="T474" s="107"/>
      <c r="U474" s="107"/>
      <c r="V474" s="107"/>
      <c r="W474" s="107"/>
      <c r="X474" s="107"/>
      <c r="Y474" s="107"/>
      <c r="Z474" s="107"/>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224"/>
      <c r="BK474" s="224"/>
    </row>
    <row r="475" spans="1:63" ht="12.75" hidden="1" customHeight="1" outlineLevel="1">
      <c r="A475" s="9"/>
      <c r="B475" s="46"/>
      <c r="C475" s="131">
        <f>Asset14</f>
        <v>0</v>
      </c>
      <c r="D475" s="9"/>
      <c r="E475" s="9"/>
      <c r="F475" s="142"/>
      <c r="G475" s="196">
        <f>Input!P20</f>
        <v>0</v>
      </c>
      <c r="H475" s="122"/>
      <c r="I475" s="122"/>
      <c r="J475" s="122"/>
      <c r="K475" s="122"/>
      <c r="L475" s="122"/>
      <c r="M475" s="107"/>
      <c r="N475" s="107"/>
      <c r="O475" s="107"/>
      <c r="P475" s="107"/>
      <c r="Q475" s="107"/>
      <c r="R475" s="107"/>
      <c r="S475" s="107"/>
      <c r="T475" s="107"/>
      <c r="U475" s="107"/>
      <c r="V475" s="107"/>
      <c r="W475" s="107"/>
      <c r="X475" s="107"/>
      <c r="Y475" s="107"/>
      <c r="Z475" s="107"/>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224"/>
      <c r="BK475" s="224"/>
    </row>
    <row r="476" spans="1:63" ht="12.75" hidden="1" customHeight="1" outlineLevel="1">
      <c r="A476" s="9"/>
      <c r="B476" s="46"/>
      <c r="C476" s="131">
        <f>Asset15</f>
        <v>0</v>
      </c>
      <c r="D476" s="9"/>
      <c r="E476" s="9"/>
      <c r="F476" s="142"/>
      <c r="G476" s="196">
        <f>Input!P21</f>
        <v>0</v>
      </c>
      <c r="H476" s="122"/>
      <c r="I476" s="122"/>
      <c r="J476" s="122"/>
      <c r="K476" s="122"/>
      <c r="L476" s="122"/>
      <c r="M476" s="107"/>
      <c r="N476" s="107"/>
      <c r="O476" s="107"/>
      <c r="P476" s="107"/>
      <c r="Q476" s="107"/>
      <c r="R476" s="107"/>
      <c r="S476" s="107"/>
      <c r="T476" s="107"/>
      <c r="U476" s="107"/>
      <c r="V476" s="107"/>
      <c r="W476" s="107"/>
      <c r="X476" s="107"/>
      <c r="Y476" s="107"/>
      <c r="Z476" s="107"/>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224"/>
      <c r="BK476" s="224"/>
    </row>
    <row r="477" spans="1:63" ht="12.75" hidden="1" customHeight="1" outlineLevel="1">
      <c r="A477" s="9"/>
      <c r="B477" s="46"/>
      <c r="C477" s="131">
        <f>Asset16</f>
        <v>0</v>
      </c>
      <c r="D477" s="9"/>
      <c r="E477" s="9"/>
      <c r="F477" s="142"/>
      <c r="G477" s="196">
        <f>Input!P22</f>
        <v>0</v>
      </c>
      <c r="H477" s="122"/>
      <c r="I477" s="122"/>
      <c r="J477" s="122"/>
      <c r="K477" s="122"/>
      <c r="L477" s="122"/>
      <c r="M477" s="107"/>
      <c r="N477" s="107"/>
      <c r="O477" s="107"/>
      <c r="P477" s="107"/>
      <c r="Q477" s="107"/>
      <c r="R477" s="107"/>
      <c r="S477" s="107"/>
      <c r="T477" s="107"/>
      <c r="U477" s="107"/>
      <c r="V477" s="107"/>
      <c r="W477" s="107"/>
      <c r="X477" s="107"/>
      <c r="Y477" s="107"/>
      <c r="Z477" s="107"/>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224"/>
      <c r="BK477" s="224"/>
    </row>
    <row r="478" spans="1:63" ht="12.75" hidden="1" customHeight="1" outlineLevel="1">
      <c r="A478" s="9"/>
      <c r="B478" s="46"/>
      <c r="C478" s="131">
        <f>Asset17</f>
        <v>0</v>
      </c>
      <c r="D478" s="9"/>
      <c r="E478" s="9"/>
      <c r="F478" s="142"/>
      <c r="G478" s="196">
        <f>Input!P23</f>
        <v>0</v>
      </c>
      <c r="H478" s="122"/>
      <c r="I478" s="122"/>
      <c r="J478" s="122"/>
      <c r="K478" s="122"/>
      <c r="L478" s="122"/>
      <c r="M478" s="107"/>
      <c r="N478" s="107"/>
      <c r="O478" s="107"/>
      <c r="P478" s="107"/>
      <c r="Q478" s="107"/>
      <c r="R478" s="107"/>
      <c r="S478" s="107"/>
      <c r="T478" s="107"/>
      <c r="U478" s="107"/>
      <c r="V478" s="107"/>
      <c r="W478" s="107"/>
      <c r="X478" s="107"/>
      <c r="Y478" s="107"/>
      <c r="Z478" s="107"/>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24"/>
      <c r="BK478" s="224"/>
    </row>
    <row r="479" spans="1:63" ht="12.75" hidden="1" customHeight="1" outlineLevel="1">
      <c r="A479" s="9"/>
      <c r="B479" s="46"/>
      <c r="C479" s="131">
        <f>Asset18</f>
        <v>0</v>
      </c>
      <c r="D479" s="9"/>
      <c r="E479" s="9"/>
      <c r="F479" s="142"/>
      <c r="G479" s="196">
        <f>Input!P24</f>
        <v>0</v>
      </c>
      <c r="H479" s="122"/>
      <c r="I479" s="122"/>
      <c r="J479" s="122"/>
      <c r="K479" s="122"/>
      <c r="L479" s="122"/>
      <c r="M479" s="107"/>
      <c r="N479" s="107"/>
      <c r="O479" s="107"/>
      <c r="P479" s="107"/>
      <c r="Q479" s="107"/>
      <c r="R479" s="107"/>
      <c r="S479" s="107"/>
      <c r="T479" s="107"/>
      <c r="U479" s="107"/>
      <c r="V479" s="107"/>
      <c r="W479" s="107"/>
      <c r="X479" s="107"/>
      <c r="Y479" s="107"/>
      <c r="Z479" s="107"/>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224"/>
      <c r="BK479" s="224"/>
    </row>
    <row r="480" spans="1:63" ht="12.75" hidden="1" customHeight="1" outlineLevel="1">
      <c r="A480" s="9"/>
      <c r="B480" s="46"/>
      <c r="C480" s="131">
        <f>Asset19</f>
        <v>0</v>
      </c>
      <c r="D480" s="9"/>
      <c r="E480" s="9"/>
      <c r="F480" s="142"/>
      <c r="G480" s="196">
        <f>Input!P25</f>
        <v>0</v>
      </c>
      <c r="H480" s="122"/>
      <c r="I480" s="122"/>
      <c r="J480" s="122"/>
      <c r="K480" s="122"/>
      <c r="L480" s="122"/>
      <c r="M480" s="107"/>
      <c r="N480" s="107"/>
      <c r="O480" s="107"/>
      <c r="P480" s="107"/>
      <c r="Q480" s="107"/>
      <c r="R480" s="107"/>
      <c r="S480" s="107"/>
      <c r="T480" s="107"/>
      <c r="U480" s="107"/>
      <c r="V480" s="107"/>
      <c r="W480" s="107"/>
      <c r="X480" s="107"/>
      <c r="Y480" s="107"/>
      <c r="Z480" s="107"/>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224"/>
      <c r="BK480" s="224"/>
    </row>
    <row r="481" spans="1:63" ht="12.75" hidden="1" customHeight="1" outlineLevel="1">
      <c r="A481" s="9"/>
      <c r="B481" s="46"/>
      <c r="C481" s="131">
        <f>Asset20</f>
        <v>0</v>
      </c>
      <c r="D481" s="9"/>
      <c r="E481" s="9"/>
      <c r="F481" s="142"/>
      <c r="G481" s="196">
        <f>Input!P26</f>
        <v>0</v>
      </c>
      <c r="H481" s="122"/>
      <c r="I481" s="122"/>
      <c r="J481" s="122"/>
      <c r="K481" s="122"/>
      <c r="L481" s="122"/>
      <c r="M481" s="107"/>
      <c r="N481" s="107"/>
      <c r="O481" s="107"/>
      <c r="P481" s="107"/>
      <c r="Q481" s="107"/>
      <c r="R481" s="107"/>
      <c r="S481" s="107"/>
      <c r="T481" s="107"/>
      <c r="U481" s="107"/>
      <c r="V481" s="107"/>
      <c r="W481" s="107"/>
      <c r="X481" s="107"/>
      <c r="Y481" s="107"/>
      <c r="Z481" s="107"/>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224"/>
      <c r="BK481" s="224"/>
    </row>
    <row r="482" spans="1:63" ht="12.75" hidden="1" customHeight="1" outlineLevel="1">
      <c r="A482" s="9"/>
      <c r="B482" s="46"/>
      <c r="C482" s="131">
        <f>Asset21</f>
        <v>0</v>
      </c>
      <c r="D482" s="9"/>
      <c r="E482" s="9"/>
      <c r="F482" s="142"/>
      <c r="G482" s="196">
        <f>Input!P27</f>
        <v>0</v>
      </c>
      <c r="H482" s="122"/>
      <c r="I482" s="122"/>
      <c r="J482" s="122"/>
      <c r="K482" s="122"/>
      <c r="L482" s="122"/>
      <c r="M482" s="107"/>
      <c r="N482" s="107"/>
      <c r="O482" s="107"/>
      <c r="P482" s="107"/>
      <c r="Q482" s="107"/>
      <c r="R482" s="107"/>
      <c r="S482" s="107"/>
      <c r="T482" s="107"/>
      <c r="U482" s="107"/>
      <c r="V482" s="107"/>
      <c r="W482" s="107"/>
      <c r="X482" s="107"/>
      <c r="Y482" s="107"/>
      <c r="Z482" s="107"/>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4"/>
      <c r="BK482" s="224"/>
    </row>
    <row r="483" spans="1:63" ht="12.75" hidden="1" customHeight="1" outlineLevel="1">
      <c r="A483" s="9"/>
      <c r="B483" s="46"/>
      <c r="C483" s="131">
        <f>Asset22</f>
        <v>0</v>
      </c>
      <c r="D483" s="9"/>
      <c r="E483" s="9"/>
      <c r="F483" s="142"/>
      <c r="G483" s="196">
        <f>Input!P28</f>
        <v>0</v>
      </c>
      <c r="H483" s="122"/>
      <c r="I483" s="122"/>
      <c r="J483" s="122"/>
      <c r="K483" s="122"/>
      <c r="L483" s="122"/>
      <c r="M483" s="107"/>
      <c r="N483" s="107"/>
      <c r="O483" s="107"/>
      <c r="P483" s="107"/>
      <c r="Q483" s="107"/>
      <c r="R483" s="107"/>
      <c r="S483" s="107"/>
      <c r="T483" s="107"/>
      <c r="U483" s="107"/>
      <c r="V483" s="107"/>
      <c r="W483" s="107"/>
      <c r="X483" s="107"/>
      <c r="Y483" s="107"/>
      <c r="Z483" s="107"/>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224"/>
      <c r="BK483" s="224"/>
    </row>
    <row r="484" spans="1:63" ht="12.75" hidden="1" customHeight="1" outlineLevel="1">
      <c r="A484" s="9"/>
      <c r="B484" s="46"/>
      <c r="C484" s="131">
        <f>Asset23</f>
        <v>0</v>
      </c>
      <c r="D484" s="9"/>
      <c r="E484" s="9"/>
      <c r="F484" s="142"/>
      <c r="G484" s="196">
        <f>Input!P29</f>
        <v>0</v>
      </c>
      <c r="H484" s="122"/>
      <c r="I484" s="122"/>
      <c r="J484" s="122"/>
      <c r="K484" s="122"/>
      <c r="L484" s="122"/>
      <c r="M484" s="107"/>
      <c r="N484" s="107"/>
      <c r="O484" s="107"/>
      <c r="P484" s="107"/>
      <c r="Q484" s="107"/>
      <c r="R484" s="107"/>
      <c r="S484" s="107"/>
      <c r="T484" s="107"/>
      <c r="U484" s="107"/>
      <c r="V484" s="107"/>
      <c r="W484" s="107"/>
      <c r="X484" s="107"/>
      <c r="Y484" s="107"/>
      <c r="Z484" s="107"/>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224"/>
      <c r="BK484" s="224"/>
    </row>
    <row r="485" spans="1:63" ht="12.75" hidden="1" customHeight="1" outlineLevel="1">
      <c r="A485" s="9"/>
      <c r="B485" s="46"/>
      <c r="C485" s="131">
        <f>Asset24</f>
        <v>0</v>
      </c>
      <c r="D485" s="9"/>
      <c r="E485" s="9"/>
      <c r="F485" s="142"/>
      <c r="G485" s="196">
        <f>Input!P30</f>
        <v>0</v>
      </c>
      <c r="H485" s="122"/>
      <c r="I485" s="122"/>
      <c r="J485" s="122"/>
      <c r="K485" s="122"/>
      <c r="L485" s="122"/>
      <c r="M485" s="107"/>
      <c r="N485" s="107"/>
      <c r="O485" s="107"/>
      <c r="P485" s="107"/>
      <c r="Q485" s="107"/>
      <c r="R485" s="107"/>
      <c r="S485" s="107"/>
      <c r="T485" s="107"/>
      <c r="U485" s="107"/>
      <c r="V485" s="107"/>
      <c r="W485" s="107"/>
      <c r="X485" s="107"/>
      <c r="Y485" s="107"/>
      <c r="Z485" s="107"/>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224"/>
      <c r="BK485" s="224"/>
    </row>
    <row r="486" spans="1:63" ht="12.75" hidden="1" customHeight="1" outlineLevel="1">
      <c r="A486" s="9"/>
      <c r="B486" s="46"/>
      <c r="C486" s="131">
        <f>Asset25</f>
        <v>0</v>
      </c>
      <c r="D486" s="9"/>
      <c r="E486" s="9"/>
      <c r="F486" s="142"/>
      <c r="G486" s="196">
        <f>Input!P31</f>
        <v>0</v>
      </c>
      <c r="H486" s="122"/>
      <c r="I486" s="122"/>
      <c r="J486" s="122"/>
      <c r="K486" s="122"/>
      <c r="L486" s="122"/>
      <c r="M486" s="107"/>
      <c r="N486" s="107"/>
      <c r="O486" s="107"/>
      <c r="P486" s="107"/>
      <c r="Q486" s="107"/>
      <c r="R486" s="107"/>
      <c r="S486" s="107"/>
      <c r="T486" s="107"/>
      <c r="U486" s="107"/>
      <c r="V486" s="107"/>
      <c r="W486" s="107"/>
      <c r="X486" s="107"/>
      <c r="Y486" s="107"/>
      <c r="Z486" s="107"/>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224"/>
      <c r="BK486" s="224"/>
    </row>
    <row r="487" spans="1:63" ht="12.75" hidden="1" customHeight="1" outlineLevel="1">
      <c r="A487" s="9"/>
      <c r="B487" s="46"/>
      <c r="C487" s="131">
        <f>Asset26</f>
        <v>0</v>
      </c>
      <c r="D487" s="9"/>
      <c r="E487" s="9"/>
      <c r="F487" s="142"/>
      <c r="G487" s="196">
        <f>Input!P32</f>
        <v>0</v>
      </c>
      <c r="H487" s="122"/>
      <c r="I487" s="122"/>
      <c r="J487" s="122"/>
      <c r="K487" s="122"/>
      <c r="L487" s="122"/>
      <c r="M487" s="107"/>
      <c r="N487" s="107"/>
      <c r="O487" s="107"/>
      <c r="P487" s="107"/>
      <c r="Q487" s="107"/>
      <c r="R487" s="107"/>
      <c r="S487" s="107"/>
      <c r="T487" s="107"/>
      <c r="U487" s="107"/>
      <c r="V487" s="107"/>
      <c r="W487" s="107"/>
      <c r="X487" s="107"/>
      <c r="Y487" s="107"/>
      <c r="Z487" s="107"/>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224"/>
      <c r="BK487" s="224"/>
    </row>
    <row r="488" spans="1:63" ht="12.75" hidden="1" customHeight="1" outlineLevel="1">
      <c r="A488" s="9"/>
      <c r="B488" s="46"/>
      <c r="C488" s="131">
        <f>Asset27</f>
        <v>0</v>
      </c>
      <c r="D488" s="9"/>
      <c r="E488" s="9"/>
      <c r="F488" s="142"/>
      <c r="G488" s="196">
        <f>Input!P33</f>
        <v>0</v>
      </c>
      <c r="H488" s="122"/>
      <c r="I488" s="122"/>
      <c r="J488" s="122"/>
      <c r="K488" s="122"/>
      <c r="L488" s="122"/>
      <c r="M488" s="107"/>
      <c r="N488" s="107"/>
      <c r="O488" s="107"/>
      <c r="P488" s="107"/>
      <c r="Q488" s="107"/>
      <c r="R488" s="107"/>
      <c r="S488" s="107"/>
      <c r="T488" s="107"/>
      <c r="U488" s="107"/>
      <c r="V488" s="107"/>
      <c r="W488" s="107"/>
      <c r="X488" s="107"/>
      <c r="Y488" s="107"/>
      <c r="Z488" s="107"/>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224"/>
      <c r="BK488" s="224"/>
    </row>
    <row r="489" spans="1:63" ht="12.75" hidden="1" customHeight="1" outlineLevel="1">
      <c r="A489" s="9"/>
      <c r="B489" s="46"/>
      <c r="C489" s="131">
        <f>Asset28</f>
        <v>0</v>
      </c>
      <c r="D489" s="9"/>
      <c r="E489" s="9"/>
      <c r="F489" s="142"/>
      <c r="G489" s="196">
        <f>Input!P34</f>
        <v>0</v>
      </c>
      <c r="H489" s="122"/>
      <c r="I489" s="122"/>
      <c r="J489" s="122"/>
      <c r="K489" s="122"/>
      <c r="L489" s="122"/>
      <c r="M489" s="107"/>
      <c r="N489" s="107"/>
      <c r="O489" s="107"/>
      <c r="P489" s="107"/>
      <c r="Q489" s="107"/>
      <c r="R489" s="107"/>
      <c r="S489" s="107"/>
      <c r="T489" s="107"/>
      <c r="U489" s="107"/>
      <c r="V489" s="107"/>
      <c r="W489" s="107"/>
      <c r="X489" s="107"/>
      <c r="Y489" s="107"/>
      <c r="Z489" s="107"/>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24"/>
      <c r="BK489" s="224"/>
    </row>
    <row r="490" spans="1:63" ht="12.75" hidden="1" customHeight="1" outlineLevel="1">
      <c r="A490" s="9"/>
      <c r="B490" s="46"/>
      <c r="C490" s="131">
        <f>Asset29</f>
        <v>0</v>
      </c>
      <c r="D490" s="9"/>
      <c r="E490" s="9"/>
      <c r="F490" s="142"/>
      <c r="G490" s="196">
        <f>Input!P35</f>
        <v>0</v>
      </c>
      <c r="H490" s="122"/>
      <c r="I490" s="122"/>
      <c r="J490" s="122"/>
      <c r="K490" s="122"/>
      <c r="L490" s="122"/>
      <c r="M490" s="107"/>
      <c r="N490" s="107"/>
      <c r="O490" s="107"/>
      <c r="P490" s="107"/>
      <c r="Q490" s="107"/>
      <c r="R490" s="107"/>
      <c r="S490" s="107"/>
      <c r="T490" s="107"/>
      <c r="U490" s="107"/>
      <c r="V490" s="107"/>
      <c r="W490" s="107"/>
      <c r="X490" s="107"/>
      <c r="Y490" s="107"/>
      <c r="Z490" s="107"/>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24"/>
      <c r="BK490" s="224"/>
    </row>
    <row r="491" spans="1:63" ht="12.75" hidden="1" customHeight="1" outlineLevel="1">
      <c r="A491" s="9"/>
      <c r="B491" s="46"/>
      <c r="C491" s="131">
        <f>Asset30</f>
        <v>0</v>
      </c>
      <c r="D491" s="9"/>
      <c r="E491" s="9"/>
      <c r="F491" s="142"/>
      <c r="G491" s="196">
        <f>Input!P36</f>
        <v>0</v>
      </c>
      <c r="H491" s="122"/>
      <c r="I491" s="122"/>
      <c r="J491" s="122"/>
      <c r="K491" s="122"/>
      <c r="L491" s="122"/>
      <c r="M491" s="107"/>
      <c r="N491" s="107"/>
      <c r="O491" s="107"/>
      <c r="P491" s="107"/>
      <c r="Q491" s="107"/>
      <c r="R491" s="107"/>
      <c r="S491" s="107"/>
      <c r="T491" s="107"/>
      <c r="U491" s="107"/>
      <c r="V491" s="107"/>
      <c r="W491" s="107"/>
      <c r="X491" s="107"/>
      <c r="Y491" s="107"/>
      <c r="Z491" s="107"/>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224"/>
      <c r="BK491" s="224"/>
    </row>
    <row r="492" spans="1:63" collapsed="1">
      <c r="A492" s="9"/>
      <c r="B492" s="46"/>
      <c r="C492" s="131"/>
      <c r="D492" s="9"/>
      <c r="E492" s="9"/>
      <c r="F492" s="142"/>
      <c r="G492" s="196"/>
      <c r="H492" s="122"/>
      <c r="I492" s="122"/>
      <c r="J492" s="122"/>
      <c r="K492" s="122"/>
      <c r="L492" s="122"/>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c r="BJ492" s="224"/>
      <c r="BK492" s="224"/>
    </row>
    <row r="493" spans="1:63">
      <c r="A493" s="9"/>
      <c r="B493" s="46" t="s">
        <v>60</v>
      </c>
      <c r="C493" s="131"/>
      <c r="D493" s="9"/>
      <c r="E493" s="9"/>
      <c r="F493" s="28"/>
      <c r="G493" s="200">
        <f>SUM(G494:G523)</f>
        <v>0</v>
      </c>
      <c r="H493" s="122"/>
      <c r="I493" s="122"/>
      <c r="J493" s="122"/>
      <c r="K493" s="122"/>
      <c r="L493" s="122"/>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c r="BJ493" s="224"/>
      <c r="BK493" s="224"/>
    </row>
    <row r="494" spans="1:63" ht="12.75" hidden="1" customHeight="1" outlineLevel="1">
      <c r="A494" s="9"/>
      <c r="B494" s="46"/>
      <c r="C494" s="131" t="str">
        <f>Asset1</f>
        <v>Opening Distribution Assets</v>
      </c>
      <c r="D494" s="9"/>
      <c r="E494" s="9"/>
      <c r="F494" s="28"/>
      <c r="G494" s="199">
        <f>Input!Q7</f>
        <v>0</v>
      </c>
      <c r="H494" s="122"/>
      <c r="I494" s="122"/>
      <c r="J494" s="122"/>
      <c r="K494" s="122"/>
      <c r="L494" s="122"/>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c r="BJ494" s="224"/>
      <c r="BK494" s="224"/>
    </row>
    <row r="495" spans="1:63" ht="12.75" hidden="1" customHeight="1" outlineLevel="1">
      <c r="A495" s="9"/>
      <c r="B495" s="46"/>
      <c r="C495" s="131" t="str">
        <f>Asset2</f>
        <v>Sub-transmission Overhead</v>
      </c>
      <c r="D495" s="9"/>
      <c r="E495" s="9"/>
      <c r="F495" s="28"/>
      <c r="G495" s="199">
        <f>Input!Q8</f>
        <v>0</v>
      </c>
      <c r="H495" s="122"/>
      <c r="I495" s="122"/>
      <c r="J495" s="122"/>
      <c r="K495" s="122"/>
      <c r="L495" s="122"/>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24"/>
      <c r="BK495" s="224"/>
    </row>
    <row r="496" spans="1:63" ht="12.75" hidden="1" customHeight="1" outlineLevel="1">
      <c r="A496" s="9"/>
      <c r="B496" s="46"/>
      <c r="C496" s="131" t="str">
        <f>Asset3</f>
        <v>Sub-transmission Underground</v>
      </c>
      <c r="D496" s="9"/>
      <c r="E496" s="9"/>
      <c r="F496" s="28"/>
      <c r="G496" s="199">
        <f>Input!Q9</f>
        <v>0</v>
      </c>
      <c r="H496" s="122"/>
      <c r="I496" s="122"/>
      <c r="J496" s="122"/>
      <c r="K496" s="122"/>
      <c r="L496" s="122"/>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c r="BJ496" s="224"/>
      <c r="BK496" s="224"/>
    </row>
    <row r="497" spans="1:63" ht="12.75" hidden="1" customHeight="1" outlineLevel="1">
      <c r="A497" s="9"/>
      <c r="B497" s="46"/>
      <c r="C497" s="131" t="str">
        <f>Asset4</f>
        <v>Zone Substation</v>
      </c>
      <c r="D497" s="9"/>
      <c r="E497" s="9"/>
      <c r="F497" s="28"/>
      <c r="G497" s="199">
        <f>Input!Q10</f>
        <v>0</v>
      </c>
      <c r="H497" s="122"/>
      <c r="I497" s="122"/>
      <c r="J497" s="122"/>
      <c r="K497" s="122"/>
      <c r="L497" s="122"/>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c r="BJ497" s="224"/>
      <c r="BK497" s="224"/>
    </row>
    <row r="498" spans="1:63" ht="12.75" hidden="1" customHeight="1" outlineLevel="1">
      <c r="A498" s="9"/>
      <c r="B498" s="46"/>
      <c r="C498" s="131" t="str">
        <f>Asset5</f>
        <v>IT &amp; Communication Systems (Networks)</v>
      </c>
      <c r="D498" s="9"/>
      <c r="E498" s="9"/>
      <c r="F498" s="28"/>
      <c r="G498" s="199">
        <f>Input!Q11</f>
        <v>0</v>
      </c>
      <c r="H498" s="122"/>
      <c r="I498" s="122"/>
      <c r="J498" s="122"/>
      <c r="K498" s="122"/>
      <c r="L498" s="122"/>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c r="BJ498" s="224"/>
      <c r="BK498" s="224"/>
    </row>
    <row r="499" spans="1:63" ht="12.75" hidden="1" customHeight="1" outlineLevel="1">
      <c r="A499" s="9"/>
      <c r="B499" s="46"/>
      <c r="C499" s="131" t="str">
        <f>Asset6</f>
        <v>Motor Vehicles</v>
      </c>
      <c r="D499" s="9"/>
      <c r="E499" s="9"/>
      <c r="F499" s="28"/>
      <c r="G499" s="199">
        <f>Input!Q12</f>
        <v>0</v>
      </c>
      <c r="H499" s="122"/>
      <c r="I499" s="122"/>
      <c r="J499" s="122"/>
      <c r="K499" s="122"/>
      <c r="L499" s="122"/>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c r="BJ499" s="224"/>
      <c r="BK499" s="224"/>
    </row>
    <row r="500" spans="1:63" ht="12.75" hidden="1" customHeight="1" outlineLevel="1">
      <c r="A500" s="9"/>
      <c r="B500" s="46"/>
      <c r="C500" s="131" t="str">
        <f>Asset7</f>
        <v>Other Non-System Assets (Networks)</v>
      </c>
      <c r="D500" s="9"/>
      <c r="E500" s="9"/>
      <c r="F500" s="28"/>
      <c r="G500" s="199">
        <f>Input!Q13</f>
        <v>0</v>
      </c>
      <c r="H500" s="122"/>
      <c r="I500" s="122"/>
      <c r="J500" s="122"/>
      <c r="K500" s="122"/>
      <c r="L500" s="122"/>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c r="BJ500" s="224"/>
      <c r="BK500" s="224"/>
    </row>
    <row r="501" spans="1:63" ht="12.75" hidden="1" customHeight="1" outlineLevel="1">
      <c r="A501" s="9"/>
      <c r="B501" s="46"/>
      <c r="C501" s="131" t="str">
        <f>Asset8</f>
        <v>IT Systems (Corporate)</v>
      </c>
      <c r="D501" s="9"/>
      <c r="E501" s="9"/>
      <c r="F501" s="28"/>
      <c r="G501" s="199">
        <f>Input!Q14</f>
        <v>0</v>
      </c>
      <c r="H501" s="122"/>
      <c r="I501" s="122"/>
      <c r="J501" s="122"/>
      <c r="K501" s="122"/>
      <c r="L501" s="122"/>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c r="BJ501" s="224"/>
      <c r="BK501" s="224"/>
    </row>
    <row r="502" spans="1:63" ht="12.75" hidden="1" customHeight="1" outlineLevel="1">
      <c r="A502" s="9"/>
      <c r="B502" s="46"/>
      <c r="C502" s="131" t="str">
        <f>Asset9</f>
        <v>Telecommunications (Corporate)</v>
      </c>
      <c r="D502" s="9"/>
      <c r="E502" s="9"/>
      <c r="F502" s="28"/>
      <c r="G502" s="199">
        <f>Input!Q15</f>
        <v>0</v>
      </c>
      <c r="H502" s="122"/>
      <c r="I502" s="122"/>
      <c r="J502" s="122"/>
      <c r="K502" s="122"/>
      <c r="L502" s="122"/>
      <c r="M502" s="107"/>
      <c r="N502" s="107"/>
      <c r="O502" s="107"/>
      <c r="P502" s="107"/>
      <c r="Q502" s="107"/>
      <c r="R502" s="107"/>
      <c r="S502" s="107"/>
      <c r="T502" s="107"/>
      <c r="U502" s="107"/>
      <c r="V502" s="107"/>
      <c r="W502" s="107"/>
      <c r="X502" s="107"/>
      <c r="Y502" s="107"/>
      <c r="Z502" s="107"/>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218"/>
      <c r="BE502" s="218"/>
      <c r="BF502" s="218"/>
      <c r="BG502" s="218"/>
      <c r="BH502" s="218"/>
      <c r="BI502" s="218"/>
      <c r="BJ502" s="224"/>
      <c r="BK502" s="224"/>
    </row>
    <row r="503" spans="1:63" ht="12.75" hidden="1" customHeight="1" outlineLevel="1">
      <c r="A503" s="9"/>
      <c r="B503" s="46"/>
      <c r="C503" s="131" t="str">
        <f>Asset10</f>
        <v>Other Non-System Assets (Corporate)</v>
      </c>
      <c r="D503" s="9"/>
      <c r="E503" s="9"/>
      <c r="F503" s="28"/>
      <c r="G503" s="199">
        <f>Input!Q16</f>
        <v>0</v>
      </c>
      <c r="H503" s="122"/>
      <c r="I503" s="122"/>
      <c r="J503" s="122"/>
      <c r="K503" s="122"/>
      <c r="L503" s="122"/>
      <c r="M503" s="107"/>
      <c r="N503" s="107"/>
      <c r="O503" s="107"/>
      <c r="P503" s="107"/>
      <c r="Q503" s="107"/>
      <c r="R503" s="107"/>
      <c r="S503" s="107"/>
      <c r="T503" s="107"/>
      <c r="U503" s="107"/>
      <c r="V503" s="107"/>
      <c r="W503" s="107"/>
      <c r="X503" s="107"/>
      <c r="Y503" s="107"/>
      <c r="Z503" s="107"/>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24"/>
      <c r="BK503" s="224"/>
    </row>
    <row r="504" spans="1:63" ht="12.75" hidden="1" customHeight="1" outlineLevel="1">
      <c r="A504" s="9"/>
      <c r="B504" s="46"/>
      <c r="C504" s="131" t="str">
        <f>Asset11</f>
        <v>Land</v>
      </c>
      <c r="D504" s="9"/>
      <c r="E504" s="9"/>
      <c r="F504" s="28"/>
      <c r="G504" s="199">
        <f>Input!Q17</f>
        <v>0</v>
      </c>
      <c r="H504" s="122"/>
      <c r="I504" s="122"/>
      <c r="J504" s="122"/>
      <c r="K504" s="122"/>
      <c r="L504" s="122"/>
      <c r="M504" s="107"/>
      <c r="N504" s="107"/>
      <c r="O504" s="107"/>
      <c r="P504" s="107"/>
      <c r="Q504" s="107"/>
      <c r="R504" s="107"/>
      <c r="S504" s="107"/>
      <c r="T504" s="107"/>
      <c r="U504" s="107"/>
      <c r="V504" s="107"/>
      <c r="W504" s="107"/>
      <c r="X504" s="107"/>
      <c r="Y504" s="107"/>
      <c r="Z504" s="107"/>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218"/>
      <c r="BE504" s="218"/>
      <c r="BF504" s="218"/>
      <c r="BG504" s="218"/>
      <c r="BH504" s="218"/>
      <c r="BI504" s="218"/>
      <c r="BJ504" s="224"/>
      <c r="BK504" s="224"/>
    </row>
    <row r="505" spans="1:63" ht="12.75" hidden="1" customHeight="1" outlineLevel="1">
      <c r="A505" s="9"/>
      <c r="B505" s="46"/>
      <c r="C505" s="131" t="str">
        <f>Asset12</f>
        <v>Buildings</v>
      </c>
      <c r="D505" s="9"/>
      <c r="E505" s="9"/>
      <c r="F505" s="28"/>
      <c r="G505" s="199">
        <f>Input!Q18</f>
        <v>0</v>
      </c>
      <c r="H505" s="122"/>
      <c r="I505" s="122"/>
      <c r="J505" s="122"/>
      <c r="K505" s="122"/>
      <c r="L505" s="122"/>
      <c r="M505" s="107"/>
      <c r="N505" s="107"/>
      <c r="O505" s="107"/>
      <c r="P505" s="107"/>
      <c r="Q505" s="107"/>
      <c r="R505" s="107"/>
      <c r="S505" s="107"/>
      <c r="T505" s="107"/>
      <c r="U505" s="107"/>
      <c r="V505" s="107"/>
      <c r="W505" s="107"/>
      <c r="X505" s="107"/>
      <c r="Y505" s="107"/>
      <c r="Z505" s="107"/>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218"/>
      <c r="BE505" s="218"/>
      <c r="BF505" s="218"/>
      <c r="BG505" s="218"/>
      <c r="BH505" s="218"/>
      <c r="BI505" s="218"/>
      <c r="BJ505" s="224"/>
      <c r="BK505" s="224"/>
    </row>
    <row r="506" spans="1:63" ht="12.75" hidden="1" customHeight="1" outlineLevel="1">
      <c r="A506" s="9"/>
      <c r="B506" s="46"/>
      <c r="C506" s="131" t="str">
        <f>Asset13</f>
        <v>Equity raising costs</v>
      </c>
      <c r="D506" s="9"/>
      <c r="E506" s="9"/>
      <c r="F506" s="28"/>
      <c r="G506" s="199">
        <f>Input!Q19</f>
        <v>0</v>
      </c>
      <c r="H506" s="122"/>
      <c r="I506" s="122"/>
      <c r="J506" s="122"/>
      <c r="K506" s="122"/>
      <c r="L506" s="122"/>
      <c r="M506" s="107"/>
      <c r="N506" s="107"/>
      <c r="O506" s="107"/>
      <c r="P506" s="107"/>
      <c r="Q506" s="107"/>
      <c r="R506" s="107"/>
      <c r="S506" s="107"/>
      <c r="T506" s="107"/>
      <c r="U506" s="107"/>
      <c r="V506" s="107"/>
      <c r="W506" s="107"/>
      <c r="X506" s="107"/>
      <c r="Y506" s="107"/>
      <c r="Z506" s="107"/>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24"/>
      <c r="BK506" s="224"/>
    </row>
    <row r="507" spans="1:63" ht="12.75" hidden="1" customHeight="1" outlineLevel="1">
      <c r="A507" s="9"/>
      <c r="B507" s="46"/>
      <c r="C507" s="131">
        <f>Asset14</f>
        <v>0</v>
      </c>
      <c r="D507" s="9"/>
      <c r="E507" s="9"/>
      <c r="F507" s="28"/>
      <c r="G507" s="199">
        <f>Input!Q20</f>
        <v>0</v>
      </c>
      <c r="H507" s="122"/>
      <c r="I507" s="122"/>
      <c r="J507" s="122"/>
      <c r="K507" s="122"/>
      <c r="L507" s="122"/>
      <c r="M507" s="107"/>
      <c r="N507" s="107"/>
      <c r="O507" s="107"/>
      <c r="P507" s="107"/>
      <c r="Q507" s="107"/>
      <c r="R507" s="107"/>
      <c r="S507" s="107"/>
      <c r="T507" s="107"/>
      <c r="U507" s="107"/>
      <c r="V507" s="107"/>
      <c r="W507" s="107"/>
      <c r="X507" s="107"/>
      <c r="Y507" s="107"/>
      <c r="Z507" s="107"/>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224"/>
      <c r="BK507" s="224"/>
    </row>
    <row r="508" spans="1:63" ht="12.75" hidden="1" customHeight="1" outlineLevel="1">
      <c r="A508" s="9"/>
      <c r="B508" s="46"/>
      <c r="C508" s="131">
        <f>Asset15</f>
        <v>0</v>
      </c>
      <c r="D508" s="9"/>
      <c r="E508" s="9"/>
      <c r="F508" s="28"/>
      <c r="G508" s="199">
        <f>Input!Q21</f>
        <v>0</v>
      </c>
      <c r="H508" s="122"/>
      <c r="I508" s="122"/>
      <c r="J508" s="122"/>
      <c r="K508" s="122"/>
      <c r="L508" s="122"/>
      <c r="M508" s="107"/>
      <c r="N508" s="107"/>
      <c r="O508" s="107"/>
      <c r="P508" s="107"/>
      <c r="Q508" s="107"/>
      <c r="R508" s="107"/>
      <c r="S508" s="107"/>
      <c r="T508" s="107"/>
      <c r="U508" s="107"/>
      <c r="V508" s="107"/>
      <c r="W508" s="107"/>
      <c r="X508" s="107"/>
      <c r="Y508" s="107"/>
      <c r="Z508" s="107"/>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218"/>
      <c r="BE508" s="218"/>
      <c r="BF508" s="218"/>
      <c r="BG508" s="218"/>
      <c r="BH508" s="218"/>
      <c r="BI508" s="218"/>
      <c r="BJ508" s="224"/>
      <c r="BK508" s="224"/>
    </row>
    <row r="509" spans="1:63" ht="12.75" hidden="1" customHeight="1" outlineLevel="1">
      <c r="A509" s="9"/>
      <c r="B509" s="46"/>
      <c r="C509" s="131">
        <f>Asset16</f>
        <v>0</v>
      </c>
      <c r="D509" s="9"/>
      <c r="E509" s="9"/>
      <c r="F509" s="28"/>
      <c r="G509" s="199">
        <f>Input!Q22</f>
        <v>0</v>
      </c>
      <c r="H509" s="122"/>
      <c r="I509" s="122"/>
      <c r="J509" s="122"/>
      <c r="K509" s="122"/>
      <c r="L509" s="122"/>
      <c r="M509" s="107"/>
      <c r="N509" s="107"/>
      <c r="O509" s="107"/>
      <c r="P509" s="107"/>
      <c r="Q509" s="107"/>
      <c r="R509" s="107"/>
      <c r="S509" s="107"/>
      <c r="T509" s="107"/>
      <c r="U509" s="107"/>
      <c r="V509" s="107"/>
      <c r="W509" s="107"/>
      <c r="X509" s="107"/>
      <c r="Y509" s="107"/>
      <c r="Z509" s="107"/>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218"/>
      <c r="BE509" s="218"/>
      <c r="BF509" s="218"/>
      <c r="BG509" s="218"/>
      <c r="BH509" s="218"/>
      <c r="BI509" s="218"/>
      <c r="BJ509" s="224"/>
      <c r="BK509" s="224"/>
    </row>
    <row r="510" spans="1:63" ht="12.75" hidden="1" customHeight="1" outlineLevel="1">
      <c r="A510" s="9"/>
      <c r="B510" s="46"/>
      <c r="C510" s="131">
        <f>Asset17</f>
        <v>0</v>
      </c>
      <c r="D510" s="9"/>
      <c r="E510" s="9"/>
      <c r="F510" s="28"/>
      <c r="G510" s="199">
        <f>Input!Q23</f>
        <v>0</v>
      </c>
      <c r="H510" s="122"/>
      <c r="I510" s="122"/>
      <c r="J510" s="122"/>
      <c r="K510" s="122"/>
      <c r="L510" s="122"/>
      <c r="M510" s="107"/>
      <c r="N510" s="107"/>
      <c r="O510" s="107"/>
      <c r="P510" s="107"/>
      <c r="Q510" s="107"/>
      <c r="R510" s="107"/>
      <c r="S510" s="107"/>
      <c r="T510" s="107"/>
      <c r="U510" s="107"/>
      <c r="V510" s="107"/>
      <c r="W510" s="107"/>
      <c r="X510" s="107"/>
      <c r="Y510" s="107"/>
      <c r="Z510" s="107"/>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218"/>
      <c r="BE510" s="218"/>
      <c r="BF510" s="218"/>
      <c r="BG510" s="218"/>
      <c r="BH510" s="218"/>
      <c r="BI510" s="218"/>
      <c r="BJ510" s="224"/>
      <c r="BK510" s="224"/>
    </row>
    <row r="511" spans="1:63" ht="12.75" hidden="1" customHeight="1" outlineLevel="1">
      <c r="A511" s="9"/>
      <c r="B511" s="46"/>
      <c r="C511" s="131">
        <f>Asset18</f>
        <v>0</v>
      </c>
      <c r="D511" s="9"/>
      <c r="E511" s="9"/>
      <c r="F511" s="28"/>
      <c r="G511" s="199">
        <f>Input!Q24</f>
        <v>0</v>
      </c>
      <c r="H511" s="122"/>
      <c r="I511" s="122"/>
      <c r="J511" s="122"/>
      <c r="K511" s="122"/>
      <c r="L511" s="122"/>
      <c r="M511" s="107"/>
      <c r="N511" s="107"/>
      <c r="O511" s="107"/>
      <c r="P511" s="107"/>
      <c r="Q511" s="107"/>
      <c r="R511" s="107"/>
      <c r="S511" s="107"/>
      <c r="T511" s="107"/>
      <c r="U511" s="107"/>
      <c r="V511" s="107"/>
      <c r="W511" s="107"/>
      <c r="X511" s="107"/>
      <c r="Y511" s="107"/>
      <c r="Z511" s="107"/>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218"/>
      <c r="BE511" s="218"/>
      <c r="BF511" s="218"/>
      <c r="BG511" s="218"/>
      <c r="BH511" s="218"/>
      <c r="BI511" s="218"/>
      <c r="BJ511" s="224"/>
      <c r="BK511" s="224"/>
    </row>
    <row r="512" spans="1:63" ht="12.75" hidden="1" customHeight="1" outlineLevel="1">
      <c r="A512" s="9"/>
      <c r="B512" s="46"/>
      <c r="C512" s="131">
        <f>Asset19</f>
        <v>0</v>
      </c>
      <c r="D512" s="9"/>
      <c r="E512" s="9"/>
      <c r="F512" s="28"/>
      <c r="G512" s="199">
        <f>Input!Q25</f>
        <v>0</v>
      </c>
      <c r="H512" s="122"/>
      <c r="I512" s="122"/>
      <c r="J512" s="122"/>
      <c r="K512" s="122"/>
      <c r="L512" s="122"/>
      <c r="M512" s="107"/>
      <c r="N512" s="107"/>
      <c r="O512" s="107"/>
      <c r="P512" s="107"/>
      <c r="Q512" s="107"/>
      <c r="R512" s="107"/>
      <c r="S512" s="107"/>
      <c r="T512" s="107"/>
      <c r="U512" s="107"/>
      <c r="V512" s="107"/>
      <c r="W512" s="107"/>
      <c r="X512" s="107"/>
      <c r="Y512" s="107"/>
      <c r="Z512" s="107"/>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24"/>
      <c r="BK512" s="224"/>
    </row>
    <row r="513" spans="1:63" ht="12.75" hidden="1" customHeight="1" outlineLevel="1">
      <c r="A513" s="9"/>
      <c r="B513" s="46"/>
      <c r="C513" s="131">
        <f>Asset20</f>
        <v>0</v>
      </c>
      <c r="D513" s="9"/>
      <c r="E513" s="9"/>
      <c r="F513" s="28"/>
      <c r="G513" s="199">
        <f>Input!Q26</f>
        <v>0</v>
      </c>
      <c r="H513" s="122"/>
      <c r="I513" s="122"/>
      <c r="J513" s="122"/>
      <c r="K513" s="122"/>
      <c r="L513" s="122"/>
      <c r="M513" s="107"/>
      <c r="N513" s="107"/>
      <c r="O513" s="107"/>
      <c r="P513" s="107"/>
      <c r="Q513" s="107"/>
      <c r="R513" s="107"/>
      <c r="S513" s="107"/>
      <c r="T513" s="107"/>
      <c r="U513" s="107"/>
      <c r="V513" s="107"/>
      <c r="W513" s="107"/>
      <c r="X513" s="107"/>
      <c r="Y513" s="107"/>
      <c r="Z513" s="107"/>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24"/>
      <c r="BK513" s="224"/>
    </row>
    <row r="514" spans="1:63" ht="12.75" hidden="1" customHeight="1" outlineLevel="1">
      <c r="A514" s="9"/>
      <c r="B514" s="46"/>
      <c r="C514" s="131">
        <f>Asset21</f>
        <v>0</v>
      </c>
      <c r="D514" s="9"/>
      <c r="E514" s="9"/>
      <c r="F514" s="28"/>
      <c r="G514" s="199">
        <f>Input!Q27</f>
        <v>0</v>
      </c>
      <c r="H514" s="122"/>
      <c r="I514" s="122"/>
      <c r="J514" s="122"/>
      <c r="K514" s="122"/>
      <c r="L514" s="122"/>
      <c r="M514" s="107"/>
      <c r="N514" s="107"/>
      <c r="O514" s="107"/>
      <c r="P514" s="107"/>
      <c r="Q514" s="107"/>
      <c r="R514" s="107"/>
      <c r="S514" s="107"/>
      <c r="T514" s="107"/>
      <c r="U514" s="107"/>
      <c r="V514" s="107"/>
      <c r="W514" s="107"/>
      <c r="X514" s="107"/>
      <c r="Y514" s="107"/>
      <c r="Z514" s="107"/>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218"/>
      <c r="BE514" s="218"/>
      <c r="BF514" s="218"/>
      <c r="BG514" s="218"/>
      <c r="BH514" s="218"/>
      <c r="BI514" s="218"/>
      <c r="BJ514" s="224"/>
      <c r="BK514" s="224"/>
    </row>
    <row r="515" spans="1:63" ht="12.75" hidden="1" customHeight="1" outlineLevel="1">
      <c r="A515" s="9"/>
      <c r="B515" s="46"/>
      <c r="C515" s="131">
        <f>Asset22</f>
        <v>0</v>
      </c>
      <c r="D515" s="9"/>
      <c r="E515" s="9"/>
      <c r="F515" s="28"/>
      <c r="G515" s="199">
        <f>Input!Q28</f>
        <v>0</v>
      </c>
      <c r="H515" s="122"/>
      <c r="I515" s="122"/>
      <c r="J515" s="122"/>
      <c r="K515" s="122"/>
      <c r="L515" s="122"/>
      <c r="M515" s="107"/>
      <c r="N515" s="107"/>
      <c r="O515" s="107"/>
      <c r="P515" s="107"/>
      <c r="Q515" s="107"/>
      <c r="R515" s="107"/>
      <c r="S515" s="107"/>
      <c r="T515" s="107"/>
      <c r="U515" s="107"/>
      <c r="V515" s="107"/>
      <c r="W515" s="107"/>
      <c r="X515" s="107"/>
      <c r="Y515" s="107"/>
      <c r="Z515" s="107"/>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218"/>
      <c r="BE515" s="218"/>
      <c r="BF515" s="218"/>
      <c r="BG515" s="218"/>
      <c r="BH515" s="218"/>
      <c r="BI515" s="218"/>
      <c r="BJ515" s="224"/>
      <c r="BK515" s="224"/>
    </row>
    <row r="516" spans="1:63" ht="12.75" hidden="1" customHeight="1" outlineLevel="1">
      <c r="A516" s="9"/>
      <c r="B516" s="46"/>
      <c r="C516" s="131">
        <f>Asset23</f>
        <v>0</v>
      </c>
      <c r="D516" s="9"/>
      <c r="E516" s="9"/>
      <c r="F516" s="28"/>
      <c r="G516" s="199">
        <f>Input!Q29</f>
        <v>0</v>
      </c>
      <c r="H516" s="122"/>
      <c r="I516" s="122"/>
      <c r="J516" s="122"/>
      <c r="K516" s="122"/>
      <c r="L516" s="122"/>
      <c r="M516" s="107"/>
      <c r="N516" s="107"/>
      <c r="O516" s="107"/>
      <c r="P516" s="107"/>
      <c r="Q516" s="107"/>
      <c r="R516" s="107"/>
      <c r="S516" s="107"/>
      <c r="T516" s="107"/>
      <c r="U516" s="107"/>
      <c r="V516" s="107"/>
      <c r="W516" s="107"/>
      <c r="X516" s="107"/>
      <c r="Y516" s="107"/>
      <c r="Z516" s="107"/>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218"/>
      <c r="BE516" s="218"/>
      <c r="BF516" s="218"/>
      <c r="BG516" s="218"/>
      <c r="BH516" s="218"/>
      <c r="BI516" s="218"/>
      <c r="BJ516" s="224"/>
      <c r="BK516" s="224"/>
    </row>
    <row r="517" spans="1:63" ht="12.75" hidden="1" customHeight="1" outlineLevel="1">
      <c r="A517" s="9"/>
      <c r="B517" s="46"/>
      <c r="C517" s="131">
        <f>Asset24</f>
        <v>0</v>
      </c>
      <c r="D517" s="9"/>
      <c r="E517" s="9"/>
      <c r="F517" s="28"/>
      <c r="G517" s="199">
        <f>Input!Q30</f>
        <v>0</v>
      </c>
      <c r="H517" s="122"/>
      <c r="I517" s="122"/>
      <c r="J517" s="122"/>
      <c r="K517" s="122"/>
      <c r="L517" s="122"/>
      <c r="M517" s="107"/>
      <c r="N517" s="107"/>
      <c r="O517" s="107"/>
      <c r="P517" s="107"/>
      <c r="Q517" s="107"/>
      <c r="R517" s="107"/>
      <c r="S517" s="107"/>
      <c r="T517" s="107"/>
      <c r="U517" s="107"/>
      <c r="V517" s="107"/>
      <c r="W517" s="107"/>
      <c r="X517" s="107"/>
      <c r="Y517" s="107"/>
      <c r="Z517" s="107"/>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218"/>
      <c r="BE517" s="218"/>
      <c r="BF517" s="218"/>
      <c r="BG517" s="218"/>
      <c r="BH517" s="218"/>
      <c r="BI517" s="218"/>
      <c r="BJ517" s="224"/>
      <c r="BK517" s="224"/>
    </row>
    <row r="518" spans="1:63" ht="12.75" hidden="1" customHeight="1" outlineLevel="1">
      <c r="A518" s="9"/>
      <c r="B518" s="46"/>
      <c r="C518" s="131">
        <f>Asset25</f>
        <v>0</v>
      </c>
      <c r="D518" s="9"/>
      <c r="E518" s="9"/>
      <c r="F518" s="28"/>
      <c r="G518" s="199">
        <f>Input!Q31</f>
        <v>0</v>
      </c>
      <c r="H518" s="122"/>
      <c r="I518" s="122"/>
      <c r="J518" s="122"/>
      <c r="K518" s="122"/>
      <c r="L518" s="122"/>
      <c r="M518" s="107"/>
      <c r="N518" s="107"/>
      <c r="O518" s="107"/>
      <c r="P518" s="107"/>
      <c r="Q518" s="107"/>
      <c r="R518" s="107"/>
      <c r="S518" s="107"/>
      <c r="T518" s="107"/>
      <c r="U518" s="107"/>
      <c r="V518" s="107"/>
      <c r="W518" s="107"/>
      <c r="X518" s="107"/>
      <c r="Y518" s="107"/>
      <c r="Z518" s="107"/>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218"/>
      <c r="BE518" s="218"/>
      <c r="BF518" s="218"/>
      <c r="BG518" s="218"/>
      <c r="BH518" s="218"/>
      <c r="BI518" s="218"/>
      <c r="BJ518" s="224"/>
      <c r="BK518" s="224"/>
    </row>
    <row r="519" spans="1:63" ht="12.75" hidden="1" customHeight="1" outlineLevel="1">
      <c r="A519" s="9"/>
      <c r="B519" s="46"/>
      <c r="C519" s="131">
        <f>Asset26</f>
        <v>0</v>
      </c>
      <c r="D519" s="9"/>
      <c r="E519" s="9"/>
      <c r="F519" s="28"/>
      <c r="G519" s="199">
        <f>Input!Q32</f>
        <v>0</v>
      </c>
      <c r="H519" s="122"/>
      <c r="I519" s="122"/>
      <c r="J519" s="122"/>
      <c r="K519" s="122"/>
      <c r="L519" s="122"/>
      <c r="M519" s="107"/>
      <c r="N519" s="107"/>
      <c r="O519" s="107"/>
      <c r="P519" s="107"/>
      <c r="Q519" s="107"/>
      <c r="R519" s="107"/>
      <c r="S519" s="107"/>
      <c r="T519" s="107"/>
      <c r="U519" s="107"/>
      <c r="V519" s="107"/>
      <c r="W519" s="107"/>
      <c r="X519" s="107"/>
      <c r="Y519" s="107"/>
      <c r="Z519" s="107"/>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218"/>
      <c r="BE519" s="218"/>
      <c r="BF519" s="218"/>
      <c r="BG519" s="218"/>
      <c r="BH519" s="218"/>
      <c r="BI519" s="218"/>
      <c r="BJ519" s="224"/>
      <c r="BK519" s="224"/>
    </row>
    <row r="520" spans="1:63" ht="12.75" hidden="1" customHeight="1" outlineLevel="1">
      <c r="A520" s="9"/>
      <c r="B520" s="46"/>
      <c r="C520" s="131">
        <f>Asset27</f>
        <v>0</v>
      </c>
      <c r="D520" s="9"/>
      <c r="E520" s="9"/>
      <c r="F520" s="28"/>
      <c r="G520" s="199">
        <f>Input!Q33</f>
        <v>0</v>
      </c>
      <c r="H520" s="122"/>
      <c r="I520" s="122"/>
      <c r="J520" s="122"/>
      <c r="K520" s="122"/>
      <c r="L520" s="122"/>
      <c r="M520" s="107"/>
      <c r="N520" s="107"/>
      <c r="O520" s="107"/>
      <c r="P520" s="107"/>
      <c r="Q520" s="107"/>
      <c r="R520" s="107"/>
      <c r="S520" s="107"/>
      <c r="T520" s="107"/>
      <c r="U520" s="107"/>
      <c r="V520" s="107"/>
      <c r="W520" s="107"/>
      <c r="X520" s="107"/>
      <c r="Y520" s="107"/>
      <c r="Z520" s="107"/>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218"/>
      <c r="BE520" s="218"/>
      <c r="BF520" s="218"/>
      <c r="BG520" s="218"/>
      <c r="BH520" s="218"/>
      <c r="BI520" s="218"/>
      <c r="BJ520" s="224"/>
      <c r="BK520" s="224"/>
    </row>
    <row r="521" spans="1:63" ht="12.75" hidden="1" customHeight="1" outlineLevel="1">
      <c r="A521" s="9"/>
      <c r="B521" s="46"/>
      <c r="C521" s="131">
        <f>Asset28</f>
        <v>0</v>
      </c>
      <c r="D521" s="9"/>
      <c r="E521" s="9"/>
      <c r="F521" s="28"/>
      <c r="G521" s="199">
        <f>Input!Q34</f>
        <v>0</v>
      </c>
      <c r="H521" s="122"/>
      <c r="I521" s="122"/>
      <c r="J521" s="122"/>
      <c r="K521" s="122"/>
      <c r="L521" s="122"/>
      <c r="M521" s="107"/>
      <c r="N521" s="107"/>
      <c r="O521" s="107"/>
      <c r="P521" s="107"/>
      <c r="Q521" s="107"/>
      <c r="R521" s="107"/>
      <c r="S521" s="107"/>
      <c r="T521" s="107"/>
      <c r="U521" s="107"/>
      <c r="V521" s="107"/>
      <c r="W521" s="107"/>
      <c r="X521" s="107"/>
      <c r="Y521" s="107"/>
      <c r="Z521" s="107"/>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218"/>
      <c r="BE521" s="218"/>
      <c r="BF521" s="218"/>
      <c r="BG521" s="218"/>
      <c r="BH521" s="218"/>
      <c r="BI521" s="218"/>
      <c r="BJ521" s="224"/>
      <c r="BK521" s="224"/>
    </row>
    <row r="522" spans="1:63" ht="12.75" hidden="1" customHeight="1" outlineLevel="1">
      <c r="A522" s="9"/>
      <c r="B522" s="46"/>
      <c r="C522" s="131">
        <f>Asset29</f>
        <v>0</v>
      </c>
      <c r="D522" s="9"/>
      <c r="E522" s="9"/>
      <c r="F522" s="28"/>
      <c r="G522" s="199">
        <f>Input!Q35</f>
        <v>0</v>
      </c>
      <c r="H522" s="122"/>
      <c r="I522" s="122"/>
      <c r="J522" s="122"/>
      <c r="K522" s="122"/>
      <c r="L522" s="122"/>
      <c r="M522" s="107"/>
      <c r="N522" s="107"/>
      <c r="O522" s="107"/>
      <c r="P522" s="107"/>
      <c r="Q522" s="107"/>
      <c r="R522" s="107"/>
      <c r="S522" s="107"/>
      <c r="T522" s="107"/>
      <c r="U522" s="107"/>
      <c r="V522" s="107"/>
      <c r="W522" s="107"/>
      <c r="X522" s="107"/>
      <c r="Y522" s="107"/>
      <c r="Z522" s="107"/>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24"/>
      <c r="BK522" s="224"/>
    </row>
    <row r="523" spans="1:63" ht="12.75" hidden="1" customHeight="1" outlineLevel="1">
      <c r="A523" s="9"/>
      <c r="B523" s="46"/>
      <c r="C523" s="131">
        <f>Asset30</f>
        <v>0</v>
      </c>
      <c r="D523" s="9"/>
      <c r="E523" s="9"/>
      <c r="F523" s="28"/>
      <c r="G523" s="199">
        <f>Input!Q36</f>
        <v>0</v>
      </c>
      <c r="H523" s="122"/>
      <c r="I523" s="122"/>
      <c r="J523" s="122"/>
      <c r="K523" s="122"/>
      <c r="L523" s="122"/>
      <c r="M523" s="107"/>
      <c r="N523" s="107"/>
      <c r="O523" s="107"/>
      <c r="P523" s="107"/>
      <c r="Q523" s="107"/>
      <c r="R523" s="107"/>
      <c r="S523" s="107"/>
      <c r="T523" s="107"/>
      <c r="U523" s="107"/>
      <c r="V523" s="107"/>
      <c r="W523" s="107"/>
      <c r="X523" s="107"/>
      <c r="Y523" s="107"/>
      <c r="Z523" s="107"/>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8"/>
      <c r="BE523" s="218"/>
      <c r="BF523" s="218"/>
      <c r="BG523" s="218"/>
      <c r="BH523" s="218"/>
      <c r="BI523" s="218"/>
      <c r="BJ523" s="224"/>
      <c r="BK523" s="224"/>
    </row>
    <row r="524" spans="1:63" collapsed="1">
      <c r="A524" s="9"/>
      <c r="B524" s="46"/>
      <c r="C524" s="131"/>
      <c r="D524" s="9"/>
      <c r="E524" s="9"/>
      <c r="F524" s="28"/>
      <c r="G524" s="122"/>
      <c r="H524" s="122"/>
      <c r="I524" s="122"/>
      <c r="J524" s="122"/>
      <c r="K524" s="122"/>
      <c r="L524" s="122"/>
      <c r="M524" s="107"/>
      <c r="N524" s="107"/>
      <c r="O524" s="107"/>
      <c r="P524" s="107"/>
      <c r="Q524" s="107"/>
      <c r="R524" s="107"/>
      <c r="S524" s="107"/>
      <c r="T524" s="107"/>
      <c r="U524" s="107"/>
      <c r="V524" s="107"/>
      <c r="W524" s="107"/>
      <c r="X524" s="107"/>
      <c r="Y524" s="107"/>
      <c r="Z524" s="107"/>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218"/>
      <c r="BE524" s="218"/>
      <c r="BF524" s="218"/>
      <c r="BG524" s="218"/>
      <c r="BH524" s="218"/>
      <c r="BI524" s="218"/>
      <c r="BJ524" s="224"/>
      <c r="BK524" s="22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0"/>
      <c r="AB525" s="190"/>
      <c r="AC525" s="190"/>
      <c r="AD525" s="190"/>
      <c r="AE525" s="190"/>
      <c r="AF525" s="190"/>
      <c r="AG525" s="190"/>
      <c r="AH525" s="190"/>
      <c r="AI525" s="190"/>
      <c r="AJ525" s="190"/>
      <c r="AK525" s="190"/>
      <c r="AL525" s="190"/>
      <c r="AM525" s="190"/>
      <c r="AN525" s="190"/>
      <c r="AO525" s="190"/>
      <c r="AP525" s="190"/>
      <c r="AQ525" s="190"/>
      <c r="AR525" s="190"/>
      <c r="AS525" s="190"/>
      <c r="AT525" s="190"/>
      <c r="AU525" s="190"/>
      <c r="AV525" s="190"/>
      <c r="AW525" s="190"/>
      <c r="AX525" s="190"/>
      <c r="AY525" s="190"/>
      <c r="AZ525" s="190"/>
      <c r="BA525" s="190"/>
      <c r="BB525" s="190"/>
      <c r="BC525" s="190"/>
      <c r="BD525" s="190"/>
      <c r="BE525" s="190"/>
      <c r="BF525" s="190"/>
      <c r="BG525" s="190"/>
      <c r="BH525" s="190"/>
      <c r="BI525" s="190"/>
      <c r="BJ525" s="190"/>
      <c r="BK525" s="190"/>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0"/>
      <c r="AB526" s="190"/>
      <c r="AC526" s="190"/>
      <c r="AD526" s="190"/>
      <c r="AE526" s="190"/>
      <c r="AF526" s="190"/>
      <c r="AG526" s="190"/>
      <c r="AH526" s="190"/>
      <c r="AI526" s="190"/>
      <c r="AJ526" s="190"/>
      <c r="AK526" s="190"/>
      <c r="AL526" s="190"/>
      <c r="AM526" s="190"/>
      <c r="AN526" s="190"/>
      <c r="AO526" s="190"/>
      <c r="AP526" s="190"/>
      <c r="AQ526" s="190"/>
      <c r="AR526" s="190"/>
      <c r="AS526" s="190"/>
      <c r="AT526" s="190"/>
      <c r="AU526" s="190"/>
      <c r="AV526" s="190"/>
      <c r="AW526" s="190"/>
      <c r="AX526" s="190"/>
      <c r="AY526" s="190"/>
      <c r="AZ526" s="190"/>
      <c r="BA526" s="190"/>
      <c r="BB526" s="190"/>
      <c r="BC526" s="190"/>
      <c r="BD526" s="190"/>
      <c r="BE526" s="190"/>
      <c r="BF526" s="190"/>
      <c r="BG526" s="190"/>
      <c r="BH526" s="190"/>
      <c r="BI526" s="190"/>
      <c r="BJ526" s="190"/>
      <c r="BK526" s="190"/>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0"/>
      <c r="AB527" s="190"/>
      <c r="AC527" s="190"/>
      <c r="AD527" s="190"/>
      <c r="AE527" s="190"/>
      <c r="AF527" s="190"/>
      <c r="AG527" s="190"/>
      <c r="AH527" s="190"/>
      <c r="AI527" s="190"/>
      <c r="AJ527" s="190"/>
      <c r="AK527" s="190"/>
      <c r="AL527" s="190"/>
      <c r="AM527" s="190"/>
      <c r="AN527" s="190"/>
      <c r="AO527" s="190"/>
      <c r="AP527" s="190"/>
      <c r="AQ527" s="190"/>
      <c r="AR527" s="190"/>
      <c r="AS527" s="190"/>
      <c r="AT527" s="190"/>
      <c r="AU527" s="190"/>
      <c r="AV527" s="190"/>
      <c r="AW527" s="190"/>
      <c r="AX527" s="190"/>
      <c r="AY527" s="190"/>
      <c r="AZ527" s="190"/>
      <c r="BA527" s="190"/>
      <c r="BB527" s="190"/>
      <c r="BC527" s="190"/>
      <c r="BD527" s="190"/>
      <c r="BE527" s="190"/>
      <c r="BF527" s="190"/>
      <c r="BG527" s="190"/>
      <c r="BH527" s="190"/>
      <c r="BI527" s="190"/>
      <c r="BJ527" s="190"/>
      <c r="BK527" s="190"/>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0"/>
      <c r="AB528" s="190"/>
      <c r="AC528" s="190"/>
      <c r="AD528" s="190"/>
      <c r="AE528" s="190"/>
      <c r="AF528" s="190"/>
      <c r="AG528" s="190"/>
      <c r="AH528" s="190"/>
      <c r="AI528" s="190"/>
      <c r="AJ528" s="190"/>
      <c r="AK528" s="190"/>
      <c r="AL528" s="190"/>
      <c r="AM528" s="190"/>
      <c r="AN528" s="190"/>
      <c r="AO528" s="190"/>
      <c r="AP528" s="190"/>
      <c r="AQ528" s="190"/>
      <c r="AR528" s="190"/>
      <c r="AS528" s="190"/>
      <c r="AT528" s="190"/>
      <c r="AU528" s="190"/>
      <c r="AV528" s="190"/>
      <c r="AW528" s="190"/>
      <c r="AX528" s="190"/>
      <c r="AY528" s="190"/>
      <c r="AZ528" s="190"/>
      <c r="BA528" s="190"/>
      <c r="BB528" s="190"/>
      <c r="BC528" s="190"/>
      <c r="BD528" s="190"/>
      <c r="BE528" s="190"/>
      <c r="BF528" s="190"/>
      <c r="BG528" s="190"/>
      <c r="BH528" s="190"/>
      <c r="BI528" s="190"/>
      <c r="BJ528" s="190"/>
      <c r="BK528" s="190"/>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0"/>
      <c r="AB529" s="190"/>
      <c r="AC529" s="190"/>
      <c r="AD529" s="190"/>
      <c r="AE529" s="190"/>
      <c r="AF529" s="190"/>
      <c r="AG529" s="190"/>
      <c r="AH529" s="190"/>
      <c r="AI529" s="190"/>
      <c r="AJ529" s="190"/>
      <c r="AK529" s="190"/>
      <c r="AL529" s="190"/>
      <c r="AM529" s="190"/>
      <c r="AN529" s="190"/>
      <c r="AO529" s="190"/>
      <c r="AP529" s="190"/>
      <c r="AQ529" s="190"/>
      <c r="AR529" s="190"/>
      <c r="AS529" s="190"/>
      <c r="AT529" s="190"/>
      <c r="AU529" s="190"/>
      <c r="AV529" s="190"/>
      <c r="AW529" s="190"/>
      <c r="AX529" s="190"/>
      <c r="AY529" s="190"/>
      <c r="AZ529" s="190"/>
      <c r="BA529" s="190"/>
      <c r="BB529" s="190"/>
      <c r="BC529" s="190"/>
      <c r="BD529" s="190"/>
      <c r="BE529" s="190"/>
      <c r="BF529" s="190"/>
      <c r="BG529" s="190"/>
      <c r="BH529" s="190"/>
      <c r="BI529" s="190"/>
      <c r="BJ529" s="190"/>
      <c r="BK529" s="190"/>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0"/>
      <c r="AB530" s="190"/>
      <c r="AC530" s="190"/>
      <c r="AD530" s="190"/>
      <c r="AE530" s="190"/>
      <c r="AF530" s="190"/>
      <c r="AG530" s="190"/>
      <c r="AH530" s="190"/>
      <c r="AI530" s="190"/>
      <c r="AJ530" s="190"/>
      <c r="AK530" s="190"/>
      <c r="AL530" s="190"/>
      <c r="AM530" s="190"/>
      <c r="AN530" s="190"/>
      <c r="AO530" s="190"/>
      <c r="AP530" s="190"/>
      <c r="AQ530" s="190"/>
      <c r="AR530" s="190"/>
      <c r="AS530" s="190"/>
      <c r="AT530" s="190"/>
      <c r="AU530" s="190"/>
      <c r="AV530" s="190"/>
      <c r="AW530" s="190"/>
      <c r="AX530" s="190"/>
      <c r="AY530" s="190"/>
      <c r="AZ530" s="190"/>
      <c r="BA530" s="190"/>
      <c r="BB530" s="190"/>
      <c r="BC530" s="190"/>
      <c r="BD530" s="190"/>
      <c r="BE530" s="190"/>
      <c r="BF530" s="190"/>
      <c r="BG530" s="190"/>
      <c r="BH530" s="190"/>
      <c r="BI530" s="190"/>
      <c r="BJ530" s="190"/>
      <c r="BK530" s="190"/>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0"/>
      <c r="AB531" s="190"/>
      <c r="AC531" s="190"/>
      <c r="AD531" s="190"/>
      <c r="AE531" s="190"/>
      <c r="AF531" s="190"/>
      <c r="AG531" s="190"/>
      <c r="AH531" s="190"/>
      <c r="AI531" s="190"/>
      <c r="AJ531" s="190"/>
      <c r="AK531" s="190"/>
      <c r="AL531" s="190"/>
      <c r="AM531" s="190"/>
      <c r="AN531" s="190"/>
      <c r="AO531" s="190"/>
      <c r="AP531" s="190"/>
      <c r="AQ531" s="190"/>
      <c r="AR531" s="190"/>
      <c r="AS531" s="190"/>
      <c r="AT531" s="190"/>
      <c r="AU531" s="190"/>
      <c r="AV531" s="190"/>
      <c r="AW531" s="190"/>
      <c r="AX531" s="190"/>
      <c r="AY531" s="190"/>
      <c r="AZ531" s="190"/>
      <c r="BA531" s="190"/>
      <c r="BB531" s="190"/>
      <c r="BC531" s="190"/>
      <c r="BD531" s="190"/>
      <c r="BE531" s="190"/>
      <c r="BF531" s="190"/>
      <c r="BG531" s="190"/>
      <c r="BH531" s="190"/>
      <c r="BI531" s="190"/>
      <c r="BJ531" s="190"/>
      <c r="BK531" s="190"/>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0"/>
      <c r="AB532" s="190"/>
      <c r="AC532" s="190"/>
      <c r="AD532" s="190"/>
      <c r="AE532" s="190"/>
      <c r="AF532" s="190"/>
      <c r="AG532" s="190"/>
      <c r="AH532" s="190"/>
      <c r="AI532" s="190"/>
      <c r="AJ532" s="190"/>
      <c r="AK532" s="190"/>
      <c r="AL532" s="190"/>
      <c r="AM532" s="190"/>
      <c r="AN532" s="190"/>
      <c r="AO532" s="190"/>
      <c r="AP532" s="190"/>
      <c r="AQ532" s="190"/>
      <c r="AR532" s="190"/>
      <c r="AS532" s="190"/>
      <c r="AT532" s="190"/>
      <c r="AU532" s="190"/>
      <c r="AV532" s="190"/>
      <c r="AW532" s="190"/>
      <c r="AX532" s="190"/>
      <c r="AY532" s="190"/>
      <c r="AZ532" s="190"/>
      <c r="BA532" s="190"/>
      <c r="BB532" s="190"/>
      <c r="BC532" s="190"/>
      <c r="BD532" s="190"/>
      <c r="BE532" s="190"/>
      <c r="BF532" s="190"/>
      <c r="BG532" s="190"/>
      <c r="BH532" s="190"/>
      <c r="BI532" s="190"/>
      <c r="BJ532" s="190"/>
      <c r="BK532" s="190"/>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0"/>
      <c r="AB533" s="190"/>
      <c r="AC533" s="190"/>
      <c r="AD533" s="190"/>
      <c r="AE533" s="190"/>
      <c r="AF533" s="190"/>
      <c r="AG533" s="190"/>
      <c r="AH533" s="190"/>
      <c r="AI533" s="190"/>
      <c r="AJ533" s="190"/>
      <c r="AK533" s="190"/>
      <c r="AL533" s="190"/>
      <c r="AM533" s="190"/>
      <c r="AN533" s="190"/>
      <c r="AO533" s="190"/>
      <c r="AP533" s="190"/>
      <c r="AQ533" s="190"/>
      <c r="AR533" s="190"/>
      <c r="AS533" s="190"/>
      <c r="AT533" s="190"/>
      <c r="AU533" s="190"/>
      <c r="AV533" s="190"/>
      <c r="AW533" s="190"/>
      <c r="AX533" s="190"/>
      <c r="AY533" s="190"/>
      <c r="AZ533" s="190"/>
      <c r="BA533" s="190"/>
      <c r="BB533" s="190"/>
      <c r="BC533" s="190"/>
      <c r="BD533" s="190"/>
      <c r="BE533" s="190"/>
      <c r="BF533" s="190"/>
      <c r="BG533" s="190"/>
      <c r="BH533" s="190"/>
      <c r="BI533" s="190"/>
      <c r="BJ533" s="190"/>
      <c r="BK533" s="190"/>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0"/>
      <c r="AB534" s="190"/>
      <c r="AC534" s="190"/>
      <c r="AD534" s="190"/>
      <c r="AE534" s="190"/>
      <c r="AF534" s="190"/>
      <c r="AG534" s="190"/>
      <c r="AH534" s="190"/>
      <c r="AI534" s="190"/>
      <c r="AJ534" s="190"/>
      <c r="AK534" s="190"/>
      <c r="AL534" s="190"/>
      <c r="AM534" s="190"/>
      <c r="AN534" s="190"/>
      <c r="AO534" s="190"/>
      <c r="AP534" s="190"/>
      <c r="AQ534" s="190"/>
      <c r="AR534" s="190"/>
      <c r="AS534" s="190"/>
      <c r="AT534" s="190"/>
      <c r="AU534" s="190"/>
      <c r="AV534" s="190"/>
      <c r="AW534" s="190"/>
      <c r="AX534" s="190"/>
      <c r="AY534" s="190"/>
      <c r="AZ534" s="190"/>
      <c r="BA534" s="190"/>
      <c r="BB534" s="190"/>
      <c r="BC534" s="190"/>
      <c r="BD534" s="190"/>
      <c r="BE534" s="190"/>
      <c r="BF534" s="190"/>
      <c r="BG534" s="190"/>
      <c r="BH534" s="190"/>
      <c r="BI534" s="190"/>
      <c r="BJ534" s="190"/>
      <c r="BK534" s="190"/>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0"/>
      <c r="AY535" s="190"/>
      <c r="AZ535" s="190"/>
      <c r="BA535" s="190"/>
      <c r="BB535" s="190"/>
      <c r="BC535" s="190"/>
      <c r="BD535" s="190"/>
      <c r="BE535" s="190"/>
      <c r="BF535" s="190"/>
      <c r="BG535" s="190"/>
      <c r="BH535" s="190"/>
      <c r="BI535" s="190"/>
      <c r="BJ535" s="190"/>
      <c r="BK535" s="190"/>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0"/>
      <c r="AB536" s="190"/>
      <c r="AC536" s="190"/>
      <c r="AD536" s="190"/>
      <c r="AE536" s="190"/>
      <c r="AF536" s="190"/>
      <c r="AG536" s="190"/>
      <c r="AH536" s="190"/>
      <c r="AI536" s="190"/>
      <c r="AJ536" s="190"/>
      <c r="AK536" s="190"/>
      <c r="AL536" s="190"/>
      <c r="AM536" s="190"/>
      <c r="AN536" s="190"/>
      <c r="AO536" s="190"/>
      <c r="AP536" s="190"/>
      <c r="AQ536" s="190"/>
      <c r="AR536" s="190"/>
      <c r="AS536" s="190"/>
      <c r="AT536" s="190"/>
      <c r="AU536" s="190"/>
      <c r="AV536" s="190"/>
      <c r="AW536" s="190"/>
      <c r="AX536" s="190"/>
      <c r="AY536" s="190"/>
      <c r="AZ536" s="190"/>
      <c r="BA536" s="190"/>
      <c r="BB536" s="190"/>
      <c r="BC536" s="190"/>
      <c r="BD536" s="190"/>
      <c r="BE536" s="190"/>
      <c r="BF536" s="190"/>
      <c r="BG536" s="190"/>
      <c r="BH536" s="190"/>
      <c r="BI536" s="190"/>
      <c r="BJ536" s="190"/>
      <c r="BK536" s="190"/>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0"/>
      <c r="AB537" s="190"/>
      <c r="AC537" s="190"/>
      <c r="AD537" s="190"/>
      <c r="AE537" s="190"/>
      <c r="AF537" s="190"/>
      <c r="AG537" s="190"/>
      <c r="AH537" s="190"/>
      <c r="AI537" s="190"/>
      <c r="AJ537" s="190"/>
      <c r="AK537" s="190"/>
      <c r="AL537" s="190"/>
      <c r="AM537" s="190"/>
      <c r="AN537" s="190"/>
      <c r="AO537" s="190"/>
      <c r="AP537" s="190"/>
      <c r="AQ537" s="190"/>
      <c r="AR537" s="190"/>
      <c r="AS537" s="190"/>
      <c r="AT537" s="190"/>
      <c r="AU537" s="190"/>
      <c r="AV537" s="190"/>
      <c r="AW537" s="190"/>
      <c r="AX537" s="190"/>
      <c r="AY537" s="190"/>
      <c r="AZ537" s="190"/>
      <c r="BA537" s="190"/>
      <c r="BB537" s="190"/>
      <c r="BC537" s="190"/>
      <c r="BD537" s="190"/>
      <c r="BE537" s="190"/>
      <c r="BF537" s="190"/>
      <c r="BG537" s="190"/>
      <c r="BH537" s="190"/>
      <c r="BI537" s="190"/>
      <c r="BJ537" s="190"/>
      <c r="BK537" s="190"/>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0"/>
      <c r="AB538" s="190"/>
      <c r="AC538" s="190"/>
      <c r="AD538" s="190"/>
      <c r="AE538" s="190"/>
      <c r="AF538" s="190"/>
      <c r="AG538" s="190"/>
      <c r="AH538" s="190"/>
      <c r="AI538" s="190"/>
      <c r="AJ538" s="190"/>
      <c r="AK538" s="190"/>
      <c r="AL538" s="190"/>
      <c r="AM538" s="190"/>
      <c r="AN538" s="190"/>
      <c r="AO538" s="190"/>
      <c r="AP538" s="190"/>
      <c r="AQ538" s="190"/>
      <c r="AR538" s="190"/>
      <c r="AS538" s="190"/>
      <c r="AT538" s="190"/>
      <c r="AU538" s="190"/>
      <c r="AV538" s="190"/>
      <c r="AW538" s="190"/>
      <c r="AX538" s="190"/>
      <c r="AY538" s="190"/>
      <c r="AZ538" s="190"/>
      <c r="BA538" s="190"/>
      <c r="BB538" s="190"/>
      <c r="BC538" s="190"/>
      <c r="BD538" s="190"/>
      <c r="BE538" s="190"/>
      <c r="BF538" s="190"/>
      <c r="BG538" s="190"/>
      <c r="BH538" s="190"/>
      <c r="BI538" s="190"/>
      <c r="BJ538" s="190"/>
      <c r="BK538" s="190"/>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0"/>
      <c r="AB539" s="190"/>
      <c r="AC539" s="190"/>
      <c r="AD539" s="190"/>
      <c r="AE539" s="190"/>
      <c r="AF539" s="190"/>
      <c r="AG539" s="190"/>
      <c r="AH539" s="190"/>
      <c r="AI539" s="190"/>
      <c r="AJ539" s="190"/>
      <c r="AK539" s="190"/>
      <c r="AL539" s="190"/>
      <c r="AM539" s="190"/>
      <c r="AN539" s="190"/>
      <c r="AO539" s="190"/>
      <c r="AP539" s="190"/>
      <c r="AQ539" s="190"/>
      <c r="AR539" s="190"/>
      <c r="AS539" s="190"/>
      <c r="AT539" s="190"/>
      <c r="AU539" s="190"/>
      <c r="AV539" s="190"/>
      <c r="AW539" s="190"/>
      <c r="AX539" s="190"/>
      <c r="AY539" s="190"/>
      <c r="AZ539" s="190"/>
      <c r="BA539" s="190"/>
      <c r="BB539" s="190"/>
      <c r="BC539" s="190"/>
      <c r="BD539" s="190"/>
      <c r="BE539" s="190"/>
      <c r="BF539" s="190"/>
      <c r="BG539" s="190"/>
      <c r="BH539" s="190"/>
      <c r="BI539" s="190"/>
      <c r="BJ539" s="190"/>
      <c r="BK539" s="190"/>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0"/>
      <c r="AB540" s="190"/>
      <c r="AC540" s="190"/>
      <c r="AD540" s="190"/>
      <c r="AE540" s="190"/>
      <c r="AF540" s="190"/>
      <c r="AG540" s="190"/>
      <c r="AH540" s="190"/>
      <c r="AI540" s="190"/>
      <c r="AJ540" s="190"/>
      <c r="AK540" s="190"/>
      <c r="AL540" s="190"/>
      <c r="AM540" s="190"/>
      <c r="AN540" s="190"/>
      <c r="AO540" s="190"/>
      <c r="AP540" s="190"/>
      <c r="AQ540" s="190"/>
      <c r="AR540" s="190"/>
      <c r="AS540" s="190"/>
      <c r="AT540" s="190"/>
      <c r="AU540" s="190"/>
      <c r="AV540" s="190"/>
      <c r="AW540" s="190"/>
      <c r="AX540" s="190"/>
      <c r="AY540" s="190"/>
      <c r="AZ540" s="190"/>
      <c r="BA540" s="190"/>
      <c r="BB540" s="190"/>
      <c r="BC540" s="190"/>
      <c r="BD540" s="190"/>
      <c r="BE540" s="190"/>
      <c r="BF540" s="190"/>
      <c r="BG540" s="190"/>
      <c r="BH540" s="190"/>
      <c r="BI540" s="190"/>
      <c r="BJ540" s="190"/>
      <c r="BK540" s="190"/>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0"/>
      <c r="AB541" s="190"/>
      <c r="AC541" s="190"/>
      <c r="AD541" s="190"/>
      <c r="AE541" s="190"/>
      <c r="AF541" s="190"/>
      <c r="AG541" s="190"/>
      <c r="AH541" s="190"/>
      <c r="AI541" s="190"/>
      <c r="AJ541" s="190"/>
      <c r="AK541" s="190"/>
      <c r="AL541" s="190"/>
      <c r="AM541" s="190"/>
      <c r="AN541" s="190"/>
      <c r="AO541" s="190"/>
      <c r="AP541" s="190"/>
      <c r="AQ541" s="190"/>
      <c r="AR541" s="190"/>
      <c r="AS541" s="190"/>
      <c r="AT541" s="190"/>
      <c r="AU541" s="190"/>
      <c r="AV541" s="190"/>
      <c r="AW541" s="190"/>
      <c r="AX541" s="190"/>
      <c r="AY541" s="190"/>
      <c r="AZ541" s="190"/>
      <c r="BA541" s="190"/>
      <c r="BB541" s="190"/>
      <c r="BC541" s="190"/>
      <c r="BD541" s="190"/>
      <c r="BE541" s="190"/>
      <c r="BF541" s="190"/>
      <c r="BG541" s="190"/>
      <c r="BH541" s="190"/>
      <c r="BI541" s="190"/>
      <c r="BJ541" s="190"/>
      <c r="BK541" s="190"/>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0"/>
      <c r="AB542" s="190"/>
      <c r="AC542" s="190"/>
      <c r="AD542" s="190"/>
      <c r="AE542" s="190"/>
      <c r="AF542" s="190"/>
      <c r="AG542" s="190"/>
      <c r="AH542" s="190"/>
      <c r="AI542" s="190"/>
      <c r="AJ542" s="190"/>
      <c r="AK542" s="190"/>
      <c r="AL542" s="190"/>
      <c r="AM542" s="190"/>
      <c r="AN542" s="190"/>
      <c r="AO542" s="190"/>
      <c r="AP542" s="190"/>
      <c r="AQ542" s="190"/>
      <c r="AR542" s="190"/>
      <c r="AS542" s="190"/>
      <c r="AT542" s="190"/>
      <c r="AU542" s="190"/>
      <c r="AV542" s="190"/>
      <c r="AW542" s="190"/>
      <c r="AX542" s="190"/>
      <c r="AY542" s="190"/>
      <c r="AZ542" s="190"/>
      <c r="BA542" s="190"/>
      <c r="BB542" s="190"/>
      <c r="BC542" s="190"/>
      <c r="BD542" s="190"/>
      <c r="BE542" s="190"/>
      <c r="BF542" s="190"/>
      <c r="BG542" s="190"/>
      <c r="BH542" s="190"/>
      <c r="BI542" s="190"/>
      <c r="BJ542" s="190"/>
      <c r="BK542" s="190"/>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0"/>
      <c r="AB543" s="190"/>
      <c r="AC543" s="190"/>
      <c r="AD543" s="190"/>
      <c r="AE543" s="190"/>
      <c r="AF543" s="190"/>
      <c r="AG543" s="190"/>
      <c r="AH543" s="190"/>
      <c r="AI543" s="190"/>
      <c r="AJ543" s="190"/>
      <c r="AK543" s="190"/>
      <c r="AL543" s="190"/>
      <c r="AM543" s="190"/>
      <c r="AN543" s="190"/>
      <c r="AO543" s="190"/>
      <c r="AP543" s="190"/>
      <c r="AQ543" s="190"/>
      <c r="AR543" s="190"/>
      <c r="AS543" s="190"/>
      <c r="AT543" s="190"/>
      <c r="AU543" s="190"/>
      <c r="AV543" s="190"/>
      <c r="AW543" s="190"/>
      <c r="AX543" s="190"/>
      <c r="AY543" s="190"/>
      <c r="AZ543" s="190"/>
      <c r="BA543" s="190"/>
      <c r="BB543" s="190"/>
      <c r="BC543" s="190"/>
      <c r="BD543" s="190"/>
      <c r="BE543" s="190"/>
      <c r="BF543" s="190"/>
      <c r="BG543" s="190"/>
      <c r="BH543" s="190"/>
      <c r="BI543" s="190"/>
      <c r="BJ543" s="190"/>
      <c r="BK543" s="190"/>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0"/>
      <c r="AB544" s="190"/>
      <c r="AC544" s="190"/>
      <c r="AD544" s="190"/>
      <c r="AE544" s="190"/>
      <c r="AF544" s="190"/>
      <c r="AG544" s="190"/>
      <c r="AH544" s="190"/>
      <c r="AI544" s="190"/>
      <c r="AJ544" s="190"/>
      <c r="AK544" s="190"/>
      <c r="AL544" s="190"/>
      <c r="AM544" s="190"/>
      <c r="AN544" s="190"/>
      <c r="AO544" s="190"/>
      <c r="AP544" s="190"/>
      <c r="AQ544" s="190"/>
      <c r="AR544" s="190"/>
      <c r="AS544" s="190"/>
      <c r="AT544" s="190"/>
      <c r="AU544" s="190"/>
      <c r="AV544" s="190"/>
      <c r="AW544" s="190"/>
      <c r="AX544" s="190"/>
      <c r="AY544" s="190"/>
      <c r="AZ544" s="190"/>
      <c r="BA544" s="190"/>
      <c r="BB544" s="190"/>
      <c r="BC544" s="190"/>
      <c r="BD544" s="190"/>
      <c r="BE544" s="190"/>
      <c r="BF544" s="190"/>
      <c r="BG544" s="190"/>
      <c r="BH544" s="190"/>
      <c r="BI544" s="190"/>
      <c r="BJ544" s="190"/>
      <c r="BK544" s="190"/>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0"/>
      <c r="AB545" s="190"/>
      <c r="AC545" s="190"/>
      <c r="AD545" s="190"/>
      <c r="AE545" s="190"/>
      <c r="AF545" s="190"/>
      <c r="AG545" s="190"/>
      <c r="AH545" s="190"/>
      <c r="AI545" s="190"/>
      <c r="AJ545" s="190"/>
      <c r="AK545" s="190"/>
      <c r="AL545" s="190"/>
      <c r="AM545" s="190"/>
      <c r="AN545" s="190"/>
      <c r="AO545" s="190"/>
      <c r="AP545" s="190"/>
      <c r="AQ545" s="190"/>
      <c r="AR545" s="190"/>
      <c r="AS545" s="190"/>
      <c r="AT545" s="190"/>
      <c r="AU545" s="190"/>
      <c r="AV545" s="190"/>
      <c r="AW545" s="190"/>
      <c r="AX545" s="190"/>
      <c r="AY545" s="190"/>
      <c r="AZ545" s="190"/>
      <c r="BA545" s="190"/>
      <c r="BB545" s="190"/>
      <c r="BC545" s="190"/>
      <c r="BD545" s="190"/>
      <c r="BE545" s="190"/>
      <c r="BF545" s="190"/>
      <c r="BG545" s="190"/>
      <c r="BH545" s="190"/>
      <c r="BI545" s="190"/>
      <c r="BJ545" s="190"/>
      <c r="BK545" s="190"/>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0"/>
      <c r="AB546" s="190"/>
      <c r="AC546" s="190"/>
      <c r="AD546" s="190"/>
      <c r="AE546" s="190"/>
      <c r="AF546" s="190"/>
      <c r="AG546" s="190"/>
      <c r="AH546" s="190"/>
      <c r="AI546" s="190"/>
      <c r="AJ546" s="190"/>
      <c r="AK546" s="190"/>
      <c r="AL546" s="190"/>
      <c r="AM546" s="190"/>
      <c r="AN546" s="190"/>
      <c r="AO546" s="190"/>
      <c r="AP546" s="190"/>
      <c r="AQ546" s="190"/>
      <c r="AR546" s="190"/>
      <c r="AS546" s="190"/>
      <c r="AT546" s="190"/>
      <c r="AU546" s="190"/>
      <c r="AV546" s="190"/>
      <c r="AW546" s="190"/>
      <c r="AX546" s="190"/>
      <c r="AY546" s="190"/>
      <c r="AZ546" s="190"/>
      <c r="BA546" s="190"/>
      <c r="BB546" s="190"/>
      <c r="BC546" s="190"/>
      <c r="BD546" s="190"/>
      <c r="BE546" s="190"/>
      <c r="BF546" s="190"/>
      <c r="BG546" s="190"/>
      <c r="BH546" s="190"/>
      <c r="BI546" s="190"/>
      <c r="BJ546" s="190"/>
      <c r="BK546" s="190"/>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0"/>
      <c r="AB547" s="190"/>
      <c r="AC547" s="190"/>
      <c r="AD547" s="190"/>
      <c r="AE547" s="190"/>
      <c r="AF547" s="190"/>
      <c r="AG547" s="190"/>
      <c r="AH547" s="190"/>
      <c r="AI547" s="190"/>
      <c r="AJ547" s="190"/>
      <c r="AK547" s="190"/>
      <c r="AL547" s="190"/>
      <c r="AM547" s="190"/>
      <c r="AN547" s="190"/>
      <c r="AO547" s="190"/>
      <c r="AP547" s="190"/>
      <c r="AQ547" s="190"/>
      <c r="AR547" s="190"/>
      <c r="AS547" s="190"/>
      <c r="AT547" s="190"/>
      <c r="AU547" s="190"/>
      <c r="AV547" s="190"/>
      <c r="AW547" s="190"/>
      <c r="AX547" s="190"/>
      <c r="AY547" s="190"/>
      <c r="AZ547" s="190"/>
      <c r="BA547" s="190"/>
      <c r="BB547" s="190"/>
      <c r="BC547" s="190"/>
      <c r="BD547" s="190"/>
      <c r="BE547" s="190"/>
      <c r="BF547" s="190"/>
      <c r="BG547" s="190"/>
      <c r="BH547" s="190"/>
      <c r="BI547" s="190"/>
      <c r="BJ547" s="190"/>
      <c r="BK547" s="190"/>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0"/>
      <c r="AB548" s="190"/>
      <c r="AC548" s="190"/>
      <c r="AD548" s="190"/>
      <c r="AE548" s="190"/>
      <c r="AF548" s="190"/>
      <c r="AG548" s="190"/>
      <c r="AH548" s="190"/>
      <c r="AI548" s="190"/>
      <c r="AJ548" s="190"/>
      <c r="AK548" s="190"/>
      <c r="AL548" s="190"/>
      <c r="AM548" s="190"/>
      <c r="AN548" s="190"/>
      <c r="AO548" s="190"/>
      <c r="AP548" s="190"/>
      <c r="AQ548" s="190"/>
      <c r="AR548" s="190"/>
      <c r="AS548" s="190"/>
      <c r="AT548" s="190"/>
      <c r="AU548" s="190"/>
      <c r="AV548" s="190"/>
      <c r="AW548" s="190"/>
      <c r="AX548" s="190"/>
      <c r="AY548" s="190"/>
      <c r="AZ548" s="190"/>
      <c r="BA548" s="190"/>
      <c r="BB548" s="190"/>
      <c r="BC548" s="190"/>
      <c r="BD548" s="190"/>
      <c r="BE548" s="190"/>
      <c r="BF548" s="190"/>
      <c r="BG548" s="190"/>
      <c r="BH548" s="190"/>
      <c r="BI548" s="190"/>
      <c r="BJ548" s="190"/>
      <c r="BK548" s="190"/>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0"/>
      <c r="AB549" s="190"/>
      <c r="AC549" s="190"/>
      <c r="AD549" s="190"/>
      <c r="AE549" s="190"/>
      <c r="AF549" s="190"/>
      <c r="AG549" s="190"/>
      <c r="AH549" s="190"/>
      <c r="AI549" s="190"/>
      <c r="AJ549" s="190"/>
      <c r="AK549" s="190"/>
      <c r="AL549" s="190"/>
      <c r="AM549" s="190"/>
      <c r="AN549" s="190"/>
      <c r="AO549" s="190"/>
      <c r="AP549" s="190"/>
      <c r="AQ549" s="190"/>
      <c r="AR549" s="190"/>
      <c r="AS549" s="190"/>
      <c r="AT549" s="190"/>
      <c r="AU549" s="190"/>
      <c r="AV549" s="190"/>
      <c r="AW549" s="190"/>
      <c r="AX549" s="190"/>
      <c r="AY549" s="190"/>
      <c r="AZ549" s="190"/>
      <c r="BA549" s="190"/>
      <c r="BB549" s="190"/>
      <c r="BC549" s="190"/>
      <c r="BD549" s="190"/>
      <c r="BE549" s="190"/>
      <c r="BF549" s="190"/>
      <c r="BG549" s="190"/>
      <c r="BH549" s="190"/>
      <c r="BI549" s="190"/>
      <c r="BJ549" s="190"/>
      <c r="BK549" s="190"/>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0"/>
      <c r="AB550" s="190"/>
      <c r="AC550" s="190"/>
      <c r="AD550" s="190"/>
      <c r="AE550" s="190"/>
      <c r="AF550" s="190"/>
      <c r="AG550" s="190"/>
      <c r="AH550" s="190"/>
      <c r="AI550" s="190"/>
      <c r="AJ550" s="190"/>
      <c r="AK550" s="190"/>
      <c r="AL550" s="190"/>
      <c r="AM550" s="190"/>
      <c r="AN550" s="190"/>
      <c r="AO550" s="190"/>
      <c r="AP550" s="190"/>
      <c r="AQ550" s="190"/>
      <c r="AR550" s="190"/>
      <c r="AS550" s="190"/>
      <c r="AT550" s="190"/>
      <c r="AU550" s="190"/>
      <c r="AV550" s="190"/>
      <c r="AW550" s="190"/>
      <c r="AX550" s="190"/>
      <c r="AY550" s="190"/>
      <c r="AZ550" s="190"/>
      <c r="BA550" s="190"/>
      <c r="BB550" s="190"/>
      <c r="BC550" s="190"/>
      <c r="BD550" s="190"/>
      <c r="BE550" s="190"/>
      <c r="BF550" s="190"/>
      <c r="BG550" s="190"/>
      <c r="BH550" s="190"/>
      <c r="BI550" s="190"/>
      <c r="BJ550" s="190"/>
      <c r="BK550" s="190"/>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0"/>
      <c r="AB551" s="190"/>
      <c r="AC551" s="190"/>
      <c r="AD551" s="190"/>
      <c r="AE551" s="190"/>
      <c r="AF551" s="190"/>
      <c r="AG551" s="190"/>
      <c r="AH551" s="190"/>
      <c r="AI551" s="190"/>
      <c r="AJ551" s="190"/>
      <c r="AK551" s="190"/>
      <c r="AL551" s="190"/>
      <c r="AM551" s="190"/>
      <c r="AN551" s="190"/>
      <c r="AO551" s="190"/>
      <c r="AP551" s="190"/>
      <c r="AQ551" s="190"/>
      <c r="AR551" s="190"/>
      <c r="AS551" s="190"/>
      <c r="AT551" s="190"/>
      <c r="AU551" s="190"/>
      <c r="AV551" s="190"/>
      <c r="AW551" s="190"/>
      <c r="AX551" s="190"/>
      <c r="AY551" s="190"/>
      <c r="AZ551" s="190"/>
      <c r="BA551" s="190"/>
      <c r="BB551" s="190"/>
      <c r="BC551" s="190"/>
      <c r="BD551" s="190"/>
      <c r="BE551" s="190"/>
      <c r="BF551" s="190"/>
      <c r="BG551" s="190"/>
      <c r="BH551" s="190"/>
      <c r="BI551" s="190"/>
      <c r="BJ551" s="190"/>
      <c r="BK551" s="190"/>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0"/>
      <c r="AB552" s="190"/>
      <c r="AC552" s="190"/>
      <c r="AD552" s="190"/>
      <c r="AE552" s="190"/>
      <c r="AF552" s="190"/>
      <c r="AG552" s="190"/>
      <c r="AH552" s="190"/>
      <c r="AI552" s="190"/>
      <c r="AJ552" s="190"/>
      <c r="AK552" s="190"/>
      <c r="AL552" s="190"/>
      <c r="AM552" s="190"/>
      <c r="AN552" s="190"/>
      <c r="AO552" s="190"/>
      <c r="AP552" s="190"/>
      <c r="AQ552" s="190"/>
      <c r="AR552" s="190"/>
      <c r="AS552" s="190"/>
      <c r="AT552" s="190"/>
      <c r="AU552" s="190"/>
      <c r="AV552" s="190"/>
      <c r="AW552" s="190"/>
      <c r="AX552" s="190"/>
      <c r="AY552" s="190"/>
      <c r="AZ552" s="190"/>
      <c r="BA552" s="190"/>
      <c r="BB552" s="190"/>
      <c r="BC552" s="190"/>
      <c r="BD552" s="190"/>
      <c r="BE552" s="190"/>
      <c r="BF552" s="190"/>
      <c r="BG552" s="190"/>
      <c r="BH552" s="190"/>
      <c r="BI552" s="190"/>
      <c r="BJ552" s="190"/>
      <c r="BK552" s="190"/>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0"/>
      <c r="AB553" s="190"/>
      <c r="AC553" s="190"/>
      <c r="AD553" s="190"/>
      <c r="AE553" s="190"/>
      <c r="AF553" s="190"/>
      <c r="AG553" s="190"/>
      <c r="AH553" s="190"/>
      <c r="AI553" s="190"/>
      <c r="AJ553" s="190"/>
      <c r="AK553" s="190"/>
      <c r="AL553" s="190"/>
      <c r="AM553" s="190"/>
      <c r="AN553" s="190"/>
      <c r="AO553" s="190"/>
      <c r="AP553" s="190"/>
      <c r="AQ553" s="190"/>
      <c r="AR553" s="190"/>
      <c r="AS553" s="190"/>
      <c r="AT553" s="190"/>
      <c r="AU553" s="190"/>
      <c r="AV553" s="190"/>
      <c r="AW553" s="190"/>
      <c r="AX553" s="190"/>
      <c r="AY553" s="190"/>
      <c r="AZ553" s="190"/>
      <c r="BA553" s="190"/>
      <c r="BB553" s="190"/>
      <c r="BC553" s="190"/>
      <c r="BD553" s="190"/>
      <c r="BE553" s="190"/>
      <c r="BF553" s="190"/>
      <c r="BG553" s="190"/>
      <c r="BH553" s="190"/>
      <c r="BI553" s="190"/>
      <c r="BJ553" s="190"/>
      <c r="BK553" s="190"/>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0"/>
      <c r="AB554" s="190"/>
      <c r="AC554" s="190"/>
      <c r="AD554" s="190"/>
      <c r="AE554" s="190"/>
      <c r="AF554" s="190"/>
      <c r="AG554" s="190"/>
      <c r="AH554" s="190"/>
      <c r="AI554" s="190"/>
      <c r="AJ554" s="190"/>
      <c r="AK554" s="190"/>
      <c r="AL554" s="190"/>
      <c r="AM554" s="190"/>
      <c r="AN554" s="190"/>
      <c r="AO554" s="190"/>
      <c r="AP554" s="190"/>
      <c r="AQ554" s="190"/>
      <c r="AR554" s="190"/>
      <c r="AS554" s="190"/>
      <c r="AT554" s="190"/>
      <c r="AU554" s="190"/>
      <c r="AV554" s="190"/>
      <c r="AW554" s="190"/>
      <c r="AX554" s="190"/>
      <c r="AY554" s="190"/>
      <c r="AZ554" s="190"/>
      <c r="BA554" s="190"/>
      <c r="BB554" s="190"/>
      <c r="BC554" s="190"/>
      <c r="BD554" s="190"/>
      <c r="BE554" s="190"/>
      <c r="BF554" s="190"/>
      <c r="BG554" s="190"/>
      <c r="BH554" s="190"/>
      <c r="BI554" s="190"/>
      <c r="BJ554" s="190"/>
      <c r="BK554" s="190"/>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0"/>
      <c r="AB555" s="190"/>
      <c r="AC555" s="190"/>
      <c r="AD555" s="190"/>
      <c r="AE555" s="190"/>
      <c r="AF555" s="190"/>
      <c r="AG555" s="190"/>
      <c r="AH555" s="190"/>
      <c r="AI555" s="190"/>
      <c r="AJ555" s="190"/>
      <c r="AK555" s="190"/>
      <c r="AL555" s="190"/>
      <c r="AM555" s="190"/>
      <c r="AN555" s="190"/>
      <c r="AO555" s="190"/>
      <c r="AP555" s="190"/>
      <c r="AQ555" s="190"/>
      <c r="AR555" s="190"/>
      <c r="AS555" s="190"/>
      <c r="AT555" s="190"/>
      <c r="AU555" s="190"/>
      <c r="AV555" s="190"/>
      <c r="AW555" s="190"/>
      <c r="AX555" s="190"/>
      <c r="AY555" s="190"/>
      <c r="AZ555" s="190"/>
      <c r="BA555" s="190"/>
      <c r="BB555" s="190"/>
      <c r="BC555" s="190"/>
      <c r="BD555" s="190"/>
      <c r="BE555" s="190"/>
      <c r="BF555" s="190"/>
      <c r="BG555" s="190"/>
      <c r="BH555" s="190"/>
      <c r="BI555" s="190"/>
      <c r="BJ555" s="190"/>
      <c r="BK555" s="190"/>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0"/>
      <c r="AB556" s="190"/>
      <c r="AC556" s="190"/>
      <c r="AD556" s="190"/>
      <c r="AE556" s="190"/>
      <c r="AF556" s="190"/>
      <c r="AG556" s="190"/>
      <c r="AH556" s="190"/>
      <c r="AI556" s="190"/>
      <c r="AJ556" s="190"/>
      <c r="AK556" s="190"/>
      <c r="AL556" s="190"/>
      <c r="AM556" s="190"/>
      <c r="AN556" s="190"/>
      <c r="AO556" s="190"/>
      <c r="AP556" s="190"/>
      <c r="AQ556" s="190"/>
      <c r="AR556" s="190"/>
      <c r="AS556" s="190"/>
      <c r="AT556" s="190"/>
      <c r="AU556" s="190"/>
      <c r="AV556" s="190"/>
      <c r="AW556" s="190"/>
      <c r="AX556" s="190"/>
      <c r="AY556" s="190"/>
      <c r="AZ556" s="190"/>
      <c r="BA556" s="190"/>
      <c r="BB556" s="190"/>
      <c r="BC556" s="190"/>
      <c r="BD556" s="190"/>
      <c r="BE556" s="190"/>
      <c r="BF556" s="190"/>
      <c r="BG556" s="190"/>
      <c r="BH556" s="190"/>
      <c r="BI556" s="190"/>
      <c r="BJ556" s="190"/>
      <c r="BK556" s="190"/>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0"/>
      <c r="AB557" s="190"/>
      <c r="AC557" s="190"/>
      <c r="AD557" s="190"/>
      <c r="AE557" s="190"/>
      <c r="AF557" s="190"/>
      <c r="AG557" s="190"/>
      <c r="AH557" s="190"/>
      <c r="AI557" s="190"/>
      <c r="AJ557" s="190"/>
      <c r="AK557" s="190"/>
      <c r="AL557" s="190"/>
      <c r="AM557" s="190"/>
      <c r="AN557" s="190"/>
      <c r="AO557" s="190"/>
      <c r="AP557" s="190"/>
      <c r="AQ557" s="190"/>
      <c r="AR557" s="190"/>
      <c r="AS557" s="190"/>
      <c r="AT557" s="190"/>
      <c r="AU557" s="190"/>
      <c r="AV557" s="190"/>
      <c r="AW557" s="190"/>
      <c r="AX557" s="190"/>
      <c r="AY557" s="190"/>
      <c r="AZ557" s="190"/>
      <c r="BA557" s="190"/>
      <c r="BB557" s="190"/>
      <c r="BC557" s="190"/>
      <c r="BD557" s="190"/>
      <c r="BE557" s="190"/>
      <c r="BF557" s="190"/>
      <c r="BG557" s="190"/>
      <c r="BH557" s="190"/>
      <c r="BI557" s="190"/>
      <c r="BJ557" s="190"/>
      <c r="BK557" s="190"/>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0"/>
      <c r="AB558" s="190"/>
      <c r="AC558" s="190"/>
      <c r="AD558" s="190"/>
      <c r="AE558" s="190"/>
      <c r="AF558" s="190"/>
      <c r="AG558" s="190"/>
      <c r="AH558" s="190"/>
      <c r="AI558" s="190"/>
      <c r="AJ558" s="190"/>
      <c r="AK558" s="190"/>
      <c r="AL558" s="190"/>
      <c r="AM558" s="190"/>
      <c r="AN558" s="190"/>
      <c r="AO558" s="190"/>
      <c r="AP558" s="190"/>
      <c r="AQ558" s="190"/>
      <c r="AR558" s="190"/>
      <c r="AS558" s="190"/>
      <c r="AT558" s="190"/>
      <c r="AU558" s="190"/>
      <c r="AV558" s="190"/>
      <c r="AW558" s="190"/>
      <c r="AX558" s="190"/>
      <c r="AY558" s="190"/>
      <c r="AZ558" s="190"/>
      <c r="BA558" s="190"/>
      <c r="BB558" s="190"/>
      <c r="BC558" s="190"/>
      <c r="BD558" s="190"/>
      <c r="BE558" s="190"/>
      <c r="BF558" s="190"/>
      <c r="BG558" s="190"/>
      <c r="BH558" s="190"/>
      <c r="BI558" s="190"/>
      <c r="BJ558" s="190"/>
      <c r="BK558" s="190"/>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0"/>
      <c r="AB559" s="190"/>
      <c r="AC559" s="190"/>
      <c r="AD559" s="190"/>
      <c r="AE559" s="190"/>
      <c r="AF559" s="190"/>
      <c r="AG559" s="190"/>
      <c r="AH559" s="190"/>
      <c r="AI559" s="190"/>
      <c r="AJ559" s="190"/>
      <c r="AK559" s="190"/>
      <c r="AL559" s="190"/>
      <c r="AM559" s="190"/>
      <c r="AN559" s="190"/>
      <c r="AO559" s="190"/>
      <c r="AP559" s="190"/>
      <c r="AQ559" s="190"/>
      <c r="AR559" s="190"/>
      <c r="AS559" s="190"/>
      <c r="AT559" s="190"/>
      <c r="AU559" s="190"/>
      <c r="AV559" s="190"/>
      <c r="AW559" s="190"/>
      <c r="AX559" s="190"/>
      <c r="AY559" s="190"/>
      <c r="AZ559" s="190"/>
      <c r="BA559" s="190"/>
      <c r="BB559" s="190"/>
      <c r="BC559" s="190"/>
      <c r="BD559" s="190"/>
      <c r="BE559" s="190"/>
      <c r="BF559" s="190"/>
      <c r="BG559" s="190"/>
      <c r="BH559" s="190"/>
      <c r="BI559" s="190"/>
      <c r="BJ559" s="190"/>
      <c r="BK559" s="190"/>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0"/>
      <c r="AB560" s="190"/>
      <c r="AC560" s="190"/>
      <c r="AD560" s="190"/>
      <c r="AE560" s="190"/>
      <c r="AF560" s="190"/>
      <c r="AG560" s="190"/>
      <c r="AH560" s="190"/>
      <c r="AI560" s="190"/>
      <c r="AJ560" s="190"/>
      <c r="AK560" s="190"/>
      <c r="AL560" s="190"/>
      <c r="AM560" s="190"/>
      <c r="AN560" s="190"/>
      <c r="AO560" s="190"/>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0"/>
      <c r="AB561" s="190"/>
      <c r="AC561" s="190"/>
      <c r="AD561" s="190"/>
      <c r="AE561" s="190"/>
      <c r="AF561" s="190"/>
      <c r="AG561" s="190"/>
      <c r="AH561" s="190"/>
      <c r="AI561" s="190"/>
      <c r="AJ561" s="190"/>
      <c r="AK561" s="190"/>
      <c r="AL561" s="190"/>
      <c r="AM561" s="190"/>
      <c r="AN561" s="190"/>
      <c r="AO561" s="190"/>
      <c r="AP561" s="190"/>
      <c r="AQ561" s="190"/>
      <c r="AR561" s="190"/>
      <c r="AS561" s="190"/>
      <c r="AT561" s="190"/>
      <c r="AU561" s="190"/>
      <c r="AV561" s="190"/>
      <c r="AW561" s="190"/>
      <c r="AX561" s="190"/>
      <c r="AY561" s="190"/>
      <c r="AZ561" s="190"/>
      <c r="BA561" s="190"/>
      <c r="BB561" s="190"/>
      <c r="BC561" s="190"/>
      <c r="BD561" s="190"/>
      <c r="BE561" s="190"/>
      <c r="BF561" s="190"/>
      <c r="BG561" s="190"/>
      <c r="BH561" s="190"/>
      <c r="BI561" s="190"/>
      <c r="BJ561" s="190"/>
      <c r="BK561" s="190"/>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0"/>
      <c r="AB562" s="190"/>
      <c r="AC562" s="190"/>
      <c r="AD562" s="190"/>
      <c r="AE562" s="190"/>
      <c r="AF562" s="190"/>
      <c r="AG562" s="190"/>
      <c r="AH562" s="190"/>
      <c r="AI562" s="190"/>
      <c r="AJ562" s="190"/>
      <c r="AK562" s="190"/>
      <c r="AL562" s="190"/>
      <c r="AM562" s="190"/>
      <c r="AN562" s="190"/>
      <c r="AO562" s="190"/>
      <c r="AP562" s="190"/>
      <c r="AQ562" s="190"/>
      <c r="AR562" s="190"/>
      <c r="AS562" s="190"/>
      <c r="AT562" s="190"/>
      <c r="AU562" s="190"/>
      <c r="AV562" s="190"/>
      <c r="AW562" s="190"/>
      <c r="AX562" s="190"/>
      <c r="AY562" s="190"/>
      <c r="AZ562" s="190"/>
      <c r="BA562" s="190"/>
      <c r="BB562" s="190"/>
      <c r="BC562" s="190"/>
      <c r="BD562" s="190"/>
      <c r="BE562" s="190"/>
      <c r="BF562" s="190"/>
      <c r="BG562" s="190"/>
      <c r="BH562" s="190"/>
      <c r="BI562" s="190"/>
      <c r="BJ562" s="190"/>
      <c r="BK562" s="190"/>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0"/>
      <c r="AB563" s="190"/>
      <c r="AC563" s="190"/>
      <c r="AD563" s="190"/>
      <c r="AE563" s="190"/>
      <c r="AF563" s="190"/>
      <c r="AG563" s="190"/>
      <c r="AH563" s="190"/>
      <c r="AI563" s="190"/>
      <c r="AJ563" s="190"/>
      <c r="AK563" s="190"/>
      <c r="AL563" s="190"/>
      <c r="AM563" s="190"/>
      <c r="AN563" s="190"/>
      <c r="AO563" s="190"/>
      <c r="AP563" s="190"/>
      <c r="AQ563" s="190"/>
      <c r="AR563" s="190"/>
      <c r="AS563" s="190"/>
      <c r="AT563" s="190"/>
      <c r="AU563" s="190"/>
      <c r="AV563" s="190"/>
      <c r="AW563" s="190"/>
      <c r="AX563" s="190"/>
      <c r="AY563" s="190"/>
      <c r="AZ563" s="190"/>
      <c r="BA563" s="190"/>
      <c r="BB563" s="190"/>
      <c r="BC563" s="190"/>
      <c r="BD563" s="190"/>
      <c r="BE563" s="190"/>
      <c r="BF563" s="190"/>
      <c r="BG563" s="190"/>
      <c r="BH563" s="190"/>
      <c r="BI563" s="190"/>
      <c r="BJ563" s="190"/>
      <c r="BK563" s="190"/>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0"/>
      <c r="AB564" s="190"/>
      <c r="AC564" s="190"/>
      <c r="AD564" s="190"/>
      <c r="AE564" s="190"/>
      <c r="AF564" s="190"/>
      <c r="AG564" s="190"/>
      <c r="AH564" s="190"/>
      <c r="AI564" s="190"/>
      <c r="AJ564" s="190"/>
      <c r="AK564" s="190"/>
      <c r="AL564" s="190"/>
      <c r="AM564" s="190"/>
      <c r="AN564" s="190"/>
      <c r="AO564" s="190"/>
      <c r="AP564" s="190"/>
      <c r="AQ564" s="190"/>
      <c r="AR564" s="190"/>
      <c r="AS564" s="190"/>
      <c r="AT564" s="190"/>
      <c r="AU564" s="190"/>
      <c r="AV564" s="190"/>
      <c r="AW564" s="190"/>
      <c r="AX564" s="190"/>
      <c r="AY564" s="190"/>
      <c r="AZ564" s="190"/>
      <c r="BA564" s="190"/>
      <c r="BB564" s="190"/>
      <c r="BC564" s="190"/>
      <c r="BD564" s="190"/>
      <c r="BE564" s="190"/>
      <c r="BF564" s="190"/>
      <c r="BG564" s="190"/>
      <c r="BH564" s="190"/>
      <c r="BI564" s="190"/>
      <c r="BJ564" s="190"/>
      <c r="BK564" s="190"/>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0"/>
      <c r="AB565" s="190"/>
      <c r="AC565" s="190"/>
      <c r="AD565" s="190"/>
      <c r="AE565" s="190"/>
      <c r="AF565" s="190"/>
      <c r="AG565" s="190"/>
      <c r="AH565" s="190"/>
      <c r="AI565" s="190"/>
      <c r="AJ565" s="190"/>
      <c r="AK565" s="190"/>
      <c r="AL565" s="190"/>
      <c r="AM565" s="190"/>
      <c r="AN565" s="190"/>
      <c r="AO565" s="190"/>
      <c r="AP565" s="190"/>
      <c r="AQ565" s="190"/>
      <c r="AR565" s="190"/>
      <c r="AS565" s="190"/>
      <c r="AT565" s="190"/>
      <c r="AU565" s="190"/>
      <c r="AV565" s="190"/>
      <c r="AW565" s="190"/>
      <c r="AX565" s="190"/>
      <c r="AY565" s="190"/>
      <c r="AZ565" s="190"/>
      <c r="BA565" s="190"/>
      <c r="BB565" s="190"/>
      <c r="BC565" s="190"/>
      <c r="BD565" s="190"/>
      <c r="BE565" s="190"/>
      <c r="BF565" s="190"/>
      <c r="BG565" s="190"/>
      <c r="BH565" s="190"/>
      <c r="BI565" s="190"/>
      <c r="BJ565" s="190"/>
      <c r="BK565" s="190"/>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0"/>
      <c r="AB566" s="190"/>
      <c r="AC566" s="190"/>
      <c r="AD566" s="190"/>
      <c r="AE566" s="190"/>
      <c r="AF566" s="190"/>
      <c r="AG566" s="190"/>
      <c r="AH566" s="190"/>
      <c r="AI566" s="190"/>
      <c r="AJ566" s="190"/>
      <c r="AK566" s="190"/>
      <c r="AL566" s="190"/>
      <c r="AM566" s="190"/>
      <c r="AN566" s="190"/>
      <c r="AO566" s="190"/>
      <c r="AP566" s="190"/>
      <c r="AQ566" s="190"/>
      <c r="AR566" s="190"/>
      <c r="AS566" s="190"/>
      <c r="AT566" s="190"/>
      <c r="AU566" s="190"/>
      <c r="AV566" s="190"/>
      <c r="AW566" s="190"/>
      <c r="AX566" s="190"/>
      <c r="AY566" s="190"/>
      <c r="AZ566" s="190"/>
      <c r="BA566" s="190"/>
      <c r="BB566" s="190"/>
      <c r="BC566" s="190"/>
      <c r="BD566" s="190"/>
      <c r="BE566" s="190"/>
      <c r="BF566" s="190"/>
      <c r="BG566" s="190"/>
      <c r="BH566" s="190"/>
      <c r="BI566" s="190"/>
      <c r="BJ566" s="190"/>
      <c r="BK566" s="190"/>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0"/>
      <c r="AB567" s="190"/>
      <c r="AC567" s="190"/>
      <c r="AD567" s="190"/>
      <c r="AE567" s="190"/>
      <c r="AF567" s="190"/>
      <c r="AG567" s="190"/>
      <c r="AH567" s="190"/>
      <c r="AI567" s="190"/>
      <c r="AJ567" s="190"/>
      <c r="AK567" s="190"/>
      <c r="AL567" s="190"/>
      <c r="AM567" s="190"/>
      <c r="AN567" s="190"/>
      <c r="AO567" s="190"/>
      <c r="AP567" s="190"/>
      <c r="AQ567" s="190"/>
      <c r="AR567" s="190"/>
      <c r="AS567" s="190"/>
      <c r="AT567" s="190"/>
      <c r="AU567" s="190"/>
      <c r="AV567" s="190"/>
      <c r="AW567" s="190"/>
      <c r="AX567" s="190"/>
      <c r="AY567" s="190"/>
      <c r="AZ567" s="190"/>
      <c r="BA567" s="190"/>
      <c r="BB567" s="190"/>
      <c r="BC567" s="190"/>
      <c r="BD567" s="190"/>
      <c r="BE567" s="190"/>
      <c r="BF567" s="190"/>
      <c r="BG567" s="190"/>
      <c r="BH567" s="190"/>
      <c r="BI567" s="190"/>
      <c r="BJ567" s="190"/>
      <c r="BK567" s="190"/>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0"/>
      <c r="AB568" s="190"/>
      <c r="AC568" s="190"/>
      <c r="AD568" s="190"/>
      <c r="AE568" s="190"/>
      <c r="AF568" s="190"/>
      <c r="AG568" s="190"/>
      <c r="AH568" s="190"/>
      <c r="AI568" s="190"/>
      <c r="AJ568" s="190"/>
      <c r="AK568" s="190"/>
      <c r="AL568" s="190"/>
      <c r="AM568" s="190"/>
      <c r="AN568" s="190"/>
      <c r="AO568" s="190"/>
      <c r="AP568" s="190"/>
      <c r="AQ568" s="190"/>
      <c r="AR568" s="190"/>
      <c r="AS568" s="190"/>
      <c r="AT568" s="190"/>
      <c r="AU568" s="190"/>
      <c r="AV568" s="190"/>
      <c r="AW568" s="190"/>
      <c r="AX568" s="190"/>
      <c r="AY568" s="190"/>
      <c r="AZ568" s="190"/>
      <c r="BA568" s="190"/>
      <c r="BB568" s="190"/>
      <c r="BC568" s="190"/>
      <c r="BD568" s="190"/>
      <c r="BE568" s="190"/>
      <c r="BF568" s="190"/>
      <c r="BG568" s="190"/>
      <c r="BH568" s="190"/>
      <c r="BI568" s="190"/>
      <c r="BJ568" s="190"/>
      <c r="BK568" s="190"/>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0"/>
      <c r="AB569" s="190"/>
      <c r="AC569" s="190"/>
      <c r="AD569" s="190"/>
      <c r="AE569" s="190"/>
      <c r="AF569" s="190"/>
      <c r="AG569" s="190"/>
      <c r="AH569" s="190"/>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row>
    <row r="570" spans="1:63">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row>
    <row r="571" spans="1:63">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c r="AA571" s="190"/>
      <c r="AB571" s="190"/>
      <c r="AC571" s="190"/>
      <c r="AD571" s="190"/>
      <c r="AE571" s="190"/>
      <c r="AF571" s="190"/>
      <c r="AG571" s="190"/>
      <c r="AH571" s="190"/>
      <c r="AI571" s="190"/>
      <c r="AJ571" s="190"/>
      <c r="AK571" s="190"/>
      <c r="AL571" s="190"/>
      <c r="AM571" s="190"/>
      <c r="AN571" s="190"/>
      <c r="AO571" s="190"/>
      <c r="AP571" s="190"/>
      <c r="AQ571" s="190"/>
      <c r="AR571" s="190"/>
      <c r="AS571" s="190"/>
      <c r="AT571" s="190"/>
      <c r="AU571" s="190"/>
      <c r="AV571" s="190"/>
      <c r="AW571" s="190"/>
      <c r="AX571" s="190"/>
      <c r="AY571" s="190"/>
      <c r="AZ571" s="190"/>
      <c r="BA571" s="190"/>
      <c r="BB571" s="190"/>
      <c r="BC571" s="190"/>
      <c r="BD571" s="190"/>
      <c r="BE571" s="190"/>
      <c r="BF571" s="190"/>
      <c r="BG571" s="190"/>
      <c r="BH571" s="190"/>
      <c r="BI571" s="190"/>
      <c r="BJ571" s="190"/>
      <c r="BK571" s="190"/>
    </row>
    <row r="572" spans="1:63">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c r="AA572" s="190"/>
      <c r="AB572" s="190"/>
      <c r="AC572" s="190"/>
      <c r="AD572" s="190"/>
      <c r="AE572" s="190"/>
      <c r="AF572" s="190"/>
      <c r="AG572" s="190"/>
      <c r="AH572" s="190"/>
      <c r="AI572" s="190"/>
      <c r="AJ572" s="190"/>
      <c r="AK572" s="190"/>
      <c r="AL572" s="190"/>
      <c r="AM572" s="190"/>
      <c r="AN572" s="190"/>
      <c r="AO572" s="190"/>
      <c r="AP572" s="190"/>
      <c r="AQ572" s="190"/>
      <c r="AR572" s="190"/>
      <c r="AS572" s="190"/>
      <c r="AT572" s="190"/>
      <c r="AU572" s="190"/>
      <c r="AV572" s="190"/>
      <c r="AW572" s="190"/>
      <c r="AX572" s="190"/>
      <c r="AY572" s="190"/>
      <c r="AZ572" s="190"/>
      <c r="BA572" s="190"/>
      <c r="BB572" s="190"/>
      <c r="BC572" s="190"/>
      <c r="BD572" s="190"/>
      <c r="BE572" s="190"/>
      <c r="BF572" s="190"/>
      <c r="BG572" s="190"/>
      <c r="BH572" s="190"/>
      <c r="BI572" s="190"/>
      <c r="BJ572" s="190"/>
      <c r="BK572" s="190"/>
    </row>
    <row r="573" spans="1:63">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c r="AA573" s="190"/>
      <c r="AB573" s="190"/>
      <c r="AC573" s="190"/>
      <c r="AD573" s="190"/>
      <c r="AE573" s="190"/>
      <c r="AF573" s="190"/>
      <c r="AG573" s="190"/>
      <c r="AH573" s="190"/>
      <c r="AI573" s="190"/>
      <c r="AJ573" s="190"/>
      <c r="AK573" s="190"/>
      <c r="AL573" s="190"/>
      <c r="AM573" s="190"/>
      <c r="AN573" s="190"/>
      <c r="AO573" s="190"/>
      <c r="AP573" s="190"/>
      <c r="AQ573" s="190"/>
      <c r="AR573" s="190"/>
      <c r="AS573" s="190"/>
      <c r="AT573" s="190"/>
      <c r="AU573" s="190"/>
      <c r="AV573" s="190"/>
      <c r="AW573" s="190"/>
      <c r="AX573" s="190"/>
      <c r="AY573" s="190"/>
      <c r="AZ573" s="190"/>
      <c r="BA573" s="190"/>
      <c r="BB573" s="190"/>
      <c r="BC573" s="190"/>
      <c r="BD573" s="190"/>
      <c r="BE573" s="190"/>
      <c r="BF573" s="190"/>
      <c r="BG573" s="190"/>
      <c r="BH573" s="190"/>
      <c r="BI573" s="190"/>
      <c r="BJ573" s="190"/>
      <c r="BK573" s="190"/>
    </row>
    <row r="574" spans="1:63">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c r="AA574" s="190"/>
      <c r="AB574" s="190"/>
      <c r="AC574" s="190"/>
      <c r="AD574" s="190"/>
      <c r="AE574" s="190"/>
      <c r="AF574" s="190"/>
      <c r="AG574" s="190"/>
      <c r="AH574" s="190"/>
      <c r="AI574" s="190"/>
      <c r="AJ574" s="190"/>
      <c r="AK574" s="190"/>
      <c r="AL574" s="190"/>
      <c r="AM574" s="190"/>
      <c r="AN574" s="190"/>
      <c r="AO574" s="190"/>
      <c r="AP574" s="190"/>
      <c r="AQ574" s="190"/>
      <c r="AR574" s="190"/>
      <c r="AS574" s="190"/>
      <c r="AT574" s="190"/>
      <c r="AU574" s="190"/>
      <c r="AV574" s="190"/>
      <c r="AW574" s="190"/>
      <c r="AX574" s="190"/>
      <c r="AY574" s="190"/>
      <c r="AZ574" s="190"/>
      <c r="BA574" s="190"/>
      <c r="BB574" s="190"/>
      <c r="BC574" s="190"/>
      <c r="BD574" s="190"/>
      <c r="BE574" s="190"/>
      <c r="BF574" s="190"/>
      <c r="BG574" s="190"/>
      <c r="BH574" s="190"/>
      <c r="BI574" s="190"/>
      <c r="BJ574" s="190"/>
      <c r="BK574" s="190"/>
    </row>
    <row r="575" spans="1:63">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c r="AA575" s="190"/>
      <c r="AB575" s="190"/>
      <c r="AC575" s="190"/>
      <c r="AD575" s="190"/>
      <c r="AE575" s="190"/>
      <c r="AF575" s="190"/>
      <c r="AG575" s="190"/>
      <c r="AH575" s="190"/>
      <c r="AI575" s="190"/>
      <c r="AJ575" s="190"/>
      <c r="AK575" s="190"/>
      <c r="AL575" s="190"/>
      <c r="AM575" s="190"/>
      <c r="AN575" s="190"/>
      <c r="AO575" s="190"/>
      <c r="AP575" s="190"/>
      <c r="AQ575" s="190"/>
      <c r="AR575" s="190"/>
      <c r="AS575" s="190"/>
      <c r="AT575" s="190"/>
      <c r="AU575" s="190"/>
      <c r="AV575" s="190"/>
      <c r="AW575" s="190"/>
      <c r="AX575" s="190"/>
      <c r="AY575" s="190"/>
      <c r="AZ575" s="190"/>
      <c r="BA575" s="190"/>
      <c r="BB575" s="190"/>
      <c r="BC575" s="190"/>
      <c r="BD575" s="190"/>
      <c r="BE575" s="190"/>
      <c r="BF575" s="190"/>
      <c r="BG575" s="190"/>
      <c r="BH575" s="190"/>
      <c r="BI575" s="190"/>
      <c r="BJ575" s="190"/>
      <c r="BK575" s="190"/>
    </row>
    <row r="576" spans="1:63">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c r="AA576" s="190"/>
      <c r="AB576" s="190"/>
      <c r="AC576" s="190"/>
      <c r="AD576" s="190"/>
      <c r="AE576" s="190"/>
      <c r="AF576" s="190"/>
      <c r="AG576" s="190"/>
      <c r="AH576" s="190"/>
      <c r="AI576" s="190"/>
      <c r="AJ576" s="190"/>
      <c r="AK576" s="190"/>
      <c r="AL576" s="190"/>
      <c r="AM576" s="190"/>
      <c r="AN576" s="190"/>
      <c r="AO576" s="190"/>
      <c r="AP576" s="190"/>
      <c r="AQ576" s="190"/>
      <c r="AR576" s="190"/>
      <c r="AS576" s="190"/>
      <c r="AT576" s="190"/>
      <c r="AU576" s="190"/>
      <c r="AV576" s="190"/>
      <c r="AW576" s="190"/>
      <c r="AX576" s="190"/>
      <c r="AY576" s="190"/>
      <c r="AZ576" s="190"/>
      <c r="BA576" s="190"/>
      <c r="BB576" s="190"/>
      <c r="BC576" s="190"/>
      <c r="BD576" s="190"/>
      <c r="BE576" s="190"/>
      <c r="BF576" s="190"/>
      <c r="BG576" s="190"/>
      <c r="BH576" s="190"/>
      <c r="BI576" s="190"/>
      <c r="BJ576" s="190"/>
      <c r="BK576" s="190"/>
    </row>
    <row r="577" spans="1:72">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c r="AA577" s="190"/>
      <c r="AB577" s="190"/>
      <c r="AC577" s="190"/>
      <c r="AD577" s="190"/>
      <c r="AE577" s="190"/>
      <c r="AF577" s="190"/>
      <c r="AG577" s="190"/>
      <c r="AH577" s="190"/>
      <c r="AI577" s="190"/>
      <c r="AJ577" s="190"/>
      <c r="AK577" s="190"/>
      <c r="AL577" s="190"/>
      <c r="AM577" s="190"/>
      <c r="AN577" s="190"/>
      <c r="AO577" s="190"/>
      <c r="AP577" s="190"/>
      <c r="AQ577" s="190"/>
      <c r="AR577" s="190"/>
      <c r="AS577" s="190"/>
      <c r="AT577" s="190"/>
      <c r="AU577" s="190"/>
      <c r="AV577" s="190"/>
      <c r="AW577" s="190"/>
      <c r="AX577" s="190"/>
      <c r="AY577" s="190"/>
      <c r="AZ577" s="190"/>
      <c r="BA577" s="190"/>
      <c r="BB577" s="190"/>
      <c r="BC577" s="190"/>
      <c r="BD577" s="190"/>
      <c r="BE577" s="190"/>
      <c r="BF577" s="190"/>
      <c r="BG577" s="190"/>
      <c r="BH577" s="190"/>
      <c r="BI577" s="190"/>
      <c r="BJ577" s="190"/>
      <c r="BK577" s="190"/>
    </row>
    <row r="578" spans="1:72">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c r="AA578" s="190"/>
      <c r="AB578" s="190"/>
      <c r="AC578" s="190"/>
      <c r="AD578" s="190"/>
      <c r="AE578" s="190"/>
      <c r="AF578" s="190"/>
      <c r="AG578" s="190"/>
      <c r="AH578" s="190"/>
      <c r="AI578" s="190"/>
      <c r="AJ578" s="190"/>
      <c r="AK578" s="190"/>
      <c r="AL578" s="190"/>
      <c r="AM578" s="190"/>
      <c r="AN578" s="190"/>
      <c r="AO578" s="190"/>
      <c r="AP578" s="190"/>
      <c r="AQ578" s="190"/>
      <c r="AR578" s="190"/>
      <c r="AS578" s="190"/>
      <c r="AT578" s="190"/>
      <c r="AU578" s="190"/>
      <c r="AV578" s="190"/>
      <c r="AW578" s="190"/>
      <c r="AX578" s="190"/>
      <c r="AY578" s="190"/>
      <c r="AZ578" s="190"/>
      <c r="BA578" s="190"/>
      <c r="BB578" s="190"/>
      <c r="BC578" s="190"/>
      <c r="BD578" s="190"/>
      <c r="BE578" s="190"/>
      <c r="BF578" s="190"/>
      <c r="BG578" s="190"/>
      <c r="BH578" s="190"/>
      <c r="BI578" s="190"/>
      <c r="BJ578" s="190"/>
      <c r="BK578" s="190"/>
    </row>
    <row r="579" spans="1:72">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c r="AA579" s="190"/>
      <c r="AB579" s="190"/>
      <c r="AC579" s="190"/>
      <c r="AD579" s="190"/>
      <c r="AE579" s="190"/>
      <c r="AF579" s="190"/>
      <c r="AG579" s="190"/>
      <c r="AH579" s="190"/>
      <c r="AI579" s="190"/>
      <c r="AJ579" s="190"/>
      <c r="AK579" s="190"/>
      <c r="AL579" s="190"/>
      <c r="AM579" s="190"/>
      <c r="AN579" s="190"/>
      <c r="AO579" s="190"/>
      <c r="AP579" s="190"/>
      <c r="AQ579" s="190"/>
      <c r="AR579" s="190"/>
      <c r="AS579" s="190"/>
      <c r="AT579" s="190"/>
      <c r="AU579" s="190"/>
      <c r="AV579" s="190"/>
      <c r="AW579" s="190"/>
      <c r="AX579" s="190"/>
      <c r="AY579" s="190"/>
      <c r="AZ579" s="190"/>
      <c r="BA579" s="190"/>
      <c r="BB579" s="190"/>
      <c r="BC579" s="190"/>
      <c r="BD579" s="190"/>
      <c r="BE579" s="190"/>
      <c r="BF579" s="190"/>
      <c r="BG579" s="190"/>
      <c r="BH579" s="190"/>
      <c r="BI579" s="190"/>
      <c r="BJ579" s="190"/>
      <c r="BK579" s="190"/>
    </row>
    <row r="580" spans="1:72">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c r="AA580" s="190"/>
      <c r="AB580" s="190"/>
      <c r="AC580" s="190"/>
      <c r="AD580" s="190"/>
      <c r="AE580" s="190"/>
      <c r="AF580" s="190"/>
      <c r="AG580" s="190"/>
      <c r="AH580" s="190"/>
      <c r="AI580" s="190"/>
      <c r="AJ580" s="190"/>
      <c r="AK580" s="190"/>
      <c r="AL580" s="190"/>
      <c r="AM580" s="190"/>
      <c r="AN580" s="190"/>
      <c r="AO580" s="190"/>
      <c r="AP580" s="190"/>
      <c r="AQ580" s="190"/>
      <c r="AR580" s="190"/>
      <c r="AS580" s="190"/>
      <c r="AT580" s="190"/>
      <c r="AU580" s="190"/>
      <c r="AV580" s="190"/>
      <c r="AW580" s="190"/>
      <c r="AX580" s="190"/>
      <c r="AY580" s="190"/>
      <c r="AZ580" s="190"/>
      <c r="BA580" s="190"/>
      <c r="BB580" s="190"/>
      <c r="BC580" s="190"/>
      <c r="BD580" s="190"/>
      <c r="BE580" s="190"/>
      <c r="BF580" s="190"/>
      <c r="BG580" s="190"/>
      <c r="BH580" s="190"/>
      <c r="BI580" s="190"/>
      <c r="BJ580" s="190"/>
      <c r="BK580" s="190"/>
      <c r="BL580" s="190"/>
      <c r="BM580" s="190"/>
      <c r="BN580" s="190"/>
      <c r="BO580" s="190"/>
      <c r="BP580" s="190"/>
      <c r="BQ580" s="190"/>
      <c r="BR580" s="190"/>
      <c r="BS580" s="190"/>
      <c r="BT580" s="190"/>
    </row>
    <row r="581" spans="1:72">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c r="AA581" s="190"/>
      <c r="AB581" s="190"/>
      <c r="AC581" s="190"/>
      <c r="AD581" s="190"/>
      <c r="AE581" s="190"/>
      <c r="AF581" s="190"/>
      <c r="AG581" s="190"/>
      <c r="AH581" s="190"/>
      <c r="AI581" s="190"/>
      <c r="AJ581" s="190"/>
      <c r="AK581" s="190"/>
      <c r="AL581" s="190"/>
      <c r="AM581" s="190"/>
      <c r="AN581" s="190"/>
      <c r="AO581" s="190"/>
      <c r="AP581" s="190"/>
      <c r="AQ581" s="190"/>
      <c r="AR581" s="190"/>
      <c r="AS581" s="190"/>
      <c r="AT581" s="190"/>
      <c r="AU581" s="190"/>
      <c r="AV581" s="190"/>
      <c r="AW581" s="190"/>
      <c r="AX581" s="190"/>
      <c r="AY581" s="190"/>
      <c r="AZ581" s="190"/>
      <c r="BA581" s="190"/>
      <c r="BB581" s="190"/>
      <c r="BC581" s="190"/>
      <c r="BD581" s="190"/>
      <c r="BE581" s="190"/>
      <c r="BF581" s="190"/>
      <c r="BG581" s="190"/>
      <c r="BH581" s="190"/>
      <c r="BI581" s="190"/>
      <c r="BJ581" s="190"/>
      <c r="BK581" s="190"/>
      <c r="BL581" s="190"/>
      <c r="BM581" s="190"/>
      <c r="BN581" s="190"/>
      <c r="BO581" s="190"/>
      <c r="BP581" s="190"/>
      <c r="BQ581" s="190"/>
      <c r="BR581" s="190"/>
      <c r="BS581" s="190"/>
      <c r="BT581" s="190"/>
    </row>
    <row r="582" spans="1:72">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c r="AA582" s="190"/>
      <c r="AB582" s="190"/>
      <c r="AC582" s="190"/>
      <c r="AD582" s="190"/>
      <c r="AE582" s="190"/>
      <c r="AF582" s="190"/>
      <c r="AG582" s="190"/>
      <c r="AH582" s="190"/>
      <c r="AI582" s="190"/>
      <c r="AJ582" s="190"/>
      <c r="AK582" s="190"/>
      <c r="AL582" s="190"/>
      <c r="AM582" s="190"/>
      <c r="AN582" s="190"/>
      <c r="AO582" s="190"/>
      <c r="AP582" s="190"/>
      <c r="AQ582" s="190"/>
      <c r="AR582" s="190"/>
      <c r="AS582" s="190"/>
      <c r="AT582" s="190"/>
      <c r="AU582" s="190"/>
      <c r="AV582" s="190"/>
      <c r="AW582" s="190"/>
      <c r="AX582" s="190"/>
      <c r="AY582" s="190"/>
      <c r="AZ582" s="190"/>
      <c r="BA582" s="190"/>
      <c r="BB582" s="190"/>
      <c r="BC582" s="190"/>
      <c r="BD582" s="190"/>
      <c r="BE582" s="190"/>
      <c r="BF582" s="190"/>
      <c r="BG582" s="190"/>
      <c r="BH582" s="190"/>
      <c r="BI582" s="190"/>
      <c r="BJ582" s="190"/>
      <c r="BK582" s="190"/>
      <c r="BL582" s="190"/>
      <c r="BM582" s="190"/>
      <c r="BN582" s="190"/>
      <c r="BO582" s="190"/>
      <c r="BP582" s="190"/>
      <c r="BQ582" s="190"/>
      <c r="BR582" s="190"/>
      <c r="BS582" s="190"/>
      <c r="BT582" s="190"/>
    </row>
    <row r="583" spans="1:72">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c r="AA583" s="190"/>
      <c r="AB583" s="190"/>
      <c r="AC583" s="190"/>
      <c r="AD583" s="190"/>
      <c r="AE583" s="190"/>
      <c r="AF583" s="190"/>
      <c r="AG583" s="190"/>
      <c r="AH583" s="190"/>
      <c r="AI583" s="190"/>
      <c r="AJ583" s="190"/>
      <c r="AK583" s="190"/>
      <c r="AL583" s="190"/>
      <c r="AM583" s="190"/>
      <c r="AN583" s="190"/>
      <c r="AO583" s="190"/>
      <c r="AP583" s="190"/>
      <c r="AQ583" s="190"/>
      <c r="AR583" s="190"/>
      <c r="AS583" s="190"/>
      <c r="AT583" s="190"/>
      <c r="AU583" s="190"/>
      <c r="AV583" s="190"/>
      <c r="AW583" s="190"/>
      <c r="AX583" s="190"/>
      <c r="AY583" s="190"/>
      <c r="AZ583" s="190"/>
      <c r="BA583" s="190"/>
      <c r="BB583" s="190"/>
      <c r="BC583" s="190"/>
      <c r="BD583" s="190"/>
      <c r="BE583" s="190"/>
      <c r="BF583" s="190"/>
      <c r="BG583" s="190"/>
      <c r="BH583" s="190"/>
      <c r="BI583" s="190"/>
      <c r="BJ583" s="190"/>
      <c r="BK583" s="190"/>
      <c r="BL583" s="190"/>
      <c r="BM583" s="190"/>
      <c r="BN583" s="190"/>
      <c r="BO583" s="190"/>
      <c r="BP583" s="190"/>
      <c r="BQ583" s="190"/>
      <c r="BR583" s="190"/>
      <c r="BS583" s="190"/>
      <c r="BT583" s="190"/>
    </row>
    <row r="584" spans="1:72">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c r="AA584" s="190"/>
      <c r="AB584" s="190"/>
      <c r="AC584" s="190"/>
      <c r="AD584" s="190"/>
      <c r="AE584" s="190"/>
      <c r="AF584" s="190"/>
      <c r="AG584" s="190"/>
      <c r="AH584" s="190"/>
      <c r="AI584" s="190"/>
      <c r="AJ584" s="190"/>
      <c r="AK584" s="190"/>
      <c r="AL584" s="190"/>
      <c r="AM584" s="190"/>
      <c r="AN584" s="190"/>
      <c r="AO584" s="190"/>
      <c r="AP584" s="190"/>
      <c r="AQ584" s="190"/>
      <c r="AR584" s="190"/>
      <c r="AS584" s="190"/>
      <c r="AT584" s="190"/>
      <c r="AU584" s="190"/>
      <c r="AV584" s="190"/>
      <c r="AW584" s="190"/>
      <c r="AX584" s="190"/>
      <c r="AY584" s="190"/>
      <c r="AZ584" s="190"/>
      <c r="BA584" s="190"/>
      <c r="BB584" s="190"/>
      <c r="BC584" s="190"/>
      <c r="BD584" s="190"/>
      <c r="BE584" s="190"/>
      <c r="BF584" s="190"/>
      <c r="BG584" s="190"/>
      <c r="BH584" s="190"/>
      <c r="BI584" s="190"/>
      <c r="BJ584" s="190"/>
      <c r="BK584" s="190"/>
      <c r="BL584" s="190"/>
      <c r="BM584" s="190"/>
      <c r="BN584" s="190"/>
      <c r="BO584" s="190"/>
      <c r="BP584" s="190"/>
      <c r="BQ584" s="190"/>
      <c r="BR584" s="190"/>
      <c r="BS584" s="190"/>
      <c r="BT584" s="190"/>
    </row>
    <row r="585" spans="1:72">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c r="AA585" s="190"/>
      <c r="AB585" s="190"/>
      <c r="AC585" s="190"/>
      <c r="AD585" s="190"/>
      <c r="AE585" s="190"/>
      <c r="AF585" s="190"/>
      <c r="AG585" s="190"/>
      <c r="AH585" s="190"/>
      <c r="AI585" s="190"/>
      <c r="AJ585" s="190"/>
      <c r="AK585" s="190"/>
      <c r="AL585" s="190"/>
      <c r="AM585" s="190"/>
      <c r="AN585" s="190"/>
      <c r="AO585" s="190"/>
      <c r="AP585" s="190"/>
      <c r="AQ585" s="190"/>
      <c r="AR585" s="190"/>
      <c r="AS585" s="190"/>
      <c r="AT585" s="190"/>
      <c r="AU585" s="190"/>
      <c r="AV585" s="190"/>
      <c r="AW585" s="190"/>
      <c r="AX585" s="190"/>
      <c r="AY585" s="190"/>
      <c r="AZ585" s="190"/>
      <c r="BA585" s="190"/>
      <c r="BB585" s="190"/>
      <c r="BC585" s="190"/>
      <c r="BD585" s="190"/>
      <c r="BE585" s="190"/>
      <c r="BF585" s="190"/>
      <c r="BG585" s="190"/>
      <c r="BH585" s="190"/>
      <c r="BI585" s="190"/>
      <c r="BJ585" s="190"/>
      <c r="BK585" s="190"/>
      <c r="BL585" s="190"/>
      <c r="BM585" s="190"/>
      <c r="BN585" s="190"/>
      <c r="BO585" s="190"/>
      <c r="BP585" s="190"/>
      <c r="BQ585" s="190"/>
      <c r="BR585" s="190"/>
      <c r="BS585" s="190"/>
      <c r="BT585" s="190"/>
    </row>
    <row r="586" spans="1:72">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c r="AA586" s="190"/>
      <c r="AB586" s="190"/>
      <c r="AC586" s="190"/>
      <c r="AD586" s="190"/>
      <c r="AE586" s="190"/>
      <c r="AF586" s="190"/>
      <c r="AG586" s="190"/>
      <c r="AH586" s="190"/>
      <c r="AI586" s="190"/>
      <c r="AJ586" s="190"/>
      <c r="AK586" s="190"/>
      <c r="AL586" s="190"/>
      <c r="AM586" s="190"/>
      <c r="AN586" s="190"/>
      <c r="AO586" s="190"/>
      <c r="AP586" s="190"/>
      <c r="AQ586" s="190"/>
      <c r="AR586" s="190"/>
      <c r="AS586" s="190"/>
      <c r="AT586" s="190"/>
      <c r="AU586" s="190"/>
      <c r="AV586" s="190"/>
      <c r="AW586" s="190"/>
      <c r="AX586" s="190"/>
      <c r="AY586" s="190"/>
      <c r="AZ586" s="190"/>
      <c r="BA586" s="190"/>
      <c r="BB586" s="190"/>
      <c r="BC586" s="190"/>
      <c r="BD586" s="190"/>
      <c r="BE586" s="190"/>
      <c r="BF586" s="190"/>
      <c r="BG586" s="190"/>
      <c r="BH586" s="190"/>
      <c r="BI586" s="190"/>
      <c r="BJ586" s="190"/>
      <c r="BK586" s="190"/>
      <c r="BL586" s="190"/>
      <c r="BM586" s="190"/>
      <c r="BN586" s="190"/>
      <c r="BO586" s="190"/>
      <c r="BP586" s="190"/>
      <c r="BQ586" s="190"/>
      <c r="BR586" s="190"/>
      <c r="BS586" s="190"/>
      <c r="BT586" s="190"/>
    </row>
    <row r="587" spans="1:72">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c r="AA587" s="190"/>
      <c r="AB587" s="190"/>
      <c r="AC587" s="190"/>
      <c r="AD587" s="190"/>
      <c r="AE587" s="190"/>
      <c r="AF587" s="190"/>
      <c r="AG587" s="190"/>
      <c r="AH587" s="190"/>
      <c r="AI587" s="190"/>
      <c r="AJ587" s="190"/>
      <c r="AK587" s="190"/>
      <c r="AL587" s="190"/>
      <c r="AM587" s="190"/>
      <c r="AN587" s="190"/>
      <c r="AO587" s="190"/>
      <c r="AP587" s="190"/>
      <c r="AQ587" s="190"/>
      <c r="AR587" s="190"/>
      <c r="AS587" s="190"/>
      <c r="AT587" s="190"/>
      <c r="AU587" s="190"/>
      <c r="AV587" s="190"/>
      <c r="AW587" s="190"/>
      <c r="AX587" s="190"/>
      <c r="AY587" s="190"/>
      <c r="AZ587" s="190"/>
      <c r="BA587" s="190"/>
      <c r="BB587" s="190"/>
      <c r="BC587" s="190"/>
      <c r="BD587" s="190"/>
      <c r="BE587" s="190"/>
      <c r="BF587" s="190"/>
      <c r="BG587" s="190"/>
      <c r="BH587" s="190"/>
      <c r="BI587" s="190"/>
      <c r="BJ587" s="190"/>
      <c r="BK587" s="190"/>
      <c r="BL587" s="190"/>
      <c r="BM587" s="190"/>
      <c r="BN587" s="190"/>
      <c r="BO587" s="190"/>
      <c r="BP587" s="190"/>
      <c r="BQ587" s="190"/>
      <c r="BR587" s="190"/>
      <c r="BS587" s="190"/>
      <c r="BT587" s="190"/>
    </row>
    <row r="588" spans="1:72">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c r="AA588" s="190"/>
      <c r="AB588" s="190"/>
      <c r="AC588" s="190"/>
      <c r="AD588" s="190"/>
      <c r="AE588" s="190"/>
      <c r="AF588" s="190"/>
      <c r="AG588" s="190"/>
      <c r="AH588" s="190"/>
      <c r="AI588" s="190"/>
      <c r="AJ588" s="190"/>
      <c r="AK588" s="190"/>
      <c r="AL588" s="190"/>
      <c r="AM588" s="190"/>
      <c r="AN588" s="190"/>
      <c r="AO588" s="190"/>
      <c r="AP588" s="190"/>
      <c r="AQ588" s="190"/>
      <c r="AR588" s="190"/>
      <c r="AS588" s="190"/>
      <c r="AT588" s="190"/>
      <c r="AU588" s="190"/>
      <c r="AV588" s="190"/>
      <c r="AW588" s="190"/>
      <c r="AX588" s="190"/>
      <c r="AY588" s="190"/>
      <c r="AZ588" s="190"/>
      <c r="BA588" s="190"/>
      <c r="BB588" s="190"/>
      <c r="BC588" s="190"/>
      <c r="BD588" s="190"/>
      <c r="BE588" s="190"/>
      <c r="BF588" s="190"/>
      <c r="BG588" s="190"/>
      <c r="BH588" s="190"/>
      <c r="BI588" s="190"/>
      <c r="BJ588" s="190"/>
      <c r="BK588" s="190"/>
      <c r="BL588" s="190"/>
      <c r="BM588" s="190"/>
      <c r="BN588" s="190"/>
      <c r="BO588" s="190"/>
      <c r="BP588" s="190"/>
      <c r="BQ588" s="190"/>
      <c r="BR588" s="190"/>
      <c r="BS588" s="190"/>
      <c r="BT588" s="190"/>
    </row>
    <row r="589" spans="1:72">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0"/>
      <c r="AY589" s="190"/>
      <c r="AZ589" s="190"/>
      <c r="BA589" s="190"/>
      <c r="BB589" s="190"/>
      <c r="BC589" s="190"/>
      <c r="BD589" s="190"/>
      <c r="BE589" s="190"/>
      <c r="BF589" s="190"/>
      <c r="BG589" s="190"/>
      <c r="BH589" s="190"/>
      <c r="BI589" s="190"/>
      <c r="BJ589" s="190"/>
      <c r="BK589" s="190"/>
      <c r="BL589" s="190"/>
      <c r="BM589" s="190"/>
      <c r="BN589" s="190"/>
      <c r="BO589" s="190"/>
      <c r="BP589" s="190"/>
      <c r="BQ589" s="190"/>
      <c r="BR589" s="190"/>
      <c r="BS589" s="190"/>
      <c r="BT589" s="190"/>
    </row>
    <row r="590" spans="1:72">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c r="AA590" s="190"/>
      <c r="AB590" s="190"/>
      <c r="AC590" s="190"/>
      <c r="AD590" s="190"/>
      <c r="AE590" s="190"/>
      <c r="AF590" s="190"/>
      <c r="AG590" s="190"/>
      <c r="AH590" s="190"/>
      <c r="AI590" s="190"/>
      <c r="AJ590" s="190"/>
      <c r="AK590" s="190"/>
      <c r="AL590" s="190"/>
      <c r="AM590" s="190"/>
      <c r="AN590" s="190"/>
      <c r="AO590" s="190"/>
      <c r="AP590" s="190"/>
      <c r="AQ590" s="190"/>
      <c r="AR590" s="190"/>
      <c r="AS590" s="190"/>
      <c r="AT590" s="190"/>
      <c r="AU590" s="190"/>
      <c r="AV590" s="190"/>
      <c r="AW590" s="190"/>
      <c r="AX590" s="190"/>
      <c r="AY590" s="190"/>
      <c r="AZ590" s="190"/>
      <c r="BA590" s="190"/>
      <c r="BB590" s="190"/>
      <c r="BC590" s="190"/>
      <c r="BD590" s="190"/>
      <c r="BE590" s="190"/>
      <c r="BF590" s="190"/>
      <c r="BG590" s="190"/>
      <c r="BH590" s="190"/>
      <c r="BI590" s="190"/>
      <c r="BJ590" s="190"/>
      <c r="BK590" s="190"/>
      <c r="BL590" s="190"/>
      <c r="BM590" s="190"/>
      <c r="BN590" s="190"/>
      <c r="BO590" s="190"/>
      <c r="BP590" s="190"/>
      <c r="BQ590" s="190"/>
      <c r="BR590" s="190"/>
      <c r="BS590" s="190"/>
      <c r="BT590" s="190"/>
    </row>
    <row r="591" spans="1:72">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row>
    <row r="592" spans="1:72">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c r="AH592" s="190"/>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190"/>
      <c r="BP592" s="190"/>
      <c r="BQ592" s="190"/>
      <c r="BR592" s="190"/>
      <c r="BS592" s="190"/>
      <c r="BT592" s="190"/>
    </row>
    <row r="593" spans="1:72">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row>
    <row r="594" spans="1:72">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c r="AA594" s="190"/>
      <c r="AB594" s="190"/>
      <c r="AC594" s="190"/>
      <c r="AD594" s="190"/>
      <c r="AE594" s="190"/>
      <c r="AF594" s="190"/>
      <c r="AG594" s="190"/>
      <c r="AH594" s="190"/>
      <c r="AI594" s="190"/>
      <c r="AJ594" s="190"/>
      <c r="AK594" s="190"/>
      <c r="AL594" s="190"/>
      <c r="AM594" s="190"/>
      <c r="AN594" s="190"/>
      <c r="AO594" s="190"/>
      <c r="AP594" s="190"/>
      <c r="AQ594" s="190"/>
      <c r="AR594" s="190"/>
      <c r="AS594" s="190"/>
      <c r="AT594" s="190"/>
      <c r="AU594" s="190"/>
      <c r="AV594" s="190"/>
      <c r="AW594" s="190"/>
      <c r="AX594" s="190"/>
      <c r="AY594" s="190"/>
      <c r="AZ594" s="190"/>
      <c r="BA594" s="190"/>
      <c r="BB594" s="190"/>
      <c r="BC594" s="190"/>
      <c r="BD594" s="190"/>
      <c r="BE594" s="190"/>
      <c r="BF594" s="190"/>
      <c r="BG594" s="190"/>
      <c r="BH594" s="190"/>
      <c r="BI594" s="190"/>
      <c r="BJ594" s="190"/>
      <c r="BK594" s="190"/>
      <c r="BL594" s="190"/>
      <c r="BM594" s="190"/>
      <c r="BN594" s="190"/>
      <c r="BO594" s="190"/>
      <c r="BP594" s="190"/>
      <c r="BQ594" s="190"/>
      <c r="BR594" s="190"/>
      <c r="BS594" s="190"/>
      <c r="BT594" s="190"/>
    </row>
    <row r="595" spans="1:72">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c r="AA595" s="190"/>
      <c r="AB595" s="190"/>
      <c r="AC595" s="190"/>
      <c r="AD595" s="190"/>
      <c r="AE595" s="190"/>
      <c r="AF595" s="190"/>
      <c r="AG595" s="190"/>
      <c r="AH595" s="190"/>
      <c r="AI595" s="190"/>
      <c r="AJ595" s="190"/>
      <c r="AK595" s="190"/>
      <c r="AL595" s="190"/>
      <c r="AM595" s="190"/>
      <c r="AN595" s="190"/>
      <c r="AO595" s="190"/>
      <c r="AP595" s="190"/>
      <c r="AQ595" s="190"/>
      <c r="AR595" s="190"/>
      <c r="AS595" s="190"/>
      <c r="AT595" s="190"/>
      <c r="AU595" s="190"/>
      <c r="AV595" s="190"/>
      <c r="AW595" s="190"/>
      <c r="AX595" s="190"/>
      <c r="AY595" s="190"/>
      <c r="AZ595" s="190"/>
      <c r="BA595" s="190"/>
      <c r="BB595" s="190"/>
      <c r="BC595" s="190"/>
      <c r="BD595" s="190"/>
      <c r="BE595" s="190"/>
      <c r="BF595" s="190"/>
      <c r="BG595" s="190"/>
      <c r="BH595" s="190"/>
      <c r="BI595" s="190"/>
      <c r="BJ595" s="190"/>
      <c r="BK595" s="190"/>
      <c r="BL595" s="190"/>
      <c r="BM595" s="190"/>
      <c r="BN595" s="190"/>
      <c r="BO595" s="190"/>
      <c r="BP595" s="190"/>
      <c r="BQ595" s="190"/>
      <c r="BR595" s="190"/>
      <c r="BS595" s="190"/>
      <c r="BT595" s="190"/>
    </row>
    <row r="596" spans="1:72">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c r="AA596" s="190"/>
      <c r="AB596" s="190"/>
      <c r="AC596" s="190"/>
      <c r="AD596" s="190"/>
      <c r="AE596" s="190"/>
      <c r="AF596" s="190"/>
      <c r="AG596" s="190"/>
      <c r="AH596" s="190"/>
      <c r="AI596" s="190"/>
      <c r="AJ596" s="190"/>
      <c r="AK596" s="190"/>
      <c r="AL596" s="190"/>
      <c r="AM596" s="190"/>
      <c r="AN596" s="190"/>
      <c r="AO596" s="190"/>
      <c r="AP596" s="190"/>
      <c r="AQ596" s="190"/>
      <c r="AR596" s="190"/>
      <c r="AS596" s="190"/>
      <c r="AT596" s="190"/>
      <c r="AU596" s="190"/>
      <c r="AV596" s="190"/>
      <c r="AW596" s="190"/>
      <c r="AX596" s="190"/>
      <c r="AY596" s="190"/>
      <c r="AZ596" s="190"/>
      <c r="BA596" s="190"/>
      <c r="BB596" s="190"/>
      <c r="BC596" s="190"/>
      <c r="BD596" s="190"/>
      <c r="BE596" s="190"/>
      <c r="BF596" s="190"/>
      <c r="BG596" s="190"/>
      <c r="BH596" s="190"/>
      <c r="BI596" s="190"/>
      <c r="BJ596" s="190"/>
      <c r="BK596" s="190"/>
      <c r="BL596" s="190"/>
      <c r="BM596" s="190"/>
      <c r="BN596" s="190"/>
      <c r="BO596" s="190"/>
      <c r="BP596" s="190"/>
      <c r="BQ596" s="190"/>
      <c r="BR596" s="190"/>
      <c r="BS596" s="190"/>
      <c r="BT596" s="190"/>
    </row>
    <row r="597" spans="1:72">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c r="AA597" s="190"/>
      <c r="AB597" s="190"/>
      <c r="AC597" s="190"/>
      <c r="AD597" s="190"/>
      <c r="AE597" s="190"/>
      <c r="AF597" s="190"/>
      <c r="AG597" s="190"/>
      <c r="AH597" s="190"/>
      <c r="AI597" s="190"/>
      <c r="AJ597" s="190"/>
      <c r="AK597" s="190"/>
      <c r="AL597" s="190"/>
      <c r="AM597" s="190"/>
      <c r="AN597" s="190"/>
      <c r="AO597" s="190"/>
      <c r="AP597" s="190"/>
      <c r="AQ597" s="190"/>
      <c r="AR597" s="190"/>
      <c r="AS597" s="190"/>
      <c r="AT597" s="190"/>
      <c r="AU597" s="190"/>
      <c r="AV597" s="190"/>
      <c r="AW597" s="190"/>
      <c r="AX597" s="190"/>
      <c r="AY597" s="190"/>
      <c r="AZ597" s="190"/>
      <c r="BA597" s="190"/>
      <c r="BB597" s="190"/>
      <c r="BC597" s="190"/>
      <c r="BD597" s="190"/>
      <c r="BE597" s="190"/>
      <c r="BF597" s="190"/>
      <c r="BG597" s="190"/>
      <c r="BH597" s="190"/>
      <c r="BI597" s="190"/>
      <c r="BJ597" s="190"/>
      <c r="BK597" s="190"/>
      <c r="BL597" s="190"/>
      <c r="BM597" s="190"/>
      <c r="BN597" s="190"/>
      <c r="BO597" s="190"/>
      <c r="BP597" s="190"/>
      <c r="BQ597" s="190"/>
      <c r="BR597" s="190"/>
      <c r="BS597" s="190"/>
      <c r="BT597" s="190"/>
    </row>
    <row r="598" spans="1:72">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c r="AA598" s="190"/>
      <c r="AB598" s="190"/>
      <c r="AC598" s="190"/>
      <c r="AD598" s="190"/>
      <c r="AE598" s="190"/>
      <c r="AF598" s="190"/>
      <c r="AG598" s="190"/>
      <c r="AH598" s="190"/>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row>
    <row r="599" spans="1:72">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c r="AA599" s="190"/>
      <c r="AB599" s="190"/>
      <c r="AC599" s="190"/>
      <c r="AD599" s="190"/>
      <c r="AE599" s="190"/>
      <c r="AF599" s="190"/>
      <c r="AG599" s="190"/>
      <c r="AH599" s="190"/>
      <c r="AI599" s="190"/>
      <c r="AJ599" s="190"/>
      <c r="AK599" s="190"/>
      <c r="AL599" s="190"/>
      <c r="AM599" s="190"/>
      <c r="AN599" s="190"/>
      <c r="AO599" s="190"/>
      <c r="AP599" s="190"/>
      <c r="AQ599" s="190"/>
      <c r="AR599" s="190"/>
      <c r="AS599" s="190"/>
      <c r="AT599" s="190"/>
      <c r="AU599" s="190"/>
      <c r="AV599" s="190"/>
      <c r="AW599" s="190"/>
      <c r="AX599" s="190"/>
      <c r="AY599" s="190"/>
      <c r="AZ599" s="190"/>
      <c r="BA599" s="190"/>
      <c r="BB599" s="190"/>
      <c r="BC599" s="190"/>
      <c r="BD599" s="190"/>
      <c r="BE599" s="190"/>
      <c r="BF599" s="190"/>
      <c r="BG599" s="190"/>
      <c r="BH599" s="190"/>
      <c r="BI599" s="190"/>
      <c r="BJ599" s="190"/>
      <c r="BK599" s="190"/>
      <c r="BL599" s="190"/>
      <c r="BM599" s="190"/>
      <c r="BN599" s="190"/>
      <c r="BO599" s="190"/>
      <c r="BP599" s="190"/>
      <c r="BQ599" s="190"/>
      <c r="BR599" s="190"/>
      <c r="BS599" s="190"/>
      <c r="BT599" s="190"/>
    </row>
    <row r="600" spans="1:72">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c r="AA600" s="190"/>
      <c r="AB600" s="190"/>
      <c r="AC600" s="190"/>
      <c r="AD600" s="190"/>
      <c r="AE600" s="190"/>
      <c r="AF600" s="190"/>
      <c r="AG600" s="190"/>
      <c r="AH600" s="190"/>
      <c r="AI600" s="190"/>
      <c r="AJ600" s="190"/>
      <c r="AK600" s="190"/>
      <c r="AL600" s="190"/>
      <c r="AM600" s="190"/>
      <c r="AN600" s="190"/>
      <c r="AO600" s="190"/>
      <c r="AP600" s="190"/>
      <c r="AQ600" s="190"/>
      <c r="AR600" s="190"/>
      <c r="AS600" s="190"/>
      <c r="AT600" s="190"/>
      <c r="AU600" s="190"/>
      <c r="AV600" s="190"/>
      <c r="AW600" s="190"/>
      <c r="AX600" s="190"/>
      <c r="AY600" s="190"/>
      <c r="AZ600" s="190"/>
      <c r="BA600" s="190"/>
      <c r="BB600" s="190"/>
      <c r="BC600" s="190"/>
      <c r="BD600" s="190"/>
      <c r="BE600" s="190"/>
      <c r="BF600" s="190"/>
      <c r="BG600" s="190"/>
      <c r="BH600" s="190"/>
      <c r="BI600" s="190"/>
      <c r="BJ600" s="190"/>
      <c r="BK600" s="190"/>
      <c r="BL600" s="190"/>
      <c r="BM600" s="190"/>
      <c r="BN600" s="190"/>
      <c r="BO600" s="190"/>
      <c r="BP600" s="190"/>
      <c r="BQ600" s="190"/>
      <c r="BR600" s="190"/>
      <c r="BS600" s="190"/>
      <c r="BT600" s="190"/>
    </row>
    <row r="601" spans="1:72">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c r="AA601" s="190"/>
      <c r="AB601" s="190"/>
      <c r="AC601" s="190"/>
      <c r="AD601" s="190"/>
      <c r="AE601" s="190"/>
      <c r="AF601" s="190"/>
      <c r="AG601" s="190"/>
      <c r="AH601" s="190"/>
      <c r="AI601" s="190"/>
      <c r="AJ601" s="190"/>
      <c r="AK601" s="190"/>
      <c r="AL601" s="190"/>
      <c r="AM601" s="190"/>
      <c r="AN601" s="190"/>
      <c r="AO601" s="190"/>
      <c r="AP601" s="190"/>
      <c r="AQ601" s="190"/>
      <c r="AR601" s="190"/>
      <c r="AS601" s="190"/>
      <c r="AT601" s="190"/>
      <c r="AU601" s="190"/>
      <c r="AV601" s="190"/>
      <c r="AW601" s="190"/>
      <c r="AX601" s="190"/>
      <c r="AY601" s="190"/>
      <c r="AZ601" s="190"/>
      <c r="BA601" s="190"/>
      <c r="BB601" s="190"/>
      <c r="BC601" s="190"/>
      <c r="BD601" s="190"/>
      <c r="BE601" s="190"/>
      <c r="BF601" s="190"/>
      <c r="BG601" s="190"/>
      <c r="BH601" s="190"/>
      <c r="BI601" s="190"/>
      <c r="BJ601" s="190"/>
      <c r="BK601" s="190"/>
      <c r="BL601" s="190"/>
      <c r="BM601" s="190"/>
      <c r="BN601" s="190"/>
      <c r="BO601" s="190"/>
      <c r="BP601" s="190"/>
      <c r="BQ601" s="190"/>
      <c r="BR601" s="190"/>
      <c r="BS601" s="190"/>
      <c r="BT601" s="190"/>
    </row>
    <row r="602" spans="1:72">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c r="AA602" s="190"/>
      <c r="AB602" s="190"/>
      <c r="AC602" s="190"/>
      <c r="AD602" s="190"/>
      <c r="AE602" s="190"/>
      <c r="AF602" s="190"/>
      <c r="AG602" s="190"/>
      <c r="AH602" s="190"/>
      <c r="AI602" s="190"/>
      <c r="AJ602" s="190"/>
      <c r="AK602" s="190"/>
      <c r="AL602" s="190"/>
      <c r="AM602" s="190"/>
      <c r="AN602" s="190"/>
      <c r="AO602" s="190"/>
      <c r="AP602" s="190"/>
      <c r="AQ602" s="190"/>
      <c r="AR602" s="190"/>
      <c r="AS602" s="190"/>
      <c r="AT602" s="190"/>
      <c r="AU602" s="190"/>
      <c r="AV602" s="190"/>
      <c r="AW602" s="190"/>
      <c r="AX602" s="190"/>
      <c r="AY602" s="190"/>
      <c r="AZ602" s="190"/>
      <c r="BA602" s="190"/>
      <c r="BB602" s="190"/>
      <c r="BC602" s="190"/>
      <c r="BD602" s="190"/>
      <c r="BE602" s="190"/>
      <c r="BF602" s="190"/>
      <c r="BG602" s="190"/>
      <c r="BH602" s="190"/>
      <c r="BI602" s="190"/>
      <c r="BJ602" s="190"/>
      <c r="BK602" s="190"/>
      <c r="BL602" s="190"/>
      <c r="BM602" s="190"/>
      <c r="BN602" s="190"/>
      <c r="BO602" s="190"/>
      <c r="BP602" s="190"/>
      <c r="BQ602" s="190"/>
      <c r="BR602" s="190"/>
      <c r="BS602" s="190"/>
      <c r="BT602" s="190"/>
    </row>
    <row r="603" spans="1:72">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c r="AA603" s="190"/>
      <c r="AB603" s="190"/>
      <c r="AC603" s="190"/>
      <c r="AD603" s="190"/>
      <c r="AE603" s="190"/>
      <c r="AF603" s="190"/>
      <c r="AG603" s="190"/>
      <c r="AH603" s="190"/>
      <c r="AI603" s="190"/>
      <c r="AJ603" s="190"/>
      <c r="AK603" s="190"/>
      <c r="AL603" s="190"/>
      <c r="AM603" s="190"/>
      <c r="AN603" s="190"/>
      <c r="AO603" s="190"/>
      <c r="AP603" s="190"/>
      <c r="AQ603" s="190"/>
      <c r="AR603" s="190"/>
      <c r="AS603" s="190"/>
      <c r="AT603" s="190"/>
      <c r="AU603" s="190"/>
      <c r="AV603" s="190"/>
      <c r="AW603" s="190"/>
      <c r="AX603" s="190"/>
      <c r="AY603" s="190"/>
      <c r="AZ603" s="190"/>
      <c r="BA603" s="190"/>
      <c r="BB603" s="190"/>
      <c r="BC603" s="190"/>
      <c r="BD603" s="190"/>
      <c r="BE603" s="190"/>
      <c r="BF603" s="190"/>
      <c r="BG603" s="190"/>
      <c r="BH603" s="190"/>
      <c r="BI603" s="190"/>
      <c r="BJ603" s="190"/>
      <c r="BK603" s="190"/>
      <c r="BL603" s="190"/>
      <c r="BM603" s="190"/>
      <c r="BN603" s="190"/>
      <c r="BO603" s="190"/>
      <c r="BP603" s="190"/>
      <c r="BQ603" s="190"/>
      <c r="BR603" s="190"/>
      <c r="BS603" s="190"/>
      <c r="BT603" s="190"/>
    </row>
    <row r="604" spans="1:72">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c r="AA604" s="190"/>
      <c r="AB604" s="190"/>
      <c r="AC604" s="190"/>
      <c r="AD604" s="190"/>
      <c r="AE604" s="190"/>
      <c r="AF604" s="190"/>
      <c r="AG604" s="190"/>
      <c r="AH604" s="190"/>
      <c r="AI604" s="190"/>
      <c r="AJ604" s="190"/>
      <c r="AK604" s="190"/>
      <c r="AL604" s="190"/>
      <c r="AM604" s="190"/>
      <c r="AN604" s="190"/>
      <c r="AO604" s="190"/>
      <c r="AP604" s="190"/>
      <c r="AQ604" s="190"/>
      <c r="AR604" s="190"/>
      <c r="AS604" s="190"/>
      <c r="AT604" s="190"/>
      <c r="AU604" s="190"/>
      <c r="AV604" s="190"/>
      <c r="AW604" s="190"/>
      <c r="AX604" s="190"/>
      <c r="AY604" s="190"/>
      <c r="AZ604" s="190"/>
      <c r="BA604" s="190"/>
      <c r="BB604" s="190"/>
      <c r="BC604" s="190"/>
      <c r="BD604" s="190"/>
      <c r="BE604" s="190"/>
      <c r="BF604" s="190"/>
      <c r="BG604" s="190"/>
      <c r="BH604" s="190"/>
      <c r="BI604" s="190"/>
      <c r="BJ604" s="190"/>
      <c r="BK604" s="190"/>
      <c r="BL604" s="190"/>
      <c r="BM604" s="190"/>
      <c r="BN604" s="190"/>
      <c r="BO604" s="190"/>
      <c r="BP604" s="190"/>
      <c r="BQ604" s="190"/>
      <c r="BR604" s="190"/>
      <c r="BS604" s="190"/>
      <c r="BT604" s="190"/>
    </row>
    <row r="605" spans="1:72">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row>
    <row r="606" spans="1:72">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row>
    <row r="607" spans="1:72">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AN607" s="190"/>
      <c r="AO607" s="190"/>
      <c r="AP607" s="190"/>
      <c r="AQ607" s="190"/>
      <c r="AR607" s="190"/>
      <c r="AS607" s="190"/>
      <c r="AT607" s="190"/>
      <c r="AU607" s="190"/>
      <c r="AV607" s="190"/>
      <c r="AW607" s="190"/>
      <c r="AX607" s="190"/>
      <c r="AY607" s="190"/>
      <c r="AZ607" s="190"/>
      <c r="BA607" s="190"/>
      <c r="BB607" s="190"/>
      <c r="BC607" s="190"/>
      <c r="BD607" s="190"/>
      <c r="BE607" s="190"/>
      <c r="BF607" s="190"/>
      <c r="BG607" s="190"/>
      <c r="BH607" s="190"/>
      <c r="BI607" s="190"/>
      <c r="BJ607" s="190"/>
      <c r="BK607" s="190"/>
      <c r="BL607" s="190"/>
      <c r="BM607" s="190"/>
      <c r="BN607" s="190"/>
      <c r="BO607" s="190"/>
      <c r="BP607" s="190"/>
      <c r="BQ607" s="190"/>
      <c r="BR607" s="190"/>
      <c r="BS607" s="190"/>
      <c r="BT607" s="190"/>
    </row>
    <row r="608" spans="1:72">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c r="AA608" s="190"/>
      <c r="AB608" s="190"/>
      <c r="AC608" s="190"/>
      <c r="AD608" s="190"/>
      <c r="AE608" s="190"/>
      <c r="AF608" s="190"/>
      <c r="AG608" s="190"/>
      <c r="AH608" s="190"/>
      <c r="AI608" s="190"/>
      <c r="AJ608" s="190"/>
      <c r="AK608" s="190"/>
      <c r="AL608" s="190"/>
      <c r="AM608" s="190"/>
      <c r="AN608" s="190"/>
      <c r="AO608" s="190"/>
      <c r="AP608" s="190"/>
      <c r="AQ608" s="190"/>
      <c r="AR608" s="190"/>
      <c r="AS608" s="190"/>
      <c r="AT608" s="190"/>
      <c r="AU608" s="190"/>
      <c r="AV608" s="190"/>
      <c r="AW608" s="190"/>
      <c r="AX608" s="190"/>
      <c r="AY608" s="190"/>
      <c r="AZ608" s="190"/>
      <c r="BA608" s="190"/>
      <c r="BB608" s="190"/>
      <c r="BC608" s="190"/>
      <c r="BD608" s="190"/>
      <c r="BE608" s="190"/>
      <c r="BF608" s="190"/>
      <c r="BG608" s="190"/>
      <c r="BH608" s="190"/>
      <c r="BI608" s="190"/>
      <c r="BJ608" s="190"/>
      <c r="BK608" s="190"/>
      <c r="BL608" s="190"/>
      <c r="BM608" s="190"/>
      <c r="BN608" s="190"/>
      <c r="BO608" s="190"/>
      <c r="BP608" s="190"/>
      <c r="BQ608" s="190"/>
      <c r="BR608" s="190"/>
      <c r="BS608" s="190"/>
      <c r="BT608" s="190"/>
    </row>
    <row r="609" spans="1:72">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c r="AA609" s="190"/>
      <c r="AB609" s="190"/>
      <c r="AC609" s="190"/>
      <c r="AD609" s="190"/>
      <c r="AE609" s="190"/>
      <c r="AF609" s="190"/>
      <c r="AG609" s="190"/>
      <c r="AH609" s="190"/>
      <c r="AI609" s="190"/>
      <c r="AJ609" s="190"/>
      <c r="AK609" s="190"/>
      <c r="AL609" s="190"/>
      <c r="AM609" s="190"/>
      <c r="AN609" s="190"/>
      <c r="AO609" s="190"/>
      <c r="AP609" s="190"/>
      <c r="AQ609" s="190"/>
      <c r="AR609" s="190"/>
      <c r="AS609" s="190"/>
      <c r="AT609" s="190"/>
      <c r="AU609" s="190"/>
      <c r="AV609" s="190"/>
      <c r="AW609" s="190"/>
      <c r="AX609" s="190"/>
      <c r="AY609" s="190"/>
      <c r="AZ609" s="190"/>
      <c r="BA609" s="190"/>
      <c r="BB609" s="190"/>
      <c r="BC609" s="190"/>
      <c r="BD609" s="190"/>
      <c r="BE609" s="190"/>
      <c r="BF609" s="190"/>
      <c r="BG609" s="190"/>
      <c r="BH609" s="190"/>
      <c r="BI609" s="190"/>
      <c r="BJ609" s="190"/>
      <c r="BK609" s="190"/>
      <c r="BL609" s="190"/>
      <c r="BM609" s="190"/>
      <c r="BN609" s="190"/>
      <c r="BO609" s="190"/>
      <c r="BP609" s="190"/>
      <c r="BQ609" s="190"/>
      <c r="BR609" s="190"/>
      <c r="BS609" s="190"/>
      <c r="BT609" s="190"/>
    </row>
    <row r="610" spans="1:72">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c r="AA610" s="190"/>
      <c r="AB610" s="190"/>
      <c r="AC610" s="190"/>
      <c r="AD610" s="190"/>
      <c r="AE610" s="190"/>
      <c r="AF610" s="190"/>
      <c r="AG610" s="190"/>
      <c r="AH610" s="190"/>
      <c r="AI610" s="190"/>
      <c r="AJ610" s="190"/>
      <c r="AK610" s="190"/>
      <c r="AL610" s="190"/>
      <c r="AM610" s="190"/>
      <c r="AN610" s="190"/>
      <c r="AO610" s="190"/>
      <c r="AP610" s="190"/>
      <c r="AQ610" s="190"/>
      <c r="AR610" s="190"/>
      <c r="AS610" s="190"/>
      <c r="AT610" s="190"/>
      <c r="AU610" s="190"/>
      <c r="AV610" s="190"/>
      <c r="AW610" s="190"/>
      <c r="AX610" s="190"/>
      <c r="AY610" s="190"/>
      <c r="AZ610" s="190"/>
      <c r="BA610" s="190"/>
      <c r="BB610" s="190"/>
      <c r="BC610" s="190"/>
      <c r="BD610" s="190"/>
      <c r="BE610" s="190"/>
      <c r="BF610" s="190"/>
      <c r="BG610" s="190"/>
      <c r="BH610" s="190"/>
      <c r="BI610" s="190"/>
      <c r="BJ610" s="190"/>
      <c r="BK610" s="190"/>
      <c r="BL610" s="190"/>
      <c r="BM610" s="190"/>
      <c r="BN610" s="190"/>
      <c r="BO610" s="190"/>
      <c r="BP610" s="190"/>
      <c r="BQ610" s="190"/>
      <c r="BR610" s="190"/>
      <c r="BS610" s="190"/>
      <c r="BT610" s="190"/>
    </row>
    <row r="611" spans="1:72">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c r="AA611" s="190"/>
      <c r="AB611" s="190"/>
      <c r="AC611" s="190"/>
      <c r="AD611" s="190"/>
      <c r="AE611" s="190"/>
      <c r="AF611" s="190"/>
      <c r="AG611" s="190"/>
      <c r="AH611" s="190"/>
      <c r="AI611" s="190"/>
      <c r="AJ611" s="190"/>
      <c r="AK611" s="190"/>
      <c r="AL611" s="190"/>
      <c r="AM611" s="190"/>
      <c r="AN611" s="190"/>
      <c r="AO611" s="190"/>
      <c r="AP611" s="190"/>
      <c r="AQ611" s="190"/>
      <c r="AR611" s="190"/>
      <c r="AS611" s="190"/>
      <c r="AT611" s="190"/>
      <c r="AU611" s="190"/>
      <c r="AV611" s="190"/>
      <c r="AW611" s="190"/>
      <c r="AX611" s="190"/>
      <c r="AY611" s="190"/>
      <c r="AZ611" s="190"/>
      <c r="BA611" s="190"/>
      <c r="BB611" s="190"/>
      <c r="BC611" s="190"/>
      <c r="BD611" s="190"/>
      <c r="BE611" s="190"/>
      <c r="BF611" s="190"/>
      <c r="BG611" s="190"/>
      <c r="BH611" s="190"/>
      <c r="BI611" s="190"/>
      <c r="BJ611" s="190"/>
      <c r="BK611" s="190"/>
      <c r="BL611" s="190"/>
      <c r="BM611" s="190"/>
      <c r="BN611" s="190"/>
      <c r="BO611" s="190"/>
      <c r="BP611" s="190"/>
      <c r="BQ611" s="190"/>
      <c r="BR611" s="190"/>
      <c r="BS611" s="190"/>
      <c r="BT611" s="190"/>
    </row>
    <row r="612" spans="1:72">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c r="AA612" s="190"/>
      <c r="AB612" s="190"/>
      <c r="AC612" s="190"/>
      <c r="AD612" s="190"/>
      <c r="AE612" s="190"/>
      <c r="AF612" s="190"/>
      <c r="AG612" s="190"/>
      <c r="AH612" s="190"/>
      <c r="AI612" s="190"/>
      <c r="AJ612" s="190"/>
      <c r="AK612" s="190"/>
      <c r="AL612" s="190"/>
      <c r="AM612" s="190"/>
      <c r="AN612" s="190"/>
      <c r="AO612" s="190"/>
      <c r="AP612" s="190"/>
      <c r="AQ612" s="190"/>
      <c r="AR612" s="190"/>
      <c r="AS612" s="190"/>
      <c r="AT612" s="190"/>
      <c r="AU612" s="190"/>
      <c r="AV612" s="190"/>
      <c r="AW612" s="190"/>
      <c r="AX612" s="190"/>
      <c r="AY612" s="190"/>
      <c r="AZ612" s="190"/>
      <c r="BA612" s="190"/>
      <c r="BB612" s="190"/>
      <c r="BC612" s="190"/>
      <c r="BD612" s="190"/>
      <c r="BE612" s="190"/>
      <c r="BF612" s="190"/>
      <c r="BG612" s="190"/>
      <c r="BH612" s="190"/>
      <c r="BI612" s="190"/>
      <c r="BJ612" s="190"/>
      <c r="BK612" s="190"/>
      <c r="BL612" s="190"/>
      <c r="BM612" s="190"/>
      <c r="BN612" s="190"/>
      <c r="BO612" s="190"/>
      <c r="BP612" s="190"/>
      <c r="BQ612" s="190"/>
      <c r="BR612" s="190"/>
      <c r="BS612" s="190"/>
      <c r="BT612" s="190"/>
    </row>
    <row r="613" spans="1:72">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c r="AA613" s="190"/>
      <c r="AB613" s="190"/>
      <c r="AC613" s="190"/>
      <c r="AD613" s="190"/>
      <c r="AE613" s="190"/>
      <c r="AF613" s="190"/>
      <c r="AG613" s="190"/>
      <c r="AH613" s="190"/>
      <c r="AI613" s="190"/>
      <c r="AJ613" s="190"/>
      <c r="AK613" s="190"/>
      <c r="AL613" s="190"/>
      <c r="AM613" s="190"/>
      <c r="AN613" s="190"/>
      <c r="AO613" s="190"/>
      <c r="AP613" s="190"/>
      <c r="AQ613" s="190"/>
      <c r="AR613" s="190"/>
      <c r="AS613" s="190"/>
      <c r="AT613" s="190"/>
      <c r="AU613" s="190"/>
      <c r="AV613" s="190"/>
      <c r="AW613" s="190"/>
      <c r="AX613" s="190"/>
      <c r="AY613" s="190"/>
      <c r="AZ613" s="190"/>
      <c r="BA613" s="190"/>
      <c r="BB613" s="190"/>
      <c r="BC613" s="190"/>
      <c r="BD613" s="190"/>
      <c r="BE613" s="190"/>
      <c r="BF613" s="190"/>
      <c r="BG613" s="190"/>
      <c r="BH613" s="190"/>
      <c r="BI613" s="190"/>
      <c r="BJ613" s="190"/>
      <c r="BK613" s="190"/>
      <c r="BL613" s="190"/>
      <c r="BM613" s="190"/>
      <c r="BN613" s="190"/>
      <c r="BO613" s="190"/>
      <c r="BP613" s="190"/>
      <c r="BQ613" s="190"/>
      <c r="BR613" s="190"/>
      <c r="BS613" s="190"/>
      <c r="BT613" s="190"/>
    </row>
    <row r="614" spans="1:72">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c r="AA614" s="190"/>
      <c r="AB614" s="190"/>
      <c r="AC614" s="190"/>
      <c r="AD614" s="190"/>
      <c r="AE614" s="190"/>
      <c r="AF614" s="190"/>
      <c r="AG614" s="190"/>
      <c r="AH614" s="190"/>
      <c r="AI614" s="190"/>
      <c r="AJ614" s="190"/>
      <c r="AK614" s="190"/>
      <c r="AL614" s="190"/>
      <c r="AM614" s="190"/>
      <c r="AN614" s="190"/>
      <c r="AO614" s="190"/>
      <c r="AP614" s="190"/>
      <c r="AQ614" s="190"/>
      <c r="AR614" s="190"/>
      <c r="AS614" s="190"/>
      <c r="AT614" s="190"/>
      <c r="AU614" s="190"/>
      <c r="AV614" s="190"/>
      <c r="AW614" s="190"/>
      <c r="AX614" s="190"/>
      <c r="AY614" s="190"/>
      <c r="AZ614" s="190"/>
      <c r="BA614" s="190"/>
      <c r="BB614" s="190"/>
      <c r="BC614" s="190"/>
      <c r="BD614" s="190"/>
      <c r="BE614" s="190"/>
      <c r="BF614" s="190"/>
      <c r="BG614" s="190"/>
      <c r="BH614" s="190"/>
      <c r="BI614" s="190"/>
      <c r="BJ614" s="190"/>
      <c r="BK614" s="190"/>
      <c r="BL614" s="190"/>
      <c r="BM614" s="190"/>
      <c r="BN614" s="190"/>
      <c r="BO614" s="190"/>
      <c r="BP614" s="190"/>
      <c r="BQ614" s="190"/>
      <c r="BR614" s="190"/>
      <c r="BS614" s="190"/>
      <c r="BT614" s="190"/>
    </row>
    <row r="615" spans="1:72">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c r="AA615" s="190"/>
      <c r="AB615" s="190"/>
      <c r="AC615" s="190"/>
      <c r="AD615" s="190"/>
      <c r="AE615" s="190"/>
      <c r="AF615" s="190"/>
      <c r="AG615" s="190"/>
      <c r="AH615" s="190"/>
      <c r="AI615" s="190"/>
      <c r="AJ615" s="190"/>
      <c r="AK615" s="190"/>
      <c r="AL615" s="190"/>
      <c r="AM615" s="190"/>
      <c r="AN615" s="190"/>
      <c r="AO615" s="190"/>
      <c r="AP615" s="190"/>
      <c r="AQ615" s="190"/>
      <c r="AR615" s="190"/>
      <c r="AS615" s="190"/>
      <c r="AT615" s="190"/>
      <c r="AU615" s="190"/>
      <c r="AV615" s="190"/>
      <c r="AW615" s="190"/>
      <c r="AX615" s="190"/>
      <c r="AY615" s="190"/>
      <c r="AZ615" s="190"/>
      <c r="BA615" s="190"/>
      <c r="BB615" s="190"/>
      <c r="BC615" s="190"/>
      <c r="BD615" s="190"/>
      <c r="BE615" s="190"/>
      <c r="BF615" s="190"/>
      <c r="BG615" s="190"/>
      <c r="BH615" s="190"/>
      <c r="BI615" s="190"/>
      <c r="BJ615" s="190"/>
      <c r="BK615" s="190"/>
      <c r="BL615" s="190"/>
      <c r="BM615" s="190"/>
      <c r="BN615" s="190"/>
      <c r="BO615" s="190"/>
      <c r="BP615" s="190"/>
      <c r="BQ615" s="190"/>
      <c r="BR615" s="190"/>
      <c r="BS615" s="190"/>
      <c r="BT615" s="190"/>
    </row>
    <row r="616" spans="1:72">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c r="AH616" s="190"/>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190"/>
      <c r="BL616" s="190"/>
      <c r="BM616" s="190"/>
      <c r="BN616" s="190"/>
      <c r="BO616" s="190"/>
      <c r="BP616" s="190"/>
      <c r="BQ616" s="190"/>
      <c r="BR616" s="190"/>
      <c r="BS616" s="190"/>
      <c r="BT616" s="190"/>
    </row>
    <row r="617" spans="1:72">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c r="AA617" s="190"/>
      <c r="AB617" s="190"/>
      <c r="AC617" s="190"/>
      <c r="AD617" s="190"/>
      <c r="AE617" s="190"/>
      <c r="AF617" s="190"/>
      <c r="AG617" s="190"/>
      <c r="AH617" s="190"/>
      <c r="AI617" s="190"/>
      <c r="AJ617" s="190"/>
      <c r="AK617" s="190"/>
      <c r="AL617" s="190"/>
      <c r="AM617" s="190"/>
      <c r="AN617" s="190"/>
      <c r="AO617" s="190"/>
      <c r="AP617" s="190"/>
      <c r="AQ617" s="190"/>
      <c r="AR617" s="190"/>
      <c r="AS617" s="190"/>
      <c r="AT617" s="190"/>
      <c r="AU617" s="190"/>
      <c r="AV617" s="190"/>
      <c r="AW617" s="190"/>
      <c r="AX617" s="190"/>
      <c r="AY617" s="190"/>
      <c r="AZ617" s="190"/>
      <c r="BA617" s="190"/>
      <c r="BB617" s="190"/>
      <c r="BC617" s="190"/>
      <c r="BD617" s="190"/>
      <c r="BE617" s="190"/>
      <c r="BF617" s="190"/>
      <c r="BG617" s="190"/>
      <c r="BH617" s="190"/>
      <c r="BI617" s="190"/>
      <c r="BJ617" s="190"/>
      <c r="BK617" s="190"/>
      <c r="BL617" s="190"/>
      <c r="BM617" s="190"/>
      <c r="BN617" s="190"/>
      <c r="BO617" s="190"/>
      <c r="BP617" s="190"/>
      <c r="BQ617" s="190"/>
      <c r="BR617" s="190"/>
      <c r="BS617" s="190"/>
      <c r="BT617" s="190"/>
    </row>
    <row r="618" spans="1:72">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c r="AA618" s="190"/>
      <c r="AB618" s="190"/>
      <c r="AC618" s="190"/>
      <c r="AD618" s="190"/>
      <c r="AE618" s="190"/>
      <c r="AF618" s="190"/>
      <c r="AG618" s="190"/>
      <c r="AH618" s="190"/>
      <c r="AI618" s="190"/>
      <c r="AJ618" s="190"/>
      <c r="AK618" s="190"/>
      <c r="AL618" s="190"/>
      <c r="AM618" s="190"/>
      <c r="AN618" s="190"/>
      <c r="AO618" s="190"/>
      <c r="AP618" s="190"/>
      <c r="AQ618" s="190"/>
      <c r="AR618" s="190"/>
      <c r="AS618" s="190"/>
      <c r="AT618" s="190"/>
      <c r="AU618" s="190"/>
      <c r="AV618" s="190"/>
      <c r="AW618" s="190"/>
      <c r="AX618" s="190"/>
      <c r="AY618" s="190"/>
      <c r="AZ618" s="190"/>
      <c r="BA618" s="190"/>
      <c r="BB618" s="190"/>
      <c r="BC618" s="190"/>
      <c r="BD618" s="190"/>
      <c r="BE618" s="190"/>
      <c r="BF618" s="190"/>
      <c r="BG618" s="190"/>
      <c r="BH618" s="190"/>
      <c r="BI618" s="190"/>
      <c r="BJ618" s="190"/>
      <c r="BK618" s="190"/>
      <c r="BL618" s="190"/>
      <c r="BM618" s="190"/>
      <c r="BN618" s="190"/>
      <c r="BO618" s="190"/>
      <c r="BP618" s="190"/>
      <c r="BQ618" s="190"/>
      <c r="BR618" s="190"/>
      <c r="BS618" s="190"/>
      <c r="BT618" s="190"/>
    </row>
    <row r="619" spans="1:72">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c r="AA619" s="190"/>
      <c r="AB619" s="190"/>
      <c r="AC619" s="190"/>
      <c r="AD619" s="190"/>
      <c r="AE619" s="190"/>
      <c r="AF619" s="190"/>
      <c r="AG619" s="190"/>
      <c r="AH619" s="190"/>
      <c r="AI619" s="190"/>
      <c r="AJ619" s="190"/>
      <c r="AK619" s="190"/>
      <c r="AL619" s="190"/>
      <c r="AM619" s="190"/>
      <c r="AN619" s="190"/>
      <c r="AO619" s="190"/>
      <c r="AP619" s="190"/>
      <c r="AQ619" s="190"/>
      <c r="AR619" s="190"/>
      <c r="AS619" s="190"/>
      <c r="AT619" s="190"/>
      <c r="AU619" s="190"/>
      <c r="AV619" s="190"/>
      <c r="AW619" s="190"/>
      <c r="AX619" s="190"/>
      <c r="AY619" s="190"/>
      <c r="AZ619" s="190"/>
      <c r="BA619" s="190"/>
      <c r="BB619" s="190"/>
      <c r="BC619" s="190"/>
      <c r="BD619" s="190"/>
      <c r="BE619" s="190"/>
      <c r="BF619" s="190"/>
      <c r="BG619" s="190"/>
      <c r="BH619" s="190"/>
      <c r="BI619" s="190"/>
      <c r="BJ619" s="190"/>
      <c r="BK619" s="190"/>
      <c r="BL619" s="190"/>
      <c r="BM619" s="190"/>
      <c r="BN619" s="190"/>
      <c r="BO619" s="190"/>
      <c r="BP619" s="190"/>
      <c r="BQ619" s="190"/>
      <c r="BR619" s="190"/>
      <c r="BS619" s="190"/>
      <c r="BT619" s="190"/>
    </row>
    <row r="620" spans="1:72">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c r="AA620" s="190"/>
      <c r="AB620" s="190"/>
      <c r="AC620" s="190"/>
      <c r="AD620" s="190"/>
      <c r="AE620" s="190"/>
      <c r="AF620" s="190"/>
      <c r="AG620" s="190"/>
      <c r="AH620" s="190"/>
      <c r="AI620" s="190"/>
      <c r="AJ620" s="190"/>
      <c r="AK620" s="190"/>
      <c r="AL620" s="190"/>
      <c r="AM620" s="190"/>
      <c r="AN620" s="190"/>
      <c r="AO620" s="190"/>
      <c r="AP620" s="190"/>
      <c r="AQ620" s="190"/>
      <c r="AR620" s="190"/>
      <c r="AS620" s="190"/>
      <c r="AT620" s="190"/>
      <c r="AU620" s="190"/>
      <c r="AV620" s="190"/>
      <c r="AW620" s="190"/>
      <c r="AX620" s="190"/>
      <c r="AY620" s="190"/>
      <c r="AZ620" s="190"/>
      <c r="BA620" s="190"/>
      <c r="BB620" s="190"/>
      <c r="BC620" s="190"/>
      <c r="BD620" s="190"/>
      <c r="BE620" s="190"/>
      <c r="BF620" s="190"/>
      <c r="BG620" s="190"/>
      <c r="BH620" s="190"/>
      <c r="BI620" s="190"/>
      <c r="BJ620" s="190"/>
      <c r="BK620" s="190"/>
      <c r="BL620" s="190"/>
      <c r="BM620" s="190"/>
      <c r="BN620" s="190"/>
      <c r="BO620" s="190"/>
      <c r="BP620" s="190"/>
      <c r="BQ620" s="190"/>
      <c r="BR620" s="190"/>
      <c r="BS620" s="190"/>
      <c r="BT620" s="190"/>
    </row>
    <row r="621" spans="1:72">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c r="AA621" s="190"/>
      <c r="AB621" s="190"/>
      <c r="AC621" s="190"/>
      <c r="AD621" s="190"/>
      <c r="AE621" s="190"/>
      <c r="AF621" s="190"/>
      <c r="AG621" s="190"/>
      <c r="AH621" s="190"/>
      <c r="AI621" s="190"/>
      <c r="AJ621" s="190"/>
      <c r="AK621" s="190"/>
      <c r="AL621" s="190"/>
      <c r="AM621" s="190"/>
      <c r="AN621" s="190"/>
      <c r="AO621" s="190"/>
      <c r="AP621" s="190"/>
      <c r="AQ621" s="190"/>
      <c r="AR621" s="190"/>
      <c r="AS621" s="190"/>
      <c r="AT621" s="190"/>
      <c r="AU621" s="190"/>
      <c r="AV621" s="190"/>
      <c r="AW621" s="190"/>
      <c r="AX621" s="190"/>
      <c r="AY621" s="190"/>
      <c r="AZ621" s="190"/>
      <c r="BA621" s="190"/>
      <c r="BB621" s="190"/>
      <c r="BC621" s="190"/>
      <c r="BD621" s="190"/>
      <c r="BE621" s="190"/>
      <c r="BF621" s="190"/>
      <c r="BG621" s="190"/>
      <c r="BH621" s="190"/>
      <c r="BI621" s="190"/>
      <c r="BJ621" s="190"/>
      <c r="BK621" s="190"/>
      <c r="BL621" s="190"/>
      <c r="BM621" s="190"/>
      <c r="BN621" s="190"/>
      <c r="BO621" s="190"/>
      <c r="BP621" s="190"/>
      <c r="BQ621" s="190"/>
      <c r="BR621" s="190"/>
      <c r="BS621" s="190"/>
      <c r="BT621" s="190"/>
    </row>
    <row r="622" spans="1:72">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c r="AA622" s="190"/>
      <c r="AB622" s="190"/>
      <c r="AC622" s="190"/>
      <c r="AD622" s="190"/>
      <c r="AE622" s="190"/>
      <c r="AF622" s="190"/>
      <c r="AG622" s="190"/>
      <c r="AH622" s="190"/>
      <c r="AI622" s="190"/>
      <c r="AJ622" s="190"/>
      <c r="AK622" s="190"/>
      <c r="AL622" s="190"/>
      <c r="AM622" s="190"/>
      <c r="AN622" s="190"/>
      <c r="AO622" s="190"/>
      <c r="AP622" s="190"/>
      <c r="AQ622" s="190"/>
      <c r="AR622" s="190"/>
      <c r="AS622" s="190"/>
      <c r="AT622" s="190"/>
      <c r="AU622" s="190"/>
      <c r="AV622" s="190"/>
      <c r="AW622" s="190"/>
      <c r="AX622" s="190"/>
      <c r="AY622" s="190"/>
      <c r="AZ622" s="190"/>
      <c r="BA622" s="190"/>
      <c r="BB622" s="190"/>
      <c r="BC622" s="190"/>
      <c r="BD622" s="190"/>
      <c r="BE622" s="190"/>
      <c r="BF622" s="190"/>
      <c r="BG622" s="190"/>
      <c r="BH622" s="190"/>
      <c r="BI622" s="190"/>
      <c r="BJ622" s="190"/>
      <c r="BK622" s="190"/>
      <c r="BL622" s="190"/>
      <c r="BM622" s="190"/>
      <c r="BN622" s="190"/>
      <c r="BO622" s="190"/>
      <c r="BP622" s="190"/>
      <c r="BQ622" s="190"/>
      <c r="BR622" s="190"/>
      <c r="BS622" s="190"/>
      <c r="BT622" s="190"/>
    </row>
    <row r="623" spans="1:72">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c r="AA623" s="190"/>
      <c r="AB623" s="190"/>
      <c r="AC623" s="190"/>
      <c r="AD623" s="190"/>
      <c r="AE623" s="190"/>
      <c r="AF623" s="190"/>
      <c r="AG623" s="190"/>
      <c r="AH623" s="190"/>
      <c r="AI623" s="190"/>
      <c r="AJ623" s="190"/>
      <c r="AK623" s="190"/>
      <c r="AL623" s="190"/>
      <c r="AM623" s="190"/>
      <c r="AN623" s="190"/>
      <c r="AO623" s="190"/>
      <c r="AP623" s="190"/>
      <c r="AQ623" s="190"/>
      <c r="AR623" s="190"/>
      <c r="AS623" s="190"/>
      <c r="AT623" s="190"/>
      <c r="AU623" s="190"/>
      <c r="AV623" s="190"/>
      <c r="AW623" s="190"/>
      <c r="AX623" s="190"/>
      <c r="AY623" s="190"/>
      <c r="AZ623" s="190"/>
      <c r="BA623" s="190"/>
      <c r="BB623" s="190"/>
      <c r="BC623" s="190"/>
      <c r="BD623" s="190"/>
      <c r="BE623" s="190"/>
      <c r="BF623" s="190"/>
      <c r="BG623" s="190"/>
      <c r="BH623" s="190"/>
      <c r="BI623" s="190"/>
      <c r="BJ623" s="190"/>
      <c r="BK623" s="190"/>
      <c r="BL623" s="190"/>
      <c r="BM623" s="190"/>
      <c r="BN623" s="190"/>
      <c r="BO623" s="190"/>
      <c r="BP623" s="190"/>
      <c r="BQ623" s="190"/>
      <c r="BR623" s="190"/>
      <c r="BS623" s="190"/>
      <c r="BT623" s="190"/>
    </row>
    <row r="624" spans="1:72">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c r="AA624" s="190"/>
      <c r="AB624" s="190"/>
      <c r="AC624" s="190"/>
      <c r="AD624" s="190"/>
      <c r="AE624" s="190"/>
      <c r="AF624" s="190"/>
      <c r="AG624" s="190"/>
      <c r="AH624" s="190"/>
      <c r="AI624" s="190"/>
      <c r="AJ624" s="190"/>
      <c r="AK624" s="190"/>
      <c r="AL624" s="190"/>
      <c r="AM624" s="190"/>
      <c r="AN624" s="190"/>
      <c r="AO624" s="190"/>
      <c r="AP624" s="190"/>
      <c r="AQ624" s="190"/>
      <c r="AR624" s="190"/>
      <c r="AS624" s="190"/>
      <c r="AT624" s="190"/>
      <c r="AU624" s="190"/>
      <c r="AV624" s="190"/>
      <c r="AW624" s="190"/>
      <c r="AX624" s="190"/>
      <c r="AY624" s="190"/>
      <c r="AZ624" s="190"/>
      <c r="BA624" s="190"/>
      <c r="BB624" s="190"/>
      <c r="BC624" s="190"/>
      <c r="BD624" s="190"/>
      <c r="BE624" s="190"/>
      <c r="BF624" s="190"/>
      <c r="BG624" s="190"/>
      <c r="BH624" s="190"/>
      <c r="BI624" s="190"/>
      <c r="BJ624" s="190"/>
      <c r="BK624" s="190"/>
      <c r="BL624" s="190"/>
      <c r="BM624" s="190"/>
      <c r="BN624" s="190"/>
      <c r="BO624" s="190"/>
      <c r="BP624" s="190"/>
      <c r="BQ624" s="190"/>
      <c r="BR624" s="190"/>
      <c r="BS624" s="190"/>
      <c r="BT624" s="190"/>
    </row>
    <row r="625" spans="1:72">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c r="AA625" s="190"/>
      <c r="AB625" s="190"/>
      <c r="AC625" s="190"/>
      <c r="AD625" s="190"/>
      <c r="AE625" s="190"/>
      <c r="AF625" s="190"/>
      <c r="AG625" s="190"/>
      <c r="AH625" s="190"/>
      <c r="AI625" s="190"/>
      <c r="AJ625" s="190"/>
      <c r="AK625" s="190"/>
      <c r="AL625" s="190"/>
      <c r="AM625" s="190"/>
      <c r="AN625" s="190"/>
      <c r="AO625" s="190"/>
      <c r="AP625" s="190"/>
      <c r="AQ625" s="190"/>
      <c r="AR625" s="190"/>
      <c r="AS625" s="190"/>
      <c r="AT625" s="190"/>
      <c r="AU625" s="190"/>
      <c r="AV625" s="190"/>
      <c r="AW625" s="190"/>
      <c r="AX625" s="190"/>
      <c r="AY625" s="190"/>
      <c r="AZ625" s="190"/>
      <c r="BA625" s="190"/>
      <c r="BB625" s="190"/>
      <c r="BC625" s="190"/>
      <c r="BD625" s="190"/>
      <c r="BE625" s="190"/>
      <c r="BF625" s="190"/>
      <c r="BG625" s="190"/>
      <c r="BH625" s="190"/>
      <c r="BI625" s="190"/>
      <c r="BJ625" s="190"/>
      <c r="BK625" s="190"/>
      <c r="BL625" s="190"/>
      <c r="BM625" s="190"/>
      <c r="BN625" s="190"/>
      <c r="BO625" s="190"/>
      <c r="BP625" s="190"/>
      <c r="BQ625" s="190"/>
      <c r="BR625" s="190"/>
      <c r="BS625" s="190"/>
      <c r="BT625" s="190"/>
    </row>
    <row r="626" spans="1:72">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c r="AA626" s="190"/>
      <c r="AB626" s="190"/>
      <c r="AC626" s="190"/>
      <c r="AD626" s="190"/>
      <c r="AE626" s="190"/>
      <c r="AF626" s="190"/>
      <c r="AG626" s="190"/>
      <c r="AH626" s="190"/>
      <c r="AI626" s="190"/>
      <c r="AJ626" s="190"/>
      <c r="AK626" s="190"/>
      <c r="AL626" s="190"/>
      <c r="AM626" s="190"/>
      <c r="AN626" s="190"/>
      <c r="AO626" s="190"/>
      <c r="AP626" s="190"/>
      <c r="AQ626" s="190"/>
      <c r="AR626" s="190"/>
      <c r="AS626" s="190"/>
      <c r="AT626" s="190"/>
      <c r="AU626" s="190"/>
      <c r="AV626" s="190"/>
      <c r="AW626" s="190"/>
      <c r="AX626" s="190"/>
      <c r="AY626" s="190"/>
      <c r="AZ626" s="190"/>
      <c r="BA626" s="190"/>
      <c r="BB626" s="190"/>
      <c r="BC626" s="190"/>
      <c r="BD626" s="190"/>
      <c r="BE626" s="190"/>
      <c r="BF626" s="190"/>
      <c r="BG626" s="190"/>
      <c r="BH626" s="190"/>
      <c r="BI626" s="190"/>
      <c r="BJ626" s="190"/>
      <c r="BK626" s="190"/>
      <c r="BL626" s="190"/>
      <c r="BM626" s="190"/>
      <c r="BN626" s="190"/>
      <c r="BO626" s="190"/>
      <c r="BP626" s="190"/>
      <c r="BQ626" s="190"/>
      <c r="BR626" s="190"/>
      <c r="BS626" s="190"/>
      <c r="BT626" s="190"/>
    </row>
    <row r="627" spans="1:72">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c r="AA627" s="190"/>
      <c r="AB627" s="190"/>
      <c r="AC627" s="190"/>
      <c r="AD627" s="190"/>
      <c r="AE627" s="190"/>
      <c r="AF627" s="190"/>
      <c r="AG627" s="190"/>
      <c r="AH627" s="190"/>
      <c r="AI627" s="190"/>
      <c r="AJ627" s="190"/>
      <c r="AK627" s="190"/>
      <c r="AL627" s="190"/>
      <c r="AM627" s="190"/>
      <c r="AN627" s="190"/>
      <c r="AO627" s="190"/>
      <c r="AP627" s="190"/>
      <c r="AQ627" s="190"/>
      <c r="AR627" s="190"/>
      <c r="AS627" s="190"/>
      <c r="AT627" s="190"/>
      <c r="AU627" s="190"/>
      <c r="AV627" s="190"/>
      <c r="AW627" s="190"/>
      <c r="AX627" s="190"/>
      <c r="AY627" s="190"/>
      <c r="AZ627" s="190"/>
      <c r="BA627" s="190"/>
      <c r="BB627" s="190"/>
      <c r="BC627" s="190"/>
      <c r="BD627" s="190"/>
      <c r="BE627" s="190"/>
      <c r="BF627" s="190"/>
      <c r="BG627" s="190"/>
      <c r="BH627" s="190"/>
      <c r="BI627" s="190"/>
      <c r="BJ627" s="190"/>
      <c r="BK627" s="190"/>
      <c r="BL627" s="190"/>
      <c r="BM627" s="190"/>
      <c r="BN627" s="190"/>
      <c r="BO627" s="190"/>
      <c r="BP627" s="190"/>
      <c r="BQ627" s="190"/>
      <c r="BR627" s="190"/>
      <c r="BS627" s="190"/>
      <c r="BT627" s="190"/>
    </row>
    <row r="628" spans="1:72">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c r="AA628" s="190"/>
      <c r="AB628" s="190"/>
      <c r="AC628" s="190"/>
      <c r="AD628" s="190"/>
      <c r="AE628" s="190"/>
      <c r="AF628" s="190"/>
      <c r="AG628" s="190"/>
      <c r="AH628" s="190"/>
      <c r="AI628" s="190"/>
      <c r="AJ628" s="190"/>
      <c r="AK628" s="190"/>
      <c r="AL628" s="190"/>
      <c r="AM628" s="190"/>
      <c r="AN628" s="190"/>
      <c r="AO628" s="190"/>
      <c r="AP628" s="190"/>
      <c r="AQ628" s="190"/>
      <c r="AR628" s="190"/>
      <c r="AS628" s="190"/>
      <c r="AT628" s="190"/>
      <c r="AU628" s="190"/>
      <c r="AV628" s="190"/>
      <c r="AW628" s="190"/>
      <c r="AX628" s="190"/>
      <c r="AY628" s="190"/>
      <c r="AZ628" s="190"/>
      <c r="BA628" s="190"/>
      <c r="BB628" s="190"/>
      <c r="BC628" s="190"/>
      <c r="BD628" s="190"/>
      <c r="BE628" s="190"/>
      <c r="BF628" s="190"/>
      <c r="BG628" s="190"/>
      <c r="BH628" s="190"/>
      <c r="BI628" s="190"/>
      <c r="BJ628" s="190"/>
      <c r="BK628" s="190"/>
      <c r="BL628" s="190"/>
      <c r="BM628" s="190"/>
      <c r="BN628" s="190"/>
      <c r="BO628" s="190"/>
      <c r="BP628" s="190"/>
      <c r="BQ628" s="190"/>
      <c r="BR628" s="190"/>
      <c r="BS628" s="190"/>
      <c r="BT628" s="190"/>
    </row>
    <row r="629" spans="1:72">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c r="AA629" s="190"/>
      <c r="AB629" s="190"/>
      <c r="AC629" s="190"/>
      <c r="AD629" s="190"/>
      <c r="AE629" s="190"/>
      <c r="AF629" s="190"/>
      <c r="AG629" s="190"/>
      <c r="AH629" s="190"/>
      <c r="AI629" s="190"/>
      <c r="AJ629" s="190"/>
      <c r="AK629" s="190"/>
      <c r="AL629" s="190"/>
      <c r="AM629" s="190"/>
      <c r="AN629" s="190"/>
      <c r="AO629" s="190"/>
      <c r="AP629" s="190"/>
      <c r="AQ629" s="190"/>
      <c r="AR629" s="190"/>
      <c r="AS629" s="190"/>
      <c r="AT629" s="190"/>
      <c r="AU629" s="190"/>
      <c r="AV629" s="190"/>
      <c r="AW629" s="190"/>
      <c r="AX629" s="190"/>
      <c r="AY629" s="190"/>
      <c r="AZ629" s="190"/>
      <c r="BA629" s="190"/>
      <c r="BB629" s="190"/>
      <c r="BC629" s="190"/>
      <c r="BD629" s="190"/>
      <c r="BE629" s="190"/>
      <c r="BF629" s="190"/>
      <c r="BG629" s="190"/>
      <c r="BH629" s="190"/>
      <c r="BI629" s="190"/>
      <c r="BJ629" s="190"/>
      <c r="BK629" s="190"/>
      <c r="BL629" s="190"/>
      <c r="BM629" s="190"/>
      <c r="BN629" s="190"/>
      <c r="BO629" s="190"/>
      <c r="BP629" s="190"/>
      <c r="BQ629" s="190"/>
      <c r="BR629" s="190"/>
      <c r="BS629" s="190"/>
      <c r="BT629" s="190"/>
    </row>
    <row r="630" spans="1:72">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c r="AA630" s="190"/>
      <c r="AB630" s="190"/>
      <c r="AC630" s="190"/>
      <c r="AD630" s="190"/>
      <c r="AE630" s="190"/>
      <c r="AF630" s="190"/>
      <c r="AG630" s="190"/>
      <c r="AH630" s="190"/>
      <c r="AI630" s="190"/>
      <c r="AJ630" s="190"/>
      <c r="AK630" s="190"/>
      <c r="AL630" s="190"/>
      <c r="AM630" s="190"/>
      <c r="AN630" s="190"/>
      <c r="AO630" s="190"/>
      <c r="AP630" s="190"/>
      <c r="AQ630" s="190"/>
      <c r="AR630" s="190"/>
      <c r="AS630" s="190"/>
      <c r="AT630" s="190"/>
      <c r="AU630" s="190"/>
      <c r="AV630" s="190"/>
      <c r="AW630" s="190"/>
      <c r="AX630" s="190"/>
      <c r="AY630" s="190"/>
      <c r="AZ630" s="190"/>
      <c r="BA630" s="190"/>
      <c r="BB630" s="190"/>
      <c r="BC630" s="190"/>
      <c r="BD630" s="190"/>
      <c r="BE630" s="190"/>
      <c r="BF630" s="190"/>
      <c r="BG630" s="190"/>
      <c r="BH630" s="190"/>
      <c r="BI630" s="190"/>
      <c r="BJ630" s="190"/>
      <c r="BK630" s="190"/>
      <c r="BL630" s="190"/>
      <c r="BM630" s="190"/>
      <c r="BN630" s="190"/>
      <c r="BO630" s="190"/>
      <c r="BP630" s="190"/>
      <c r="BQ630" s="190"/>
      <c r="BR630" s="190"/>
      <c r="BS630" s="190"/>
      <c r="BT630" s="190"/>
    </row>
    <row r="631" spans="1:72">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c r="AA631" s="190"/>
      <c r="AB631" s="190"/>
      <c r="AC631" s="190"/>
      <c r="AD631" s="190"/>
      <c r="AE631" s="190"/>
      <c r="AF631" s="190"/>
      <c r="AG631" s="190"/>
      <c r="AH631" s="190"/>
      <c r="AI631" s="190"/>
      <c r="AJ631" s="190"/>
      <c r="AK631" s="190"/>
      <c r="AL631" s="190"/>
      <c r="AM631" s="190"/>
      <c r="AN631" s="190"/>
      <c r="AO631" s="190"/>
      <c r="AP631" s="190"/>
      <c r="AQ631" s="190"/>
      <c r="AR631" s="190"/>
      <c r="AS631" s="190"/>
      <c r="AT631" s="190"/>
      <c r="AU631" s="190"/>
      <c r="AV631" s="190"/>
      <c r="AW631" s="190"/>
      <c r="AX631" s="190"/>
      <c r="AY631" s="190"/>
      <c r="AZ631" s="190"/>
      <c r="BA631" s="190"/>
      <c r="BB631" s="190"/>
      <c r="BC631" s="190"/>
      <c r="BD631" s="190"/>
      <c r="BE631" s="190"/>
      <c r="BF631" s="190"/>
      <c r="BG631" s="190"/>
      <c r="BH631" s="190"/>
      <c r="BI631" s="190"/>
      <c r="BJ631" s="190"/>
      <c r="BK631" s="190"/>
      <c r="BL631" s="190"/>
      <c r="BM631" s="190"/>
      <c r="BN631" s="190"/>
      <c r="BO631" s="190"/>
      <c r="BP631" s="190"/>
      <c r="BQ631" s="190"/>
      <c r="BR631" s="190"/>
      <c r="BS631" s="190"/>
      <c r="BT631" s="190"/>
    </row>
    <row r="632" spans="1:72">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c r="AA632" s="190"/>
      <c r="AB632" s="190"/>
      <c r="AC632" s="190"/>
      <c r="AD632" s="190"/>
      <c r="AE632" s="190"/>
      <c r="AF632" s="190"/>
      <c r="AG632" s="190"/>
      <c r="AH632" s="190"/>
      <c r="AI632" s="190"/>
      <c r="AJ632" s="190"/>
      <c r="AK632" s="190"/>
      <c r="AL632" s="190"/>
      <c r="AM632" s="190"/>
      <c r="AN632" s="190"/>
      <c r="AO632" s="190"/>
      <c r="AP632" s="190"/>
      <c r="AQ632" s="190"/>
      <c r="AR632" s="190"/>
      <c r="AS632" s="190"/>
      <c r="AT632" s="190"/>
      <c r="AU632" s="190"/>
      <c r="AV632" s="190"/>
      <c r="AW632" s="190"/>
      <c r="AX632" s="190"/>
      <c r="AY632" s="190"/>
      <c r="AZ632" s="190"/>
      <c r="BA632" s="190"/>
      <c r="BB632" s="190"/>
      <c r="BC632" s="190"/>
      <c r="BD632" s="190"/>
      <c r="BE632" s="190"/>
      <c r="BF632" s="190"/>
      <c r="BG632" s="190"/>
      <c r="BH632" s="190"/>
      <c r="BI632" s="190"/>
      <c r="BJ632" s="190"/>
      <c r="BK632" s="190"/>
      <c r="BL632" s="190"/>
      <c r="BM632" s="190"/>
      <c r="BN632" s="190"/>
      <c r="BO632" s="190"/>
      <c r="BP632" s="190"/>
      <c r="BQ632" s="190"/>
      <c r="BR632" s="190"/>
      <c r="BS632" s="190"/>
      <c r="BT632" s="190"/>
    </row>
    <row r="633" spans="1:72">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c r="AA633" s="190"/>
      <c r="AB633" s="190"/>
      <c r="AC633" s="190"/>
      <c r="AD633" s="190"/>
      <c r="AE633" s="190"/>
      <c r="AF633" s="190"/>
      <c r="AG633" s="190"/>
      <c r="AH633" s="190"/>
      <c r="AI633" s="190"/>
      <c r="AJ633" s="190"/>
      <c r="AK633" s="190"/>
      <c r="AL633" s="190"/>
      <c r="AM633" s="190"/>
      <c r="AN633" s="190"/>
      <c r="AO633" s="190"/>
      <c r="AP633" s="190"/>
      <c r="AQ633" s="190"/>
      <c r="AR633" s="190"/>
      <c r="AS633" s="190"/>
      <c r="AT633" s="190"/>
      <c r="AU633" s="190"/>
      <c r="AV633" s="190"/>
      <c r="AW633" s="190"/>
      <c r="AX633" s="190"/>
      <c r="AY633" s="190"/>
      <c r="AZ633" s="190"/>
      <c r="BA633" s="190"/>
      <c r="BB633" s="190"/>
      <c r="BC633" s="190"/>
      <c r="BD633" s="190"/>
      <c r="BE633" s="190"/>
      <c r="BF633" s="190"/>
      <c r="BG633" s="190"/>
      <c r="BH633" s="190"/>
      <c r="BI633" s="190"/>
      <c r="BJ633" s="190"/>
      <c r="BK633" s="190"/>
      <c r="BL633" s="190"/>
      <c r="BM633" s="190"/>
      <c r="BN633" s="190"/>
      <c r="BO633" s="190"/>
      <c r="BP633" s="190"/>
      <c r="BQ633" s="190"/>
      <c r="BR633" s="190"/>
      <c r="BS633" s="190"/>
      <c r="BT633" s="190"/>
    </row>
    <row r="634" spans="1:72">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c r="AA634" s="190"/>
      <c r="AB634" s="190"/>
      <c r="AC634" s="190"/>
      <c r="AD634" s="190"/>
      <c r="AE634" s="190"/>
      <c r="AF634" s="190"/>
      <c r="AG634" s="190"/>
      <c r="AH634" s="190"/>
      <c r="AI634" s="190"/>
      <c r="AJ634" s="190"/>
      <c r="AK634" s="190"/>
      <c r="AL634" s="190"/>
      <c r="AM634" s="190"/>
      <c r="AN634" s="190"/>
      <c r="AO634" s="190"/>
      <c r="AP634" s="190"/>
      <c r="AQ634" s="190"/>
      <c r="AR634" s="190"/>
      <c r="AS634" s="190"/>
      <c r="AT634" s="190"/>
      <c r="AU634" s="190"/>
      <c r="AV634" s="190"/>
      <c r="AW634" s="190"/>
      <c r="AX634" s="190"/>
      <c r="AY634" s="190"/>
      <c r="AZ634" s="190"/>
      <c r="BA634" s="190"/>
      <c r="BB634" s="190"/>
      <c r="BC634" s="190"/>
      <c r="BD634" s="190"/>
      <c r="BE634" s="190"/>
      <c r="BF634" s="190"/>
      <c r="BG634" s="190"/>
      <c r="BH634" s="190"/>
      <c r="BI634" s="190"/>
      <c r="BJ634" s="190"/>
      <c r="BK634" s="190"/>
      <c r="BL634" s="190"/>
      <c r="BM634" s="190"/>
      <c r="BN634" s="190"/>
      <c r="BO634" s="190"/>
      <c r="BP634" s="190"/>
      <c r="BQ634" s="190"/>
      <c r="BR634" s="190"/>
      <c r="BS634" s="190"/>
      <c r="BT634" s="190"/>
    </row>
    <row r="635" spans="1:72">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c r="AA635" s="190"/>
      <c r="AB635" s="190"/>
      <c r="AC635" s="190"/>
      <c r="AD635" s="190"/>
      <c r="AE635" s="190"/>
      <c r="AF635" s="190"/>
      <c r="AG635" s="190"/>
      <c r="AH635" s="190"/>
      <c r="AI635" s="190"/>
      <c r="AJ635" s="190"/>
      <c r="AK635" s="190"/>
      <c r="AL635" s="190"/>
      <c r="AM635" s="190"/>
      <c r="AN635" s="190"/>
      <c r="AO635" s="190"/>
      <c r="AP635" s="190"/>
      <c r="AQ635" s="190"/>
      <c r="AR635" s="190"/>
      <c r="AS635" s="190"/>
      <c r="AT635" s="190"/>
      <c r="AU635" s="190"/>
      <c r="AV635" s="190"/>
      <c r="AW635" s="190"/>
      <c r="AX635" s="190"/>
      <c r="AY635" s="190"/>
      <c r="AZ635" s="190"/>
      <c r="BA635" s="190"/>
      <c r="BB635" s="190"/>
      <c r="BC635" s="190"/>
      <c r="BD635" s="190"/>
      <c r="BE635" s="190"/>
      <c r="BF635" s="190"/>
      <c r="BG635" s="190"/>
      <c r="BH635" s="190"/>
      <c r="BI635" s="190"/>
      <c r="BJ635" s="190"/>
      <c r="BK635" s="190"/>
      <c r="BL635" s="190"/>
      <c r="BM635" s="190"/>
      <c r="BN635" s="190"/>
      <c r="BO635" s="190"/>
      <c r="BP635" s="190"/>
      <c r="BQ635" s="190"/>
      <c r="BR635" s="190"/>
      <c r="BS635" s="190"/>
      <c r="BT635" s="190"/>
    </row>
    <row r="636" spans="1:72">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c r="AA636" s="190"/>
      <c r="AB636" s="190"/>
      <c r="AC636" s="190"/>
      <c r="AD636" s="190"/>
      <c r="AE636" s="190"/>
      <c r="AF636" s="190"/>
      <c r="AG636" s="190"/>
      <c r="AH636" s="190"/>
      <c r="AI636" s="190"/>
      <c r="AJ636" s="190"/>
      <c r="AK636" s="190"/>
      <c r="AL636" s="190"/>
      <c r="AM636" s="190"/>
      <c r="AN636" s="190"/>
      <c r="AO636" s="190"/>
      <c r="AP636" s="190"/>
      <c r="AQ636" s="190"/>
      <c r="AR636" s="190"/>
      <c r="AS636" s="190"/>
      <c r="AT636" s="190"/>
      <c r="AU636" s="190"/>
      <c r="AV636" s="190"/>
      <c r="AW636" s="190"/>
      <c r="AX636" s="190"/>
      <c r="AY636" s="190"/>
      <c r="AZ636" s="190"/>
      <c r="BA636" s="190"/>
      <c r="BB636" s="190"/>
      <c r="BC636" s="190"/>
      <c r="BD636" s="190"/>
      <c r="BE636" s="190"/>
      <c r="BF636" s="190"/>
      <c r="BG636" s="190"/>
      <c r="BH636" s="190"/>
      <c r="BI636" s="190"/>
      <c r="BJ636" s="190"/>
      <c r="BK636" s="190"/>
      <c r="BL636" s="190"/>
      <c r="BM636" s="190"/>
      <c r="BN636" s="190"/>
      <c r="BO636" s="190"/>
      <c r="BP636" s="190"/>
      <c r="BQ636" s="190"/>
      <c r="BR636" s="190"/>
      <c r="BS636" s="190"/>
      <c r="BT636" s="190"/>
    </row>
    <row r="637" spans="1:72">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c r="AA637" s="190"/>
      <c r="AB637" s="190"/>
      <c r="AC637" s="190"/>
      <c r="AD637" s="190"/>
      <c r="AE637" s="190"/>
      <c r="AF637" s="190"/>
      <c r="AG637" s="190"/>
      <c r="AH637" s="190"/>
      <c r="AI637" s="190"/>
      <c r="AJ637" s="190"/>
      <c r="AK637" s="190"/>
      <c r="AL637" s="190"/>
      <c r="AM637" s="190"/>
      <c r="AN637" s="190"/>
      <c r="AO637" s="190"/>
      <c r="AP637" s="190"/>
      <c r="AQ637" s="190"/>
      <c r="AR637" s="190"/>
      <c r="AS637" s="190"/>
      <c r="AT637" s="190"/>
      <c r="AU637" s="190"/>
      <c r="AV637" s="190"/>
      <c r="AW637" s="190"/>
      <c r="AX637" s="190"/>
      <c r="AY637" s="190"/>
      <c r="AZ637" s="190"/>
      <c r="BA637" s="190"/>
      <c r="BB637" s="190"/>
      <c r="BC637" s="190"/>
      <c r="BD637" s="190"/>
      <c r="BE637" s="190"/>
      <c r="BF637" s="190"/>
      <c r="BG637" s="190"/>
      <c r="BH637" s="190"/>
      <c r="BI637" s="190"/>
      <c r="BJ637" s="190"/>
      <c r="BK637" s="190"/>
      <c r="BL637" s="190"/>
      <c r="BM637" s="190"/>
      <c r="BN637" s="190"/>
      <c r="BO637" s="190"/>
      <c r="BP637" s="190"/>
      <c r="BQ637" s="190"/>
      <c r="BR637" s="190"/>
      <c r="BS637" s="190"/>
      <c r="BT637" s="190"/>
    </row>
    <row r="638" spans="1:72">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c r="AA638" s="190"/>
      <c r="AB638" s="190"/>
      <c r="AC638" s="190"/>
      <c r="AD638" s="190"/>
      <c r="AE638" s="190"/>
      <c r="AF638" s="190"/>
      <c r="AG638" s="190"/>
      <c r="AH638" s="190"/>
      <c r="AI638" s="190"/>
      <c r="AJ638" s="190"/>
      <c r="AK638" s="190"/>
      <c r="AL638" s="190"/>
      <c r="AM638" s="190"/>
      <c r="AN638" s="190"/>
      <c r="AO638" s="190"/>
      <c r="AP638" s="190"/>
      <c r="AQ638" s="190"/>
      <c r="AR638" s="190"/>
      <c r="AS638" s="190"/>
      <c r="AT638" s="190"/>
      <c r="AU638" s="190"/>
      <c r="AV638" s="190"/>
      <c r="AW638" s="190"/>
      <c r="AX638" s="190"/>
      <c r="AY638" s="190"/>
      <c r="AZ638" s="190"/>
      <c r="BA638" s="190"/>
      <c r="BB638" s="190"/>
      <c r="BC638" s="190"/>
      <c r="BD638" s="190"/>
      <c r="BE638" s="190"/>
      <c r="BF638" s="190"/>
      <c r="BG638" s="190"/>
      <c r="BH638" s="190"/>
      <c r="BI638" s="190"/>
      <c r="BJ638" s="190"/>
      <c r="BK638" s="190"/>
      <c r="BL638" s="190"/>
      <c r="BM638" s="190"/>
      <c r="BN638" s="190"/>
      <c r="BO638" s="190"/>
      <c r="BP638" s="190"/>
      <c r="BQ638" s="190"/>
      <c r="BR638" s="190"/>
      <c r="BS638" s="190"/>
      <c r="BT638" s="190"/>
    </row>
    <row r="639" spans="1:72">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c r="AA639" s="190"/>
      <c r="AB639" s="190"/>
      <c r="AC639" s="190"/>
      <c r="AD639" s="190"/>
      <c r="AE639" s="190"/>
      <c r="AF639" s="190"/>
      <c r="AG639" s="190"/>
      <c r="AH639" s="190"/>
      <c r="AI639" s="190"/>
      <c r="AJ639" s="190"/>
      <c r="AK639" s="190"/>
      <c r="AL639" s="190"/>
      <c r="AM639" s="190"/>
      <c r="AN639" s="190"/>
      <c r="AO639" s="190"/>
      <c r="AP639" s="190"/>
      <c r="AQ639" s="190"/>
      <c r="AR639" s="190"/>
      <c r="AS639" s="190"/>
      <c r="AT639" s="190"/>
      <c r="AU639" s="190"/>
      <c r="AV639" s="190"/>
      <c r="AW639" s="190"/>
      <c r="AX639" s="190"/>
      <c r="AY639" s="190"/>
      <c r="AZ639" s="190"/>
      <c r="BA639" s="190"/>
      <c r="BB639" s="190"/>
      <c r="BC639" s="190"/>
      <c r="BD639" s="190"/>
      <c r="BE639" s="190"/>
      <c r="BF639" s="190"/>
      <c r="BG639" s="190"/>
      <c r="BH639" s="190"/>
      <c r="BI639" s="190"/>
      <c r="BJ639" s="190"/>
      <c r="BK639" s="190"/>
      <c r="BL639" s="190"/>
      <c r="BM639" s="190"/>
      <c r="BN639" s="190"/>
      <c r="BO639" s="190"/>
      <c r="BP639" s="190"/>
      <c r="BQ639" s="190"/>
      <c r="BR639" s="190"/>
      <c r="BS639" s="190"/>
      <c r="BT639" s="190"/>
    </row>
    <row r="640" spans="1:72">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c r="AA640" s="190"/>
      <c r="AB640" s="190"/>
      <c r="AC640" s="190"/>
      <c r="AD640" s="190"/>
      <c r="AE640" s="190"/>
      <c r="AF640" s="190"/>
      <c r="AG640" s="190"/>
      <c r="AH640" s="190"/>
      <c r="AI640" s="190"/>
      <c r="AJ640" s="190"/>
      <c r="AK640" s="190"/>
      <c r="AL640" s="190"/>
      <c r="AM640" s="190"/>
      <c r="AN640" s="190"/>
      <c r="AO640" s="190"/>
      <c r="AP640" s="190"/>
      <c r="AQ640" s="190"/>
      <c r="AR640" s="190"/>
      <c r="AS640" s="190"/>
      <c r="AT640" s="190"/>
      <c r="AU640" s="190"/>
      <c r="AV640" s="190"/>
      <c r="AW640" s="190"/>
      <c r="AX640" s="190"/>
      <c r="AY640" s="190"/>
      <c r="AZ640" s="190"/>
      <c r="BA640" s="190"/>
      <c r="BB640" s="190"/>
      <c r="BC640" s="190"/>
      <c r="BD640" s="190"/>
      <c r="BE640" s="190"/>
      <c r="BF640" s="190"/>
      <c r="BG640" s="190"/>
      <c r="BH640" s="190"/>
      <c r="BI640" s="190"/>
      <c r="BJ640" s="190"/>
      <c r="BK640" s="190"/>
      <c r="BL640" s="190"/>
      <c r="BM640" s="190"/>
      <c r="BN640" s="190"/>
      <c r="BO640" s="190"/>
      <c r="BP640" s="190"/>
      <c r="BQ640" s="190"/>
      <c r="BR640" s="190"/>
      <c r="BS640" s="190"/>
      <c r="BT640" s="190"/>
    </row>
    <row r="641" spans="1:72">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c r="AA641" s="190"/>
      <c r="AB641" s="190"/>
      <c r="AC641" s="190"/>
      <c r="AD641" s="190"/>
      <c r="AE641" s="190"/>
      <c r="AF641" s="190"/>
      <c r="AG641" s="190"/>
      <c r="AH641" s="190"/>
      <c r="AI641" s="190"/>
      <c r="AJ641" s="190"/>
      <c r="AK641" s="190"/>
      <c r="AL641" s="190"/>
      <c r="AM641" s="190"/>
      <c r="AN641" s="190"/>
      <c r="AO641" s="190"/>
      <c r="AP641" s="190"/>
      <c r="AQ641" s="190"/>
      <c r="AR641" s="190"/>
      <c r="AS641" s="190"/>
      <c r="AT641" s="190"/>
      <c r="AU641" s="190"/>
      <c r="AV641" s="190"/>
      <c r="AW641" s="190"/>
      <c r="AX641" s="190"/>
      <c r="AY641" s="190"/>
      <c r="AZ641" s="190"/>
      <c r="BA641" s="190"/>
      <c r="BB641" s="190"/>
      <c r="BC641" s="190"/>
      <c r="BD641" s="190"/>
      <c r="BE641" s="190"/>
      <c r="BF641" s="190"/>
      <c r="BG641" s="190"/>
      <c r="BH641" s="190"/>
      <c r="BI641" s="190"/>
      <c r="BJ641" s="190"/>
      <c r="BK641" s="190"/>
      <c r="BL641" s="190"/>
      <c r="BM641" s="190"/>
      <c r="BN641" s="190"/>
      <c r="BO641" s="190"/>
      <c r="BP641" s="190"/>
      <c r="BQ641" s="190"/>
      <c r="BR641" s="190"/>
      <c r="BS641" s="190"/>
      <c r="BT641" s="190"/>
    </row>
    <row r="642" spans="1:72">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c r="AA642" s="190"/>
      <c r="AB642" s="190"/>
      <c r="AC642" s="190"/>
      <c r="AD642" s="190"/>
      <c r="AE642" s="190"/>
      <c r="AF642" s="190"/>
      <c r="AG642" s="190"/>
      <c r="AH642" s="190"/>
      <c r="AI642" s="190"/>
      <c r="AJ642" s="190"/>
      <c r="AK642" s="190"/>
      <c r="AL642" s="190"/>
      <c r="AM642" s="190"/>
      <c r="AN642" s="190"/>
      <c r="AO642" s="190"/>
      <c r="AP642" s="190"/>
      <c r="AQ642" s="190"/>
      <c r="AR642" s="190"/>
      <c r="AS642" s="190"/>
      <c r="AT642" s="190"/>
      <c r="AU642" s="190"/>
      <c r="AV642" s="190"/>
      <c r="AW642" s="190"/>
      <c r="AX642" s="190"/>
      <c r="AY642" s="190"/>
      <c r="AZ642" s="190"/>
      <c r="BA642" s="190"/>
      <c r="BB642" s="190"/>
      <c r="BC642" s="190"/>
      <c r="BD642" s="190"/>
      <c r="BE642" s="190"/>
      <c r="BF642" s="190"/>
      <c r="BG642" s="190"/>
      <c r="BH642" s="190"/>
      <c r="BI642" s="190"/>
      <c r="BJ642" s="190"/>
      <c r="BK642" s="190"/>
      <c r="BL642" s="190"/>
      <c r="BM642" s="190"/>
      <c r="BN642" s="190"/>
      <c r="BO642" s="190"/>
      <c r="BP642" s="190"/>
      <c r="BQ642" s="190"/>
      <c r="BR642" s="190"/>
      <c r="BS642" s="190"/>
      <c r="BT642" s="190"/>
    </row>
    <row r="643" spans="1:72">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0"/>
      <c r="AY643" s="190"/>
      <c r="AZ643" s="190"/>
      <c r="BA643" s="190"/>
      <c r="BB643" s="190"/>
      <c r="BC643" s="190"/>
      <c r="BD643" s="190"/>
      <c r="BE643" s="190"/>
      <c r="BF643" s="190"/>
      <c r="BG643" s="190"/>
      <c r="BH643" s="190"/>
      <c r="BI643" s="190"/>
      <c r="BJ643" s="190"/>
      <c r="BK643" s="190"/>
      <c r="BL643" s="190"/>
      <c r="BM643" s="190"/>
      <c r="BN643" s="190"/>
      <c r="BO643" s="190"/>
      <c r="BP643" s="190"/>
      <c r="BQ643" s="190"/>
      <c r="BR643" s="190"/>
      <c r="BS643" s="190"/>
      <c r="BT643" s="190"/>
    </row>
    <row r="644" spans="1:72">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c r="AA644" s="190"/>
      <c r="AB644" s="190"/>
      <c r="AC644" s="190"/>
      <c r="AD644" s="190"/>
      <c r="AE644" s="190"/>
      <c r="AF644" s="190"/>
      <c r="AG644" s="190"/>
      <c r="AH644" s="190"/>
      <c r="AI644" s="190"/>
      <c r="AJ644" s="190"/>
      <c r="AK644" s="190"/>
      <c r="AL644" s="190"/>
      <c r="AM644" s="190"/>
      <c r="AN644" s="190"/>
      <c r="AO644" s="190"/>
      <c r="AP644" s="190"/>
      <c r="AQ644" s="190"/>
      <c r="AR644" s="190"/>
      <c r="AS644" s="190"/>
      <c r="AT644" s="190"/>
      <c r="AU644" s="190"/>
      <c r="AV644" s="190"/>
      <c r="AW644" s="190"/>
      <c r="AX644" s="190"/>
      <c r="AY644" s="190"/>
      <c r="AZ644" s="190"/>
      <c r="BA644" s="190"/>
      <c r="BB644" s="190"/>
      <c r="BC644" s="190"/>
      <c r="BD644" s="190"/>
      <c r="BE644" s="190"/>
      <c r="BF644" s="190"/>
      <c r="BG644" s="190"/>
      <c r="BH644" s="190"/>
      <c r="BI644" s="190"/>
      <c r="BJ644" s="190"/>
      <c r="BK644" s="190"/>
      <c r="BL644" s="190"/>
      <c r="BM644" s="190"/>
      <c r="BN644" s="190"/>
      <c r="BO644" s="190"/>
      <c r="BP644" s="190"/>
      <c r="BQ644" s="190"/>
      <c r="BR644" s="190"/>
      <c r="BS644" s="190"/>
      <c r="BT644" s="190"/>
    </row>
    <row r="645" spans="1:72">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c r="AA645" s="190"/>
      <c r="AB645" s="190"/>
      <c r="AC645" s="190"/>
      <c r="AD645" s="190"/>
      <c r="AE645" s="190"/>
      <c r="AF645" s="190"/>
      <c r="AG645" s="190"/>
      <c r="AH645" s="190"/>
      <c r="AI645" s="190"/>
      <c r="AJ645" s="190"/>
      <c r="AK645" s="190"/>
      <c r="AL645" s="190"/>
      <c r="AM645" s="190"/>
      <c r="AN645" s="190"/>
      <c r="AO645" s="190"/>
      <c r="AP645" s="190"/>
      <c r="AQ645" s="190"/>
      <c r="AR645" s="190"/>
      <c r="AS645" s="190"/>
      <c r="AT645" s="190"/>
      <c r="AU645" s="190"/>
      <c r="AV645" s="190"/>
      <c r="AW645" s="190"/>
      <c r="AX645" s="190"/>
      <c r="AY645" s="190"/>
      <c r="AZ645" s="190"/>
      <c r="BA645" s="190"/>
      <c r="BB645" s="190"/>
      <c r="BC645" s="190"/>
      <c r="BD645" s="190"/>
      <c r="BE645" s="190"/>
      <c r="BF645" s="190"/>
      <c r="BG645" s="190"/>
      <c r="BH645" s="190"/>
      <c r="BI645" s="190"/>
      <c r="BJ645" s="190"/>
      <c r="BK645" s="190"/>
      <c r="BL645" s="190"/>
      <c r="BM645" s="190"/>
      <c r="BN645" s="190"/>
      <c r="BO645" s="190"/>
      <c r="BP645" s="190"/>
      <c r="BQ645" s="190"/>
      <c r="BR645" s="190"/>
      <c r="BS645" s="190"/>
      <c r="BT645" s="190"/>
    </row>
    <row r="646" spans="1:72">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c r="AA646" s="190"/>
      <c r="AB646" s="190"/>
      <c r="AC646" s="190"/>
      <c r="AD646" s="190"/>
      <c r="AE646" s="190"/>
      <c r="AF646" s="190"/>
      <c r="AG646" s="190"/>
      <c r="AH646" s="190"/>
      <c r="AI646" s="190"/>
      <c r="AJ646" s="190"/>
      <c r="AK646" s="190"/>
      <c r="AL646" s="190"/>
      <c r="AM646" s="190"/>
      <c r="AN646" s="190"/>
      <c r="AO646" s="190"/>
      <c r="AP646" s="190"/>
      <c r="AQ646" s="190"/>
      <c r="AR646" s="190"/>
      <c r="AS646" s="190"/>
      <c r="AT646" s="190"/>
      <c r="AU646" s="190"/>
      <c r="AV646" s="190"/>
      <c r="AW646" s="190"/>
      <c r="AX646" s="190"/>
      <c r="AY646" s="190"/>
      <c r="AZ646" s="190"/>
      <c r="BA646" s="190"/>
      <c r="BB646" s="190"/>
      <c r="BC646" s="190"/>
      <c r="BD646" s="190"/>
      <c r="BE646" s="190"/>
      <c r="BF646" s="190"/>
      <c r="BG646" s="190"/>
      <c r="BH646" s="190"/>
      <c r="BI646" s="190"/>
      <c r="BJ646" s="190"/>
      <c r="BK646" s="190"/>
      <c r="BL646" s="190"/>
      <c r="BM646" s="190"/>
      <c r="BN646" s="190"/>
      <c r="BO646" s="190"/>
      <c r="BP646" s="190"/>
      <c r="BQ646" s="190"/>
      <c r="BR646" s="190"/>
      <c r="BS646" s="190"/>
      <c r="BT646" s="190"/>
    </row>
    <row r="647" spans="1:72">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c r="AA647" s="190"/>
      <c r="AB647" s="190"/>
      <c r="AC647" s="190"/>
      <c r="AD647" s="190"/>
      <c r="AE647" s="190"/>
      <c r="AF647" s="190"/>
      <c r="AG647" s="190"/>
      <c r="AH647" s="190"/>
      <c r="AI647" s="190"/>
      <c r="AJ647" s="190"/>
      <c r="AK647" s="190"/>
      <c r="AL647" s="190"/>
      <c r="AM647" s="190"/>
      <c r="AN647" s="190"/>
      <c r="AO647" s="190"/>
      <c r="AP647" s="190"/>
      <c r="AQ647" s="190"/>
      <c r="AR647" s="190"/>
      <c r="AS647" s="190"/>
      <c r="AT647" s="190"/>
      <c r="AU647" s="190"/>
      <c r="AV647" s="190"/>
      <c r="AW647" s="190"/>
      <c r="AX647" s="190"/>
      <c r="AY647" s="190"/>
      <c r="AZ647" s="190"/>
      <c r="BA647" s="190"/>
      <c r="BB647" s="190"/>
      <c r="BC647" s="190"/>
      <c r="BD647" s="190"/>
      <c r="BE647" s="190"/>
      <c r="BF647" s="190"/>
      <c r="BG647" s="190"/>
      <c r="BH647" s="190"/>
      <c r="BI647" s="190"/>
      <c r="BJ647" s="190"/>
      <c r="BK647" s="190"/>
      <c r="BL647" s="190"/>
      <c r="BM647" s="190"/>
      <c r="BN647" s="190"/>
      <c r="BO647" s="190"/>
      <c r="BP647" s="190"/>
      <c r="BQ647" s="190"/>
      <c r="BR647" s="190"/>
      <c r="BS647" s="190"/>
      <c r="BT647" s="190"/>
    </row>
    <row r="648" spans="1:72">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c r="AA648" s="190"/>
      <c r="AB648" s="190"/>
      <c r="AC648" s="190"/>
      <c r="AD648" s="190"/>
      <c r="AE648" s="190"/>
      <c r="AF648" s="190"/>
      <c r="AG648" s="190"/>
      <c r="AH648" s="190"/>
      <c r="AI648" s="190"/>
      <c r="AJ648" s="190"/>
      <c r="AK648" s="190"/>
      <c r="AL648" s="190"/>
      <c r="AM648" s="190"/>
      <c r="AN648" s="190"/>
      <c r="AO648" s="190"/>
      <c r="AP648" s="190"/>
      <c r="AQ648" s="190"/>
      <c r="AR648" s="190"/>
      <c r="AS648" s="190"/>
      <c r="AT648" s="190"/>
      <c r="AU648" s="190"/>
      <c r="AV648" s="190"/>
      <c r="AW648" s="190"/>
      <c r="AX648" s="190"/>
      <c r="AY648" s="190"/>
      <c r="AZ648" s="190"/>
      <c r="BA648" s="190"/>
      <c r="BB648" s="190"/>
      <c r="BC648" s="190"/>
      <c r="BD648" s="190"/>
      <c r="BE648" s="190"/>
      <c r="BF648" s="190"/>
      <c r="BG648" s="190"/>
      <c r="BH648" s="190"/>
      <c r="BI648" s="190"/>
      <c r="BJ648" s="190"/>
      <c r="BK648" s="190"/>
      <c r="BL648" s="190"/>
      <c r="BM648" s="190"/>
      <c r="BN648" s="190"/>
      <c r="BO648" s="190"/>
      <c r="BP648" s="190"/>
      <c r="BQ648" s="190"/>
      <c r="BR648" s="190"/>
      <c r="BS648" s="190"/>
      <c r="BT648" s="190"/>
    </row>
    <row r="649" spans="1:72">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c r="AA649" s="190"/>
      <c r="AB649" s="190"/>
      <c r="AC649" s="190"/>
      <c r="AD649" s="190"/>
      <c r="AE649" s="190"/>
      <c r="AF649" s="190"/>
      <c r="AG649" s="190"/>
      <c r="AH649" s="190"/>
      <c r="AI649" s="190"/>
      <c r="AJ649" s="190"/>
      <c r="AK649" s="190"/>
      <c r="AL649" s="190"/>
      <c r="AM649" s="190"/>
      <c r="AN649" s="190"/>
      <c r="AO649" s="190"/>
      <c r="AP649" s="190"/>
      <c r="AQ649" s="190"/>
      <c r="AR649" s="190"/>
      <c r="AS649" s="190"/>
      <c r="AT649" s="190"/>
      <c r="AU649" s="190"/>
      <c r="AV649" s="190"/>
      <c r="AW649" s="190"/>
      <c r="AX649" s="190"/>
      <c r="AY649" s="190"/>
      <c r="AZ649" s="190"/>
      <c r="BA649" s="190"/>
      <c r="BB649" s="190"/>
      <c r="BC649" s="190"/>
      <c r="BD649" s="190"/>
      <c r="BE649" s="190"/>
      <c r="BF649" s="190"/>
      <c r="BG649" s="190"/>
      <c r="BH649" s="190"/>
      <c r="BI649" s="190"/>
      <c r="BJ649" s="190"/>
      <c r="BK649" s="190"/>
      <c r="BL649" s="190"/>
      <c r="BM649" s="190"/>
      <c r="BN649" s="190"/>
      <c r="BO649" s="190"/>
      <c r="BP649" s="190"/>
      <c r="BQ649" s="190"/>
      <c r="BR649" s="190"/>
      <c r="BS649" s="190"/>
      <c r="BT649" s="190"/>
    </row>
    <row r="650" spans="1:72">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c r="AA650" s="190"/>
      <c r="AB650" s="190"/>
      <c r="AC650" s="190"/>
      <c r="AD650" s="190"/>
      <c r="AE650" s="190"/>
      <c r="AF650" s="190"/>
      <c r="AG650" s="190"/>
      <c r="AH650" s="190"/>
      <c r="AI650" s="190"/>
      <c r="AJ650" s="190"/>
      <c r="AK650" s="190"/>
      <c r="AL650" s="190"/>
      <c r="AM650" s="190"/>
      <c r="AN650" s="190"/>
      <c r="AO650" s="190"/>
      <c r="AP650" s="190"/>
      <c r="AQ650" s="190"/>
      <c r="AR650" s="190"/>
      <c r="AS650" s="190"/>
      <c r="AT650" s="190"/>
      <c r="AU650" s="190"/>
      <c r="AV650" s="190"/>
      <c r="AW650" s="190"/>
      <c r="AX650" s="190"/>
      <c r="AY650" s="190"/>
      <c r="AZ650" s="190"/>
      <c r="BA650" s="190"/>
      <c r="BB650" s="190"/>
      <c r="BC650" s="190"/>
      <c r="BD650" s="190"/>
      <c r="BE650" s="190"/>
      <c r="BF650" s="190"/>
      <c r="BG650" s="190"/>
      <c r="BH650" s="190"/>
      <c r="BI650" s="190"/>
      <c r="BJ650" s="190"/>
      <c r="BK650" s="190"/>
      <c r="BL650" s="190"/>
      <c r="BM650" s="190"/>
      <c r="BN650" s="190"/>
      <c r="BO650" s="190"/>
      <c r="BP650" s="190"/>
      <c r="BQ650" s="190"/>
      <c r="BR650" s="190"/>
      <c r="BS650" s="190"/>
      <c r="BT650" s="190"/>
    </row>
    <row r="651" spans="1:72">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c r="AA651" s="190"/>
      <c r="AB651" s="190"/>
      <c r="AC651" s="190"/>
      <c r="AD651" s="190"/>
      <c r="AE651" s="190"/>
      <c r="AF651" s="190"/>
      <c r="AG651" s="190"/>
      <c r="AH651" s="190"/>
      <c r="AI651" s="190"/>
      <c r="AJ651" s="190"/>
      <c r="AK651" s="190"/>
      <c r="AL651" s="190"/>
      <c r="AM651" s="190"/>
      <c r="AN651" s="190"/>
      <c r="AO651" s="190"/>
      <c r="AP651" s="190"/>
      <c r="AQ651" s="190"/>
      <c r="AR651" s="190"/>
      <c r="AS651" s="190"/>
      <c r="AT651" s="190"/>
      <c r="AU651" s="190"/>
      <c r="AV651" s="190"/>
      <c r="AW651" s="190"/>
      <c r="AX651" s="190"/>
      <c r="AY651" s="190"/>
      <c r="AZ651" s="190"/>
      <c r="BA651" s="190"/>
      <c r="BB651" s="190"/>
      <c r="BC651" s="190"/>
      <c r="BD651" s="190"/>
      <c r="BE651" s="190"/>
      <c r="BF651" s="190"/>
      <c r="BG651" s="190"/>
      <c r="BH651" s="190"/>
      <c r="BI651" s="190"/>
      <c r="BJ651" s="190"/>
      <c r="BK651" s="190"/>
      <c r="BL651" s="190"/>
      <c r="BM651" s="190"/>
      <c r="BN651" s="190"/>
      <c r="BO651" s="190"/>
      <c r="BP651" s="190"/>
      <c r="BQ651" s="190"/>
      <c r="BR651" s="190"/>
      <c r="BS651" s="190"/>
      <c r="BT651" s="190"/>
    </row>
    <row r="652" spans="1:72">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c r="AA652" s="190"/>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190"/>
      <c r="BE652" s="190"/>
      <c r="BF652" s="190"/>
      <c r="BG652" s="190"/>
      <c r="BH652" s="190"/>
      <c r="BI652" s="190"/>
      <c r="BJ652" s="190"/>
      <c r="BK652" s="190"/>
      <c r="BL652" s="190"/>
      <c r="BM652" s="190"/>
      <c r="BN652" s="190"/>
      <c r="BO652" s="190"/>
      <c r="BP652" s="190"/>
      <c r="BQ652" s="190"/>
      <c r="BR652" s="190"/>
      <c r="BS652" s="190"/>
      <c r="BT652" s="190"/>
    </row>
    <row r="653" spans="1:72">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190"/>
      <c r="BE653" s="190"/>
      <c r="BF653" s="190"/>
      <c r="BG653" s="190"/>
      <c r="BH653" s="190"/>
      <c r="BI653" s="190"/>
      <c r="BJ653" s="190"/>
      <c r="BK653" s="190"/>
      <c r="BL653" s="190"/>
      <c r="BM653" s="190"/>
      <c r="BN653" s="190"/>
      <c r="BO653" s="190"/>
      <c r="BP653" s="190"/>
      <c r="BQ653" s="190"/>
      <c r="BR653" s="190"/>
      <c r="BS653" s="190"/>
      <c r="BT653" s="190"/>
    </row>
    <row r="654" spans="1:72">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c r="AA654" s="190"/>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190"/>
      <c r="BE654" s="190"/>
      <c r="BF654" s="190"/>
      <c r="BG654" s="190"/>
      <c r="BH654" s="190"/>
      <c r="BI654" s="190"/>
      <c r="BJ654" s="190"/>
      <c r="BK654" s="190"/>
      <c r="BL654" s="190"/>
      <c r="BM654" s="190"/>
      <c r="BN654" s="190"/>
      <c r="BO654" s="190"/>
      <c r="BP654" s="190"/>
      <c r="BQ654" s="190"/>
      <c r="BR654" s="190"/>
      <c r="BS654" s="190"/>
      <c r="BT654" s="190"/>
    </row>
    <row r="655" spans="1:72">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c r="AA655" s="190"/>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190"/>
      <c r="BE655" s="190"/>
      <c r="BF655" s="190"/>
      <c r="BG655" s="190"/>
      <c r="BH655" s="190"/>
      <c r="BI655" s="190"/>
      <c r="BJ655" s="190"/>
      <c r="BK655" s="190"/>
      <c r="BL655" s="190"/>
      <c r="BM655" s="190"/>
      <c r="BN655" s="190"/>
      <c r="BO655" s="190"/>
      <c r="BP655" s="190"/>
      <c r="BQ655" s="190"/>
      <c r="BR655" s="190"/>
      <c r="BS655" s="190"/>
      <c r="BT655" s="190"/>
    </row>
    <row r="656" spans="1:72">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c r="AA656" s="190"/>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190"/>
      <c r="BE656" s="190"/>
      <c r="BF656" s="190"/>
      <c r="BG656" s="190"/>
      <c r="BH656" s="190"/>
      <c r="BI656" s="190"/>
      <c r="BJ656" s="190"/>
      <c r="BK656" s="190"/>
      <c r="BL656" s="190"/>
      <c r="BM656" s="190"/>
      <c r="BN656" s="190"/>
      <c r="BO656" s="190"/>
      <c r="BP656" s="190"/>
      <c r="BQ656" s="190"/>
      <c r="BR656" s="190"/>
      <c r="BS656" s="190"/>
      <c r="BT656" s="190"/>
    </row>
    <row r="657" spans="1:72">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c r="AA657" s="190"/>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190"/>
      <c r="BE657" s="190"/>
      <c r="BF657" s="190"/>
      <c r="BG657" s="190"/>
      <c r="BH657" s="190"/>
      <c r="BI657" s="190"/>
      <c r="BJ657" s="190"/>
      <c r="BK657" s="190"/>
      <c r="BL657" s="190"/>
      <c r="BM657" s="190"/>
      <c r="BN657" s="190"/>
      <c r="BO657" s="190"/>
      <c r="BP657" s="190"/>
      <c r="BQ657" s="190"/>
      <c r="BR657" s="190"/>
      <c r="BS657" s="190"/>
      <c r="BT657" s="190"/>
    </row>
    <row r="658" spans="1:72">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c r="AA658" s="190"/>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190"/>
      <c r="BE658" s="190"/>
      <c r="BF658" s="190"/>
      <c r="BG658" s="190"/>
      <c r="BH658" s="190"/>
      <c r="BI658" s="190"/>
      <c r="BJ658" s="190"/>
      <c r="BK658" s="190"/>
      <c r="BL658" s="190"/>
      <c r="BM658" s="190"/>
      <c r="BN658" s="190"/>
      <c r="BO658" s="190"/>
      <c r="BP658" s="190"/>
      <c r="BQ658" s="190"/>
      <c r="BR658" s="190"/>
      <c r="BS658" s="190"/>
      <c r="BT658" s="190"/>
    </row>
    <row r="659" spans="1:72">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c r="AA659" s="190"/>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190"/>
      <c r="BE659" s="190"/>
      <c r="BF659" s="190"/>
      <c r="BG659" s="190"/>
      <c r="BH659" s="190"/>
      <c r="BI659" s="190"/>
      <c r="BJ659" s="190"/>
      <c r="BK659" s="190"/>
      <c r="BL659" s="190"/>
      <c r="BM659" s="190"/>
      <c r="BN659" s="190"/>
      <c r="BO659" s="190"/>
      <c r="BP659" s="190"/>
      <c r="BQ659" s="190"/>
      <c r="BR659" s="190"/>
      <c r="BS659" s="190"/>
      <c r="BT659" s="190"/>
    </row>
    <row r="660" spans="1:72">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c r="AA660" s="190"/>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190"/>
      <c r="BE660" s="190"/>
      <c r="BF660" s="190"/>
      <c r="BG660" s="190"/>
      <c r="BH660" s="190"/>
      <c r="BI660" s="190"/>
      <c r="BJ660" s="190"/>
      <c r="BK660" s="190"/>
      <c r="BL660" s="190"/>
      <c r="BM660" s="190"/>
      <c r="BN660" s="190"/>
      <c r="BO660" s="190"/>
      <c r="BP660" s="190"/>
      <c r="BQ660" s="190"/>
      <c r="BR660" s="190"/>
      <c r="BS660" s="190"/>
      <c r="BT660" s="190"/>
    </row>
    <row r="661" spans="1:72">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c r="AA661" s="190"/>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190"/>
      <c r="BE661" s="190"/>
      <c r="BF661" s="190"/>
      <c r="BG661" s="190"/>
      <c r="BH661" s="190"/>
      <c r="BI661" s="190"/>
      <c r="BJ661" s="190"/>
      <c r="BK661" s="190"/>
      <c r="BL661" s="190"/>
      <c r="BM661" s="190"/>
      <c r="BN661" s="190"/>
      <c r="BO661" s="190"/>
      <c r="BP661" s="190"/>
      <c r="BQ661" s="190"/>
      <c r="BR661" s="190"/>
      <c r="BS661" s="190"/>
      <c r="BT661" s="190"/>
    </row>
    <row r="662" spans="1:72">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c r="AA662" s="190"/>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190"/>
      <c r="BE662" s="190"/>
      <c r="BF662" s="190"/>
      <c r="BG662" s="190"/>
      <c r="BH662" s="190"/>
      <c r="BI662" s="190"/>
      <c r="BJ662" s="190"/>
      <c r="BK662" s="190"/>
      <c r="BL662" s="190"/>
      <c r="BM662" s="190"/>
      <c r="BN662" s="190"/>
      <c r="BO662" s="190"/>
      <c r="BP662" s="190"/>
      <c r="BQ662" s="190"/>
      <c r="BR662" s="190"/>
      <c r="BS662" s="190"/>
      <c r="BT662" s="190"/>
    </row>
    <row r="663" spans="1:72">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c r="AA663" s="190"/>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190"/>
      <c r="BE663" s="190"/>
      <c r="BF663" s="190"/>
      <c r="BG663" s="190"/>
      <c r="BH663" s="190"/>
      <c r="BI663" s="190"/>
      <c r="BJ663" s="190"/>
      <c r="BK663" s="190"/>
      <c r="BL663" s="190"/>
      <c r="BM663" s="190"/>
      <c r="BN663" s="190"/>
      <c r="BO663" s="190"/>
      <c r="BP663" s="190"/>
      <c r="BQ663" s="190"/>
      <c r="BR663" s="190"/>
      <c r="BS663" s="190"/>
      <c r="BT663" s="190"/>
    </row>
    <row r="664" spans="1:72">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c r="AA664" s="190"/>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190"/>
      <c r="BE664" s="190"/>
      <c r="BF664" s="190"/>
      <c r="BG664" s="190"/>
      <c r="BH664" s="190"/>
      <c r="BI664" s="190"/>
      <c r="BJ664" s="190"/>
      <c r="BK664" s="190"/>
      <c r="BL664" s="190"/>
      <c r="BM664" s="190"/>
      <c r="BN664" s="190"/>
      <c r="BO664" s="190"/>
      <c r="BP664" s="190"/>
      <c r="BQ664" s="190"/>
      <c r="BR664" s="190"/>
      <c r="BS664" s="190"/>
      <c r="BT664" s="190"/>
    </row>
    <row r="665" spans="1:72">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c r="AA665" s="190"/>
      <c r="AB665" s="190"/>
      <c r="AC665" s="190"/>
      <c r="AD665" s="190"/>
      <c r="AE665" s="190"/>
      <c r="AF665" s="190"/>
      <c r="AG665" s="190"/>
      <c r="AH665" s="190"/>
      <c r="AI665" s="190"/>
      <c r="AJ665" s="190"/>
      <c r="AK665" s="190"/>
      <c r="AL665" s="190"/>
      <c r="AM665" s="190"/>
      <c r="AN665" s="190"/>
      <c r="AO665" s="190"/>
      <c r="AP665" s="190"/>
      <c r="AQ665" s="190"/>
      <c r="AR665" s="190"/>
      <c r="AS665" s="190"/>
      <c r="AT665" s="190"/>
      <c r="AU665" s="190"/>
      <c r="AV665" s="190"/>
      <c r="AW665" s="190"/>
      <c r="AX665" s="190"/>
      <c r="AY665" s="190"/>
      <c r="AZ665" s="190"/>
      <c r="BA665" s="190"/>
      <c r="BB665" s="190"/>
      <c r="BC665" s="190"/>
      <c r="BD665" s="190"/>
      <c r="BE665" s="190"/>
      <c r="BF665" s="190"/>
      <c r="BG665" s="190"/>
      <c r="BH665" s="190"/>
      <c r="BI665" s="190"/>
      <c r="BJ665" s="190"/>
      <c r="BK665" s="190"/>
      <c r="BL665" s="190"/>
      <c r="BM665" s="190"/>
      <c r="BN665" s="190"/>
      <c r="BO665" s="190"/>
      <c r="BP665" s="190"/>
      <c r="BQ665" s="190"/>
      <c r="BR665" s="190"/>
      <c r="BS665" s="190"/>
      <c r="BT665" s="190"/>
    </row>
    <row r="666" spans="1:72">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c r="AA666" s="190"/>
      <c r="AB666" s="190"/>
      <c r="AC666" s="190"/>
      <c r="AD666" s="190"/>
      <c r="AE666" s="190"/>
      <c r="AF666" s="190"/>
      <c r="AG666" s="190"/>
      <c r="AH666" s="190"/>
      <c r="AI666" s="190"/>
      <c r="AJ666" s="190"/>
      <c r="AK666" s="190"/>
      <c r="AL666" s="190"/>
      <c r="AM666" s="190"/>
      <c r="AN666" s="190"/>
      <c r="AO666" s="190"/>
      <c r="AP666" s="190"/>
      <c r="AQ666" s="190"/>
      <c r="AR666" s="190"/>
      <c r="AS666" s="190"/>
      <c r="AT666" s="190"/>
      <c r="AU666" s="190"/>
      <c r="AV666" s="190"/>
      <c r="AW666" s="190"/>
      <c r="AX666" s="190"/>
      <c r="AY666" s="190"/>
      <c r="AZ666" s="190"/>
      <c r="BA666" s="190"/>
      <c r="BB666" s="190"/>
      <c r="BC666" s="190"/>
      <c r="BD666" s="190"/>
      <c r="BE666" s="190"/>
      <c r="BF666" s="190"/>
      <c r="BG666" s="190"/>
      <c r="BH666" s="190"/>
      <c r="BI666" s="190"/>
      <c r="BJ666" s="190"/>
      <c r="BK666" s="190"/>
      <c r="BL666" s="190"/>
      <c r="BM666" s="190"/>
      <c r="BN666" s="190"/>
      <c r="BO666" s="190"/>
      <c r="BP666" s="190"/>
      <c r="BQ666" s="190"/>
      <c r="BR666" s="190"/>
      <c r="BS666" s="190"/>
      <c r="BT666" s="190"/>
    </row>
    <row r="667" spans="1:72">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c r="AA667" s="190"/>
      <c r="AB667" s="190"/>
      <c r="AC667" s="190"/>
      <c r="AD667" s="190"/>
      <c r="AE667" s="190"/>
      <c r="AF667" s="190"/>
      <c r="AG667" s="190"/>
      <c r="AH667" s="190"/>
      <c r="AI667" s="190"/>
      <c r="AJ667" s="190"/>
      <c r="AK667" s="190"/>
      <c r="AL667" s="190"/>
      <c r="AM667" s="190"/>
      <c r="AN667" s="190"/>
      <c r="AO667" s="190"/>
      <c r="AP667" s="190"/>
      <c r="AQ667" s="190"/>
      <c r="AR667" s="190"/>
      <c r="AS667" s="190"/>
      <c r="AT667" s="190"/>
      <c r="AU667" s="190"/>
      <c r="AV667" s="190"/>
      <c r="AW667" s="190"/>
      <c r="AX667" s="190"/>
      <c r="AY667" s="190"/>
      <c r="AZ667" s="190"/>
      <c r="BA667" s="190"/>
      <c r="BB667" s="190"/>
      <c r="BC667" s="190"/>
      <c r="BD667" s="190"/>
      <c r="BE667" s="190"/>
      <c r="BF667" s="190"/>
      <c r="BG667" s="190"/>
      <c r="BH667" s="190"/>
      <c r="BI667" s="190"/>
      <c r="BJ667" s="190"/>
      <c r="BK667" s="190"/>
      <c r="BL667" s="190"/>
      <c r="BM667" s="190"/>
      <c r="BN667" s="190"/>
      <c r="BO667" s="190"/>
      <c r="BP667" s="190"/>
      <c r="BQ667" s="190"/>
      <c r="BR667" s="190"/>
      <c r="BS667" s="190"/>
      <c r="BT667" s="190"/>
    </row>
    <row r="668" spans="1:72">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c r="AA668" s="190"/>
      <c r="AB668" s="190"/>
      <c r="AC668" s="190"/>
      <c r="AD668" s="190"/>
      <c r="AE668" s="190"/>
      <c r="AF668" s="190"/>
      <c r="AG668" s="190"/>
      <c r="AH668" s="190"/>
      <c r="AI668" s="190"/>
      <c r="AJ668" s="190"/>
      <c r="AK668" s="190"/>
      <c r="AL668" s="190"/>
      <c r="AM668" s="190"/>
      <c r="AN668" s="190"/>
      <c r="AO668" s="190"/>
      <c r="AP668" s="190"/>
      <c r="AQ668" s="190"/>
      <c r="AR668" s="190"/>
      <c r="AS668" s="190"/>
      <c r="AT668" s="190"/>
      <c r="AU668" s="190"/>
      <c r="AV668" s="190"/>
      <c r="AW668" s="190"/>
      <c r="AX668" s="190"/>
      <c r="AY668" s="190"/>
      <c r="AZ668" s="190"/>
      <c r="BA668" s="190"/>
      <c r="BB668" s="190"/>
      <c r="BC668" s="190"/>
      <c r="BD668" s="190"/>
      <c r="BE668" s="190"/>
      <c r="BF668" s="190"/>
      <c r="BG668" s="190"/>
      <c r="BH668" s="190"/>
      <c r="BI668" s="190"/>
      <c r="BJ668" s="190"/>
      <c r="BK668" s="190"/>
      <c r="BL668" s="190"/>
      <c r="BM668" s="190"/>
      <c r="BN668" s="190"/>
      <c r="BO668" s="190"/>
      <c r="BP668" s="190"/>
      <c r="BQ668" s="190"/>
      <c r="BR668" s="190"/>
      <c r="BS668" s="190"/>
      <c r="BT668" s="190"/>
    </row>
    <row r="669" spans="1:72">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c r="AA669" s="190"/>
      <c r="AB669" s="190"/>
      <c r="AC669" s="190"/>
      <c r="AD669" s="190"/>
      <c r="AE669" s="190"/>
      <c r="AF669" s="190"/>
      <c r="AG669" s="190"/>
      <c r="AH669" s="190"/>
      <c r="AI669" s="190"/>
      <c r="AJ669" s="190"/>
      <c r="AK669" s="190"/>
      <c r="AL669" s="190"/>
      <c r="AM669" s="190"/>
      <c r="AN669" s="190"/>
      <c r="AO669" s="190"/>
      <c r="AP669" s="190"/>
      <c r="AQ669" s="190"/>
      <c r="AR669" s="190"/>
      <c r="AS669" s="190"/>
      <c r="AT669" s="190"/>
      <c r="AU669" s="190"/>
      <c r="AV669" s="190"/>
      <c r="AW669" s="190"/>
      <c r="AX669" s="190"/>
      <c r="AY669" s="190"/>
      <c r="AZ669" s="190"/>
      <c r="BA669" s="190"/>
      <c r="BB669" s="190"/>
      <c r="BC669" s="190"/>
      <c r="BD669" s="190"/>
      <c r="BE669" s="190"/>
      <c r="BF669" s="190"/>
      <c r="BG669" s="190"/>
      <c r="BH669" s="190"/>
      <c r="BI669" s="190"/>
      <c r="BJ669" s="190"/>
      <c r="BK669" s="190"/>
      <c r="BL669" s="190"/>
      <c r="BM669" s="190"/>
      <c r="BN669" s="190"/>
      <c r="BO669" s="190"/>
      <c r="BP669" s="190"/>
      <c r="BQ669" s="190"/>
      <c r="BR669" s="190"/>
      <c r="BS669" s="190"/>
      <c r="BT669" s="190"/>
    </row>
    <row r="670" spans="1:72">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c r="AA670" s="190"/>
      <c r="AB670" s="190"/>
      <c r="AC670" s="190"/>
      <c r="AD670" s="190"/>
      <c r="AE670" s="190"/>
      <c r="AF670" s="190"/>
      <c r="AG670" s="190"/>
      <c r="AH670" s="190"/>
      <c r="AI670" s="190"/>
      <c r="AJ670" s="190"/>
      <c r="AK670" s="190"/>
      <c r="AL670" s="190"/>
      <c r="AM670" s="190"/>
      <c r="AN670" s="190"/>
      <c r="AO670" s="190"/>
      <c r="AP670" s="190"/>
      <c r="AQ670" s="190"/>
      <c r="AR670" s="190"/>
      <c r="AS670" s="190"/>
      <c r="AT670" s="190"/>
      <c r="AU670" s="190"/>
      <c r="AV670" s="190"/>
      <c r="AW670" s="190"/>
      <c r="AX670" s="190"/>
      <c r="AY670" s="190"/>
      <c r="AZ670" s="190"/>
      <c r="BA670" s="190"/>
      <c r="BB670" s="190"/>
      <c r="BC670" s="190"/>
      <c r="BD670" s="190"/>
      <c r="BE670" s="190"/>
      <c r="BF670" s="190"/>
      <c r="BG670" s="190"/>
      <c r="BH670" s="190"/>
      <c r="BI670" s="190"/>
      <c r="BJ670" s="190"/>
      <c r="BK670" s="190"/>
      <c r="BL670" s="190"/>
      <c r="BM670" s="190"/>
      <c r="BN670" s="190"/>
      <c r="BO670" s="190"/>
      <c r="BP670" s="190"/>
      <c r="BQ670" s="190"/>
      <c r="BR670" s="190"/>
      <c r="BS670" s="190"/>
      <c r="BT670" s="190"/>
    </row>
    <row r="671" spans="1:72">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c r="AA671" s="190"/>
      <c r="AB671" s="190"/>
      <c r="AC671" s="190"/>
      <c r="AD671" s="190"/>
      <c r="AE671" s="190"/>
      <c r="AF671" s="190"/>
      <c r="AG671" s="190"/>
      <c r="AH671" s="190"/>
      <c r="AI671" s="190"/>
      <c r="AJ671" s="190"/>
      <c r="AK671" s="190"/>
      <c r="AL671" s="190"/>
      <c r="AM671" s="190"/>
      <c r="AN671" s="190"/>
      <c r="AO671" s="190"/>
      <c r="AP671" s="190"/>
      <c r="AQ671" s="190"/>
      <c r="AR671" s="190"/>
      <c r="AS671" s="190"/>
      <c r="AT671" s="190"/>
      <c r="AU671" s="190"/>
      <c r="AV671" s="190"/>
      <c r="AW671" s="190"/>
      <c r="AX671" s="190"/>
      <c r="AY671" s="190"/>
      <c r="AZ671" s="190"/>
      <c r="BA671" s="190"/>
      <c r="BB671" s="190"/>
      <c r="BC671" s="190"/>
      <c r="BD671" s="190"/>
      <c r="BE671" s="190"/>
      <c r="BF671" s="190"/>
      <c r="BG671" s="190"/>
      <c r="BH671" s="190"/>
      <c r="BI671" s="190"/>
      <c r="BJ671" s="190"/>
      <c r="BK671" s="190"/>
      <c r="BL671" s="190"/>
      <c r="BM671" s="190"/>
      <c r="BN671" s="190"/>
      <c r="BO671" s="190"/>
      <c r="BP671" s="190"/>
      <c r="BQ671" s="190"/>
      <c r="BR671" s="190"/>
      <c r="BS671" s="190"/>
      <c r="BT671" s="190"/>
    </row>
    <row r="672" spans="1:72">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c r="AA672" s="190"/>
      <c r="AB672" s="190"/>
      <c r="AC672" s="190"/>
      <c r="AD672" s="190"/>
      <c r="BH672" s="190"/>
      <c r="BI672" s="190"/>
      <c r="BJ672" s="190"/>
      <c r="BK672" s="190"/>
      <c r="BL672" s="190"/>
      <c r="BM672" s="190"/>
      <c r="BN672" s="190"/>
      <c r="BO672" s="190"/>
      <c r="BP672" s="190"/>
      <c r="BQ672" s="190"/>
      <c r="BR672" s="190"/>
      <c r="BS672" s="190"/>
      <c r="BT672" s="190"/>
    </row>
    <row r="673" spans="1:72">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c r="AA673" s="190"/>
      <c r="AB673" s="190"/>
      <c r="AC673" s="190"/>
      <c r="AD673" s="190"/>
      <c r="BH673" s="190"/>
      <c r="BI673" s="190"/>
      <c r="BJ673" s="190"/>
      <c r="BK673" s="190"/>
      <c r="BL673" s="190"/>
      <c r="BM673" s="190"/>
      <c r="BN673" s="190"/>
      <c r="BO673" s="190"/>
      <c r="BP673" s="190"/>
      <c r="BQ673" s="190"/>
      <c r="BR673" s="190"/>
      <c r="BS673" s="190"/>
      <c r="BT673" s="190"/>
    </row>
    <row r="674" spans="1:72">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c r="AA674" s="190"/>
      <c r="AB674" s="190"/>
      <c r="AC674" s="190"/>
      <c r="AD674" s="190"/>
      <c r="BH674" s="190"/>
      <c r="BI674" s="190"/>
      <c r="BJ674" s="190"/>
      <c r="BK674" s="190"/>
      <c r="BL674" s="190"/>
      <c r="BM674" s="190"/>
      <c r="BN674" s="190"/>
      <c r="BO674" s="190"/>
      <c r="BP674" s="190"/>
      <c r="BQ674" s="190"/>
      <c r="BR674" s="190"/>
      <c r="BS674" s="190"/>
      <c r="BT674" s="190"/>
    </row>
    <row r="675" spans="1:72">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c r="AA675" s="190"/>
      <c r="AB675" s="190"/>
      <c r="AC675" s="190"/>
      <c r="AD675" s="190"/>
      <c r="BH675" s="190"/>
      <c r="BI675" s="190"/>
      <c r="BJ675" s="190"/>
      <c r="BK675" s="190"/>
      <c r="BL675" s="190"/>
      <c r="BM675" s="190"/>
      <c r="BN675" s="190"/>
      <c r="BO675" s="190"/>
      <c r="BP675" s="190"/>
      <c r="BQ675" s="190"/>
      <c r="BR675" s="190"/>
      <c r="BS675" s="190"/>
      <c r="BT675" s="190"/>
    </row>
    <row r="676" spans="1:72">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c r="AA676" s="190"/>
      <c r="AB676" s="190"/>
      <c r="AC676" s="190"/>
      <c r="AD676" s="190"/>
      <c r="BH676" s="190"/>
      <c r="BI676" s="190"/>
      <c r="BJ676" s="190"/>
      <c r="BK676" s="190"/>
      <c r="BL676" s="190"/>
      <c r="BM676" s="190"/>
      <c r="BN676" s="190"/>
      <c r="BO676" s="190"/>
      <c r="BP676" s="190"/>
      <c r="BQ676" s="190"/>
      <c r="BR676" s="190"/>
      <c r="BS676" s="190"/>
      <c r="BT676" s="190"/>
    </row>
    <row r="677" spans="1:72">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c r="AA677" s="190"/>
      <c r="AB677" s="190"/>
      <c r="AC677" s="190"/>
      <c r="AD677" s="190"/>
      <c r="BH677" s="190"/>
      <c r="BI677" s="190"/>
      <c r="BJ677" s="190"/>
      <c r="BK677" s="190"/>
      <c r="BL677" s="190"/>
      <c r="BM677" s="190"/>
      <c r="BN677" s="190"/>
      <c r="BO677" s="190"/>
      <c r="BP677" s="190"/>
      <c r="BQ677" s="190"/>
      <c r="BR677" s="190"/>
      <c r="BS677" s="190"/>
      <c r="BT677" s="190"/>
    </row>
    <row r="678" spans="1:72">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c r="AA678" s="190"/>
      <c r="AB678" s="190"/>
      <c r="AC678" s="190"/>
      <c r="AD678" s="190"/>
      <c r="BH678" s="190"/>
      <c r="BI678" s="190"/>
      <c r="BJ678" s="190"/>
      <c r="BK678" s="190"/>
      <c r="BL678" s="190"/>
      <c r="BM678" s="190"/>
      <c r="BN678" s="190"/>
      <c r="BO678" s="190"/>
      <c r="BP678" s="190"/>
      <c r="BQ678" s="190"/>
      <c r="BR678" s="190"/>
      <c r="BS678" s="190"/>
      <c r="BT678" s="190"/>
    </row>
    <row r="679" spans="1:72">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c r="AA679" s="190"/>
      <c r="AB679" s="190"/>
      <c r="AC679" s="190"/>
      <c r="AD679" s="190"/>
      <c r="BH679" s="190"/>
      <c r="BI679" s="190"/>
      <c r="BJ679" s="190"/>
      <c r="BK679" s="190"/>
      <c r="BL679" s="190"/>
      <c r="BM679" s="190"/>
      <c r="BN679" s="190"/>
      <c r="BO679" s="190"/>
      <c r="BP679" s="190"/>
      <c r="BQ679" s="190"/>
      <c r="BR679" s="190"/>
      <c r="BS679" s="190"/>
      <c r="BT679" s="190"/>
    </row>
    <row r="680" spans="1:72">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c r="AA680" s="190"/>
      <c r="AB680" s="190"/>
      <c r="AC680" s="190"/>
      <c r="AD680" s="190"/>
      <c r="BH680" s="190"/>
      <c r="BI680" s="190"/>
      <c r="BJ680" s="190"/>
      <c r="BK680" s="190"/>
      <c r="BL680" s="190"/>
      <c r="BM680" s="190"/>
      <c r="BN680" s="190"/>
      <c r="BO680" s="190"/>
      <c r="BP680" s="190"/>
      <c r="BQ680" s="190"/>
      <c r="BR680" s="190"/>
      <c r="BS680" s="190"/>
      <c r="BT680" s="190"/>
    </row>
    <row r="681" spans="1:72">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c r="AA681" s="190"/>
      <c r="AB681" s="190"/>
      <c r="AC681" s="190"/>
      <c r="AD681" s="190"/>
      <c r="BH681" s="190"/>
      <c r="BI681" s="190"/>
      <c r="BJ681" s="190"/>
      <c r="BK681" s="190"/>
      <c r="BL681" s="190"/>
      <c r="BM681" s="190"/>
      <c r="BN681" s="190"/>
      <c r="BO681" s="190"/>
      <c r="BP681" s="190"/>
      <c r="BQ681" s="190"/>
      <c r="BR681" s="190"/>
      <c r="BS681" s="190"/>
      <c r="BT681" s="190"/>
    </row>
    <row r="682" spans="1:72">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c r="AA682" s="190"/>
      <c r="AB682" s="190"/>
      <c r="AC682" s="190"/>
      <c r="AD682" s="190"/>
      <c r="BH682" s="190"/>
      <c r="BI682" s="190"/>
      <c r="BJ682" s="190"/>
      <c r="BK682" s="190"/>
      <c r="BL682" s="190"/>
      <c r="BM682" s="190"/>
      <c r="BN682" s="190"/>
      <c r="BO682" s="190"/>
      <c r="BP682" s="190"/>
      <c r="BQ682" s="190"/>
      <c r="BR682" s="190"/>
      <c r="BS682" s="190"/>
      <c r="BT682" s="190"/>
    </row>
    <row r="683" spans="1:72">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c r="AA683" s="190"/>
      <c r="AB683" s="190"/>
      <c r="AC683" s="190"/>
      <c r="AD683" s="190"/>
      <c r="BH683" s="190"/>
      <c r="BI683" s="190"/>
      <c r="BJ683" s="190"/>
      <c r="BK683" s="190"/>
      <c r="BL683" s="190"/>
      <c r="BM683" s="190"/>
      <c r="BN683" s="190"/>
      <c r="BO683" s="190"/>
      <c r="BP683" s="190"/>
      <c r="BQ683" s="190"/>
      <c r="BR683" s="190"/>
      <c r="BS683" s="190"/>
      <c r="BT683" s="190"/>
    </row>
    <row r="684" spans="1:72">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c r="AA684" s="190"/>
      <c r="AB684" s="190"/>
      <c r="AC684" s="190"/>
      <c r="AD684" s="190"/>
      <c r="BH684" s="190"/>
      <c r="BI684" s="190"/>
      <c r="BJ684" s="190"/>
      <c r="BK684" s="190"/>
      <c r="BL684" s="190"/>
      <c r="BM684" s="190"/>
      <c r="BN684" s="190"/>
      <c r="BO684" s="190"/>
      <c r="BP684" s="190"/>
      <c r="BQ684" s="190"/>
      <c r="BR684" s="190"/>
      <c r="BS684" s="190"/>
      <c r="BT684" s="190"/>
    </row>
    <row r="685" spans="1:72">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c r="AA685" s="190"/>
      <c r="AB685" s="190"/>
      <c r="AC685" s="190"/>
      <c r="AD685" s="190"/>
      <c r="BH685" s="190"/>
      <c r="BI685" s="190"/>
      <c r="BJ685" s="190"/>
      <c r="BK685" s="190"/>
      <c r="BL685" s="190"/>
      <c r="BM685" s="190"/>
      <c r="BN685" s="190"/>
      <c r="BO685" s="190"/>
      <c r="BP685" s="190"/>
      <c r="BQ685" s="190"/>
      <c r="BR685" s="190"/>
      <c r="BS685" s="190"/>
      <c r="BT685" s="190"/>
    </row>
    <row r="686" spans="1:72">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c r="AA686" s="190"/>
      <c r="AB686" s="190"/>
      <c r="AC686" s="190"/>
      <c r="AD686" s="190"/>
      <c r="BH686" s="190"/>
      <c r="BI686" s="190"/>
      <c r="BJ686" s="190"/>
      <c r="BK686" s="190"/>
      <c r="BL686" s="190"/>
      <c r="BM686" s="190"/>
      <c r="BN686" s="190"/>
      <c r="BO686" s="190"/>
      <c r="BP686" s="190"/>
      <c r="BQ686" s="190"/>
      <c r="BR686" s="190"/>
      <c r="BS686" s="190"/>
      <c r="BT686" s="190"/>
    </row>
    <row r="687" spans="1:72">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c r="AA687" s="190"/>
      <c r="AB687" s="190"/>
      <c r="AC687" s="190"/>
      <c r="AD687" s="190"/>
      <c r="BH687" s="190"/>
      <c r="BI687" s="190"/>
      <c r="BJ687" s="190"/>
      <c r="BK687" s="190"/>
      <c r="BL687" s="190"/>
      <c r="BM687" s="190"/>
      <c r="BN687" s="190"/>
      <c r="BO687" s="190"/>
      <c r="BP687" s="190"/>
      <c r="BQ687" s="190"/>
      <c r="BR687" s="190"/>
      <c r="BS687" s="190"/>
      <c r="BT687" s="190"/>
    </row>
    <row r="688" spans="1:72">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c r="AA688" s="190"/>
      <c r="AB688" s="190"/>
      <c r="AC688" s="190"/>
      <c r="AD688" s="190"/>
      <c r="BH688" s="190"/>
      <c r="BI688" s="190"/>
      <c r="BJ688" s="190"/>
      <c r="BK688" s="190"/>
      <c r="BL688" s="190"/>
      <c r="BM688" s="190"/>
      <c r="BN688" s="190"/>
      <c r="BO688" s="190"/>
      <c r="BP688" s="190"/>
      <c r="BQ688" s="190"/>
      <c r="BR688" s="190"/>
      <c r="BS688" s="190"/>
      <c r="BT688" s="190"/>
    </row>
    <row r="689" spans="1:72">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c r="AA689" s="190"/>
      <c r="AB689" s="190"/>
      <c r="AC689" s="190"/>
      <c r="AD689" s="190"/>
      <c r="BH689" s="190"/>
      <c r="BI689" s="190"/>
      <c r="BJ689" s="190"/>
      <c r="BK689" s="190"/>
      <c r="BL689" s="190"/>
      <c r="BM689" s="190"/>
      <c r="BN689" s="190"/>
      <c r="BO689" s="190"/>
      <c r="BP689" s="190"/>
      <c r="BQ689" s="190"/>
      <c r="BR689" s="190"/>
      <c r="BS689" s="190"/>
      <c r="BT689" s="190"/>
    </row>
    <row r="690" spans="1:72">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c r="AA690" s="190"/>
      <c r="AB690" s="190"/>
      <c r="AC690" s="190"/>
      <c r="AD690" s="190"/>
      <c r="BH690" s="190"/>
      <c r="BI690" s="190"/>
      <c r="BJ690" s="190"/>
      <c r="BK690" s="190"/>
      <c r="BL690" s="190"/>
      <c r="BM690" s="190"/>
      <c r="BN690" s="190"/>
      <c r="BO690" s="190"/>
      <c r="BP690" s="190"/>
      <c r="BQ690" s="190"/>
      <c r="BR690" s="190"/>
      <c r="BS690" s="190"/>
      <c r="BT690" s="190"/>
    </row>
    <row r="691" spans="1:72">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c r="AA691" s="190"/>
      <c r="AB691" s="190"/>
      <c r="AC691" s="190"/>
      <c r="AD691" s="190"/>
      <c r="BH691" s="190"/>
      <c r="BI691" s="190"/>
      <c r="BJ691" s="190"/>
      <c r="BK691" s="190"/>
      <c r="BL691" s="190"/>
      <c r="BM691" s="190"/>
      <c r="BN691" s="190"/>
      <c r="BO691" s="190"/>
      <c r="BP691" s="190"/>
      <c r="BQ691" s="190"/>
      <c r="BR691" s="190"/>
      <c r="BS691" s="190"/>
      <c r="BT691" s="190"/>
    </row>
    <row r="692" spans="1:72">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c r="AA692" s="190"/>
      <c r="AB692" s="190"/>
      <c r="AC692" s="190"/>
      <c r="AD692" s="190"/>
      <c r="BH692" s="190"/>
      <c r="BI692" s="190"/>
      <c r="BJ692" s="190"/>
      <c r="BK692" s="190"/>
      <c r="BL692" s="190"/>
      <c r="BM692" s="190"/>
      <c r="BN692" s="190"/>
      <c r="BO692" s="190"/>
      <c r="BP692" s="190"/>
      <c r="BQ692" s="190"/>
      <c r="BR692" s="190"/>
      <c r="BS692" s="190"/>
      <c r="BT692" s="190"/>
    </row>
    <row r="693" spans="1:72">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c r="AA693" s="190"/>
      <c r="AB693" s="190"/>
      <c r="AC693" s="190"/>
      <c r="AD693" s="190"/>
      <c r="BH693" s="190"/>
      <c r="BI693" s="190"/>
      <c r="BJ693" s="190"/>
      <c r="BK693" s="190"/>
      <c r="BL693" s="190"/>
      <c r="BM693" s="190"/>
      <c r="BN693" s="190"/>
      <c r="BO693" s="190"/>
      <c r="BP693" s="190"/>
      <c r="BQ693" s="190"/>
      <c r="BR693" s="190"/>
      <c r="BS693" s="190"/>
      <c r="BT693" s="190"/>
    </row>
    <row r="694" spans="1:72">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c r="AA694" s="190"/>
      <c r="AB694" s="190"/>
      <c r="AC694" s="190"/>
      <c r="AD694" s="190"/>
      <c r="BH694" s="190"/>
      <c r="BI694" s="190"/>
      <c r="BJ694" s="190"/>
      <c r="BK694" s="190"/>
      <c r="BL694" s="190"/>
      <c r="BM694" s="190"/>
      <c r="BN694" s="190"/>
      <c r="BO694" s="190"/>
      <c r="BP694" s="190"/>
      <c r="BQ694" s="190"/>
      <c r="BR694" s="190"/>
      <c r="BS694" s="190"/>
      <c r="BT694" s="190"/>
    </row>
    <row r="695" spans="1:72">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c r="AA695" s="190"/>
      <c r="AB695" s="190"/>
      <c r="AC695" s="190"/>
      <c r="AD695" s="190"/>
      <c r="BH695" s="190"/>
      <c r="BI695" s="190"/>
      <c r="BJ695" s="190"/>
      <c r="BK695" s="190"/>
      <c r="BL695" s="190"/>
      <c r="BM695" s="190"/>
      <c r="BN695" s="190"/>
      <c r="BO695" s="190"/>
      <c r="BP695" s="190"/>
      <c r="BQ695" s="190"/>
      <c r="BR695" s="190"/>
      <c r="BS695" s="190"/>
      <c r="BT695" s="190"/>
    </row>
    <row r="696" spans="1:72">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c r="AA696" s="190"/>
      <c r="AB696" s="190"/>
      <c r="AC696" s="190"/>
      <c r="AD696" s="190"/>
      <c r="BH696" s="190"/>
      <c r="BI696" s="190"/>
      <c r="BJ696" s="190"/>
      <c r="BK696" s="190"/>
      <c r="BL696" s="190"/>
      <c r="BM696" s="190"/>
      <c r="BN696" s="190"/>
      <c r="BO696" s="190"/>
      <c r="BP696" s="190"/>
      <c r="BQ696" s="190"/>
      <c r="BR696" s="190"/>
      <c r="BS696" s="190"/>
      <c r="BT696" s="190"/>
    </row>
    <row r="697" spans="1:72">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BH697" s="190"/>
      <c r="BI697" s="190"/>
      <c r="BJ697" s="190"/>
      <c r="BK697" s="190"/>
      <c r="BL697" s="190"/>
      <c r="BM697" s="190"/>
      <c r="BN697" s="190"/>
      <c r="BO697" s="190"/>
      <c r="BP697" s="190"/>
      <c r="BQ697" s="190"/>
      <c r="BR697" s="190"/>
      <c r="BS697" s="190"/>
      <c r="BT697" s="190"/>
    </row>
    <row r="698" spans="1:72">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c r="AA698" s="190"/>
      <c r="AB698" s="190"/>
      <c r="AC698" s="190"/>
      <c r="AD698" s="190"/>
      <c r="BH698" s="190"/>
      <c r="BI698" s="190"/>
      <c r="BJ698" s="190"/>
      <c r="BK698" s="190"/>
      <c r="BL698" s="190"/>
      <c r="BM698" s="190"/>
      <c r="BN698" s="190"/>
      <c r="BO698" s="190"/>
      <c r="BP698" s="190"/>
      <c r="BQ698" s="190"/>
      <c r="BR698" s="190"/>
      <c r="BS698" s="190"/>
      <c r="BT698" s="190"/>
    </row>
    <row r="699" spans="1:72">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c r="AA699" s="190"/>
      <c r="AB699" s="190"/>
      <c r="AC699" s="190"/>
      <c r="AD699" s="190"/>
      <c r="BH699" s="190"/>
      <c r="BI699" s="190"/>
      <c r="BJ699" s="190"/>
      <c r="BK699" s="190"/>
      <c r="BL699" s="190"/>
      <c r="BM699" s="190"/>
      <c r="BN699" s="190"/>
      <c r="BO699" s="190"/>
      <c r="BP699" s="190"/>
      <c r="BQ699" s="190"/>
      <c r="BR699" s="190"/>
      <c r="BS699" s="190"/>
      <c r="BT699" s="190"/>
    </row>
    <row r="700" spans="1:72">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c r="AA700" s="190"/>
      <c r="AB700" s="190"/>
      <c r="AC700" s="190"/>
      <c r="AD700" s="190"/>
      <c r="BH700" s="190"/>
      <c r="BI700" s="190"/>
      <c r="BJ700" s="190"/>
      <c r="BK700" s="190"/>
      <c r="BL700" s="190"/>
      <c r="BM700" s="190"/>
      <c r="BN700" s="190"/>
      <c r="BO700" s="190"/>
      <c r="BP700" s="190"/>
      <c r="BQ700" s="190"/>
      <c r="BR700" s="190"/>
      <c r="BS700" s="190"/>
      <c r="BT700" s="190"/>
    </row>
    <row r="701" spans="1:72">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c r="AA701" s="190"/>
      <c r="AB701" s="190"/>
      <c r="AC701" s="190"/>
      <c r="AD701" s="190"/>
      <c r="BH701" s="190"/>
      <c r="BI701" s="190"/>
      <c r="BJ701" s="190"/>
      <c r="BK701" s="190"/>
      <c r="BL701" s="190"/>
      <c r="BM701" s="190"/>
      <c r="BN701" s="190"/>
      <c r="BO701" s="190"/>
      <c r="BP701" s="190"/>
      <c r="BQ701" s="190"/>
      <c r="BR701" s="190"/>
      <c r="BS701" s="190"/>
      <c r="BT701" s="190"/>
    </row>
    <row r="702" spans="1:72">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c r="AA702" s="190"/>
      <c r="AB702" s="190"/>
      <c r="AC702" s="190"/>
      <c r="AD702" s="190"/>
      <c r="BH702" s="190"/>
      <c r="BI702" s="190"/>
      <c r="BJ702" s="190"/>
      <c r="BK702" s="190"/>
      <c r="BL702" s="190"/>
      <c r="BM702" s="190"/>
      <c r="BN702" s="190"/>
      <c r="BO702" s="190"/>
      <c r="BP702" s="190"/>
      <c r="BQ702" s="190"/>
      <c r="BR702" s="190"/>
      <c r="BS702" s="190"/>
      <c r="BT702" s="190"/>
    </row>
    <row r="703" spans="1:72">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c r="AA703" s="190"/>
      <c r="AB703" s="190"/>
      <c r="AC703" s="190"/>
      <c r="AD703" s="190"/>
      <c r="BH703" s="190"/>
      <c r="BI703" s="190"/>
      <c r="BJ703" s="190"/>
      <c r="BK703" s="190"/>
      <c r="BL703" s="190"/>
      <c r="BM703" s="190"/>
      <c r="BN703" s="190"/>
      <c r="BO703" s="190"/>
      <c r="BP703" s="190"/>
      <c r="BQ703" s="190"/>
      <c r="BR703" s="190"/>
      <c r="BS703" s="190"/>
      <c r="BT703" s="190"/>
    </row>
    <row r="704" spans="1:72">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c r="AA704" s="190"/>
      <c r="AB704" s="190"/>
      <c r="AC704" s="190"/>
      <c r="AD704" s="190"/>
      <c r="BH704" s="190"/>
      <c r="BI704" s="190"/>
      <c r="BJ704" s="190"/>
      <c r="BK704" s="190"/>
      <c r="BL704" s="190"/>
      <c r="BM704" s="190"/>
      <c r="BN704" s="190"/>
      <c r="BO704" s="190"/>
      <c r="BP704" s="190"/>
      <c r="BQ704" s="190"/>
      <c r="BR704" s="190"/>
      <c r="BS704" s="190"/>
      <c r="BT704" s="190"/>
    </row>
    <row r="705" spans="1:72">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c r="AA705" s="190"/>
      <c r="AB705" s="190"/>
      <c r="AC705" s="190"/>
      <c r="AD705" s="190"/>
      <c r="BH705" s="190"/>
      <c r="BI705" s="190"/>
      <c r="BJ705" s="190"/>
      <c r="BK705" s="190"/>
      <c r="BL705" s="190"/>
      <c r="BM705" s="190"/>
      <c r="BN705" s="190"/>
      <c r="BO705" s="190"/>
      <c r="BP705" s="190"/>
      <c r="BQ705" s="190"/>
      <c r="BR705" s="190"/>
      <c r="BS705" s="190"/>
      <c r="BT705" s="190"/>
    </row>
    <row r="706" spans="1:72">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c r="AA706" s="190"/>
      <c r="AB706" s="190"/>
      <c r="AC706" s="190"/>
      <c r="AD706" s="190"/>
      <c r="BH706" s="190"/>
      <c r="BI706" s="190"/>
      <c r="BJ706" s="190"/>
      <c r="BK706" s="190"/>
      <c r="BL706" s="190"/>
      <c r="BM706" s="190"/>
      <c r="BN706" s="190"/>
      <c r="BO706" s="190"/>
      <c r="BP706" s="190"/>
      <c r="BQ706" s="190"/>
      <c r="BR706" s="190"/>
      <c r="BS706" s="190"/>
      <c r="BT706" s="190"/>
    </row>
    <row r="707" spans="1:72">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c r="AA707" s="190"/>
      <c r="AB707" s="190"/>
      <c r="AC707" s="190"/>
      <c r="AD707" s="190"/>
      <c r="BH707" s="190"/>
      <c r="BI707" s="190"/>
      <c r="BJ707" s="190"/>
      <c r="BK707" s="190"/>
      <c r="BL707" s="190"/>
      <c r="BM707" s="190"/>
      <c r="BN707" s="190"/>
      <c r="BO707" s="190"/>
      <c r="BP707" s="190"/>
      <c r="BQ707" s="190"/>
      <c r="BR707" s="190"/>
      <c r="BS707" s="190"/>
      <c r="BT707" s="190"/>
    </row>
    <row r="708" spans="1:72">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c r="AA708" s="190"/>
      <c r="AB708" s="190"/>
      <c r="AC708" s="190"/>
      <c r="AD708" s="190"/>
      <c r="BH708" s="190"/>
      <c r="BI708" s="190"/>
      <c r="BJ708" s="190"/>
      <c r="BK708" s="190"/>
      <c r="BL708" s="190"/>
      <c r="BM708" s="190"/>
      <c r="BN708" s="190"/>
      <c r="BO708" s="190"/>
      <c r="BP708" s="190"/>
      <c r="BQ708" s="190"/>
      <c r="BR708" s="190"/>
      <c r="BS708" s="190"/>
      <c r="BT708" s="190"/>
    </row>
    <row r="709" spans="1:72">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c r="AA709" s="190"/>
      <c r="AB709" s="190"/>
      <c r="AC709" s="190"/>
      <c r="AD709" s="190"/>
      <c r="BH709" s="190"/>
      <c r="BI709" s="190"/>
      <c r="BJ709" s="190"/>
      <c r="BK709" s="190"/>
      <c r="BL709" s="190"/>
      <c r="BM709" s="190"/>
      <c r="BN709" s="190"/>
      <c r="BO709" s="190"/>
      <c r="BP709" s="190"/>
      <c r="BQ709" s="190"/>
      <c r="BR709" s="190"/>
      <c r="BS709" s="190"/>
      <c r="BT709" s="190"/>
    </row>
    <row r="710" spans="1:72">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c r="AA710" s="190"/>
      <c r="AB710" s="190"/>
      <c r="AC710" s="190"/>
      <c r="AD710" s="190"/>
      <c r="BH710" s="190"/>
      <c r="BI710" s="190"/>
      <c r="BJ710" s="190"/>
      <c r="BK710" s="190"/>
      <c r="BL710" s="190"/>
      <c r="BM710" s="190"/>
      <c r="BN710" s="190"/>
      <c r="BO710" s="190"/>
      <c r="BP710" s="190"/>
      <c r="BQ710" s="190"/>
      <c r="BR710" s="190"/>
      <c r="BS710" s="190"/>
      <c r="BT710" s="190"/>
    </row>
    <row r="711" spans="1:72">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BH711" s="190"/>
      <c r="BI711" s="190"/>
      <c r="BJ711" s="190"/>
      <c r="BK711" s="190"/>
      <c r="BL711" s="190"/>
      <c r="BM711" s="190"/>
      <c r="BN711" s="190"/>
      <c r="BO711" s="190"/>
      <c r="BP711" s="190"/>
      <c r="BQ711" s="190"/>
      <c r="BR711" s="190"/>
      <c r="BS711" s="190"/>
      <c r="BT711" s="190"/>
    </row>
    <row r="712" spans="1:72">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BH712" s="190"/>
      <c r="BI712" s="190"/>
      <c r="BJ712" s="190"/>
      <c r="BK712" s="190"/>
      <c r="BL712" s="190"/>
      <c r="BM712" s="190"/>
      <c r="BN712" s="190"/>
      <c r="BO712" s="190"/>
      <c r="BP712" s="190"/>
      <c r="BQ712" s="190"/>
      <c r="BR712" s="190"/>
      <c r="BS712" s="190"/>
      <c r="BT712" s="190"/>
    </row>
    <row r="713" spans="1:72">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BH713" s="190"/>
      <c r="BI713" s="190"/>
      <c r="BJ713" s="190"/>
      <c r="BK713" s="190"/>
      <c r="BL713" s="190"/>
      <c r="BM713" s="190"/>
      <c r="BN713" s="190"/>
      <c r="BO713" s="190"/>
      <c r="BP713" s="190"/>
      <c r="BQ713" s="190"/>
      <c r="BR713" s="190"/>
      <c r="BS713" s="190"/>
      <c r="BT713" s="190"/>
    </row>
    <row r="714" spans="1:72">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BH714" s="190"/>
      <c r="BI714" s="190"/>
      <c r="BJ714" s="190"/>
      <c r="BK714" s="190"/>
      <c r="BL714" s="190"/>
      <c r="BM714" s="190"/>
      <c r="BN714" s="190"/>
      <c r="BO714" s="190"/>
      <c r="BP714" s="190"/>
      <c r="BQ714" s="190"/>
      <c r="BR714" s="190"/>
      <c r="BS714" s="190"/>
      <c r="BT714" s="190"/>
    </row>
    <row r="715" spans="1:72">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BH715" s="190"/>
      <c r="BI715" s="190"/>
      <c r="BJ715" s="190"/>
      <c r="BK715" s="190"/>
      <c r="BL715" s="190"/>
      <c r="BM715" s="190"/>
      <c r="BN715" s="190"/>
      <c r="BO715" s="190"/>
      <c r="BP715" s="190"/>
      <c r="BQ715" s="190"/>
      <c r="BR715" s="190"/>
      <c r="BS715" s="190"/>
      <c r="BT715" s="190"/>
    </row>
    <row r="716" spans="1:72">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BH716" s="190"/>
      <c r="BI716" s="190"/>
      <c r="BJ716" s="190"/>
      <c r="BK716" s="190"/>
      <c r="BL716" s="190"/>
      <c r="BM716" s="190"/>
      <c r="BN716" s="190"/>
      <c r="BO716" s="190"/>
      <c r="BP716" s="190"/>
      <c r="BQ716" s="190"/>
      <c r="BR716" s="190"/>
      <c r="BS716" s="190"/>
      <c r="BT716" s="190"/>
    </row>
    <row r="717" spans="1:72">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BH717" s="190"/>
      <c r="BI717" s="190"/>
      <c r="BJ717" s="190"/>
      <c r="BK717" s="190"/>
      <c r="BL717" s="190"/>
      <c r="BM717" s="190"/>
      <c r="BN717" s="190"/>
      <c r="BO717" s="190"/>
      <c r="BP717" s="190"/>
      <c r="BQ717" s="190"/>
      <c r="BR717" s="190"/>
      <c r="BS717" s="190"/>
      <c r="BT717" s="190"/>
    </row>
    <row r="718" spans="1:72">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BH718" s="190"/>
      <c r="BI718" s="190"/>
      <c r="BJ718" s="190"/>
      <c r="BK718" s="190"/>
      <c r="BL718" s="190"/>
      <c r="BM718" s="190"/>
      <c r="BN718" s="190"/>
      <c r="BO718" s="190"/>
      <c r="BP718" s="190"/>
      <c r="BQ718" s="190"/>
      <c r="BR718" s="190"/>
      <c r="BS718" s="190"/>
      <c r="BT718" s="190"/>
    </row>
    <row r="719" spans="1:72">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BH719" s="190"/>
      <c r="BI719" s="190"/>
      <c r="BJ719" s="190"/>
      <c r="BK719" s="190"/>
      <c r="BL719" s="190"/>
      <c r="BM719" s="190"/>
      <c r="BN719" s="190"/>
      <c r="BO719" s="190"/>
      <c r="BP719" s="190"/>
      <c r="BQ719" s="190"/>
      <c r="BR719" s="190"/>
      <c r="BS719" s="190"/>
      <c r="BT719" s="190"/>
    </row>
    <row r="720" spans="1:72">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BH720" s="190"/>
      <c r="BI720" s="190"/>
      <c r="BJ720" s="190"/>
      <c r="BK720" s="190"/>
      <c r="BL720" s="190"/>
      <c r="BM720" s="190"/>
      <c r="BN720" s="190"/>
      <c r="BO720" s="190"/>
      <c r="BP720" s="190"/>
      <c r="BQ720" s="190"/>
      <c r="BR720" s="190"/>
      <c r="BS720" s="190"/>
      <c r="BT720" s="190"/>
    </row>
    <row r="721" spans="1:72">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BH721" s="190"/>
      <c r="BI721" s="190"/>
      <c r="BJ721" s="190"/>
      <c r="BK721" s="190"/>
      <c r="BL721" s="190"/>
      <c r="BM721" s="190"/>
      <c r="BN721" s="190"/>
      <c r="BO721" s="190"/>
      <c r="BP721" s="190"/>
      <c r="BQ721" s="190"/>
      <c r="BR721" s="190"/>
      <c r="BS721" s="190"/>
      <c r="BT721" s="190"/>
    </row>
    <row r="722" spans="1:72">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BH722" s="190"/>
      <c r="BI722" s="190"/>
      <c r="BJ722" s="190"/>
      <c r="BK722" s="190"/>
      <c r="BL722" s="190"/>
      <c r="BM722" s="190"/>
      <c r="BN722" s="190"/>
      <c r="BO722" s="190"/>
      <c r="BP722" s="190"/>
      <c r="BQ722" s="190"/>
      <c r="BR722" s="190"/>
      <c r="BS722" s="190"/>
      <c r="BT722" s="190"/>
    </row>
    <row r="723" spans="1:72">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BH723" s="190"/>
      <c r="BI723" s="190"/>
      <c r="BJ723" s="190"/>
      <c r="BK723" s="190"/>
      <c r="BL723" s="190"/>
      <c r="BM723" s="190"/>
      <c r="BN723" s="190"/>
      <c r="BO723" s="190"/>
      <c r="BP723" s="190"/>
      <c r="BQ723" s="190"/>
      <c r="BR723" s="190"/>
      <c r="BS723" s="190"/>
      <c r="BT723" s="190"/>
    </row>
    <row r="724" spans="1:72">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BH724" s="190"/>
      <c r="BI724" s="190"/>
      <c r="BJ724" s="190"/>
      <c r="BK724" s="190"/>
      <c r="BL724" s="190"/>
      <c r="BM724" s="190"/>
      <c r="BN724" s="190"/>
      <c r="BO724" s="190"/>
      <c r="BP724" s="190"/>
      <c r="BQ724" s="190"/>
      <c r="BR724" s="190"/>
      <c r="BS724" s="190"/>
      <c r="BT724" s="190"/>
    </row>
    <row r="725" spans="1:72">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BH725" s="190"/>
      <c r="BI725" s="190"/>
      <c r="BJ725" s="190"/>
      <c r="BK725" s="190"/>
      <c r="BL725" s="190"/>
      <c r="BM725" s="190"/>
      <c r="BN725" s="190"/>
      <c r="BO725" s="190"/>
      <c r="BP725" s="190"/>
      <c r="BQ725" s="190"/>
      <c r="BR725" s="190"/>
      <c r="BS725" s="190"/>
      <c r="BT725" s="190"/>
    </row>
    <row r="726" spans="1:72">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BH726" s="190"/>
      <c r="BI726" s="190"/>
      <c r="BJ726" s="190"/>
      <c r="BK726" s="190"/>
      <c r="BL726" s="190"/>
      <c r="BM726" s="190"/>
      <c r="BN726" s="190"/>
      <c r="BO726" s="190"/>
      <c r="BP726" s="190"/>
      <c r="BQ726" s="190"/>
      <c r="BR726" s="190"/>
      <c r="BS726" s="190"/>
      <c r="BT726" s="190"/>
    </row>
    <row r="727" spans="1:72">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BH727" s="190"/>
      <c r="BI727" s="190"/>
      <c r="BJ727" s="190"/>
      <c r="BK727" s="190"/>
      <c r="BL727" s="190"/>
      <c r="BM727" s="190"/>
      <c r="BN727" s="190"/>
      <c r="BO727" s="190"/>
      <c r="BP727" s="190"/>
      <c r="BQ727" s="190"/>
      <c r="BR727" s="190"/>
      <c r="BS727" s="190"/>
      <c r="BT727" s="190"/>
    </row>
    <row r="728" spans="1:72">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BH728" s="190"/>
      <c r="BI728" s="190"/>
      <c r="BJ728" s="190"/>
      <c r="BK728" s="190"/>
      <c r="BL728" s="190"/>
      <c r="BM728" s="190"/>
      <c r="BN728" s="190"/>
      <c r="BO728" s="190"/>
      <c r="BP728" s="190"/>
      <c r="BQ728" s="190"/>
      <c r="BR728" s="190"/>
      <c r="BS728" s="190"/>
      <c r="BT728" s="190"/>
    </row>
    <row r="729" spans="1:72">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BH729" s="190"/>
      <c r="BI729" s="190"/>
      <c r="BJ729" s="190"/>
      <c r="BK729" s="190"/>
      <c r="BL729" s="190"/>
      <c r="BM729" s="190"/>
      <c r="BN729" s="190"/>
      <c r="BO729" s="190"/>
      <c r="BP729" s="190"/>
      <c r="BQ729" s="190"/>
      <c r="BR729" s="190"/>
      <c r="BS729" s="190"/>
      <c r="BT729" s="190"/>
    </row>
    <row r="730" spans="1:72">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BH730" s="190"/>
      <c r="BI730" s="190"/>
      <c r="BJ730" s="190"/>
      <c r="BK730" s="190"/>
      <c r="BL730" s="190"/>
      <c r="BM730" s="190"/>
      <c r="BN730" s="190"/>
      <c r="BO730" s="190"/>
      <c r="BP730" s="190"/>
      <c r="BQ730" s="190"/>
      <c r="BR730" s="190"/>
      <c r="BS730" s="190"/>
      <c r="BT730" s="190"/>
    </row>
    <row r="731" spans="1:72">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BH731" s="190"/>
      <c r="BI731" s="190"/>
      <c r="BJ731" s="190"/>
      <c r="BK731" s="190"/>
      <c r="BL731" s="190"/>
      <c r="BM731" s="190"/>
      <c r="BN731" s="190"/>
      <c r="BO731" s="190"/>
      <c r="BP731" s="190"/>
      <c r="BQ731" s="190"/>
      <c r="BR731" s="190"/>
      <c r="BS731" s="190"/>
      <c r="BT731" s="190"/>
    </row>
    <row r="732" spans="1:72">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BH732" s="190"/>
      <c r="BI732" s="190"/>
      <c r="BJ732" s="190"/>
      <c r="BK732" s="190"/>
      <c r="BL732" s="190"/>
      <c r="BM732" s="190"/>
      <c r="BN732" s="190"/>
      <c r="BO732" s="190"/>
      <c r="BP732" s="190"/>
      <c r="BQ732" s="190"/>
      <c r="BR732" s="190"/>
      <c r="BS732" s="190"/>
      <c r="BT732" s="190"/>
    </row>
    <row r="733" spans="1:72">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BH733" s="190"/>
      <c r="BI733" s="190"/>
      <c r="BJ733" s="190"/>
      <c r="BK733" s="190"/>
      <c r="BL733" s="190"/>
      <c r="BM733" s="190"/>
      <c r="BN733" s="190"/>
      <c r="BO733" s="190"/>
      <c r="BP733" s="190"/>
      <c r="BQ733" s="190"/>
      <c r="BR733" s="190"/>
      <c r="BS733" s="190"/>
      <c r="BT733" s="190"/>
    </row>
    <row r="734" spans="1:72">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BH734" s="190"/>
      <c r="BI734" s="190"/>
      <c r="BJ734" s="190"/>
      <c r="BK734" s="190"/>
      <c r="BL734" s="190"/>
      <c r="BM734" s="190"/>
      <c r="BN734" s="190"/>
      <c r="BO734" s="190"/>
      <c r="BP734" s="190"/>
      <c r="BQ734" s="190"/>
      <c r="BR734" s="190"/>
      <c r="BS734" s="190"/>
      <c r="BT734" s="190"/>
    </row>
    <row r="735" spans="1:72">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BH735" s="190"/>
      <c r="BI735" s="190"/>
      <c r="BJ735" s="190"/>
      <c r="BK735" s="190"/>
      <c r="BL735" s="190"/>
      <c r="BM735" s="190"/>
      <c r="BN735" s="190"/>
      <c r="BO735" s="190"/>
      <c r="BP735" s="190"/>
      <c r="BQ735" s="190"/>
      <c r="BR735" s="190"/>
      <c r="BS735" s="190"/>
      <c r="BT735" s="190"/>
    </row>
    <row r="736" spans="1:72">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BH736" s="190"/>
      <c r="BI736" s="190"/>
      <c r="BJ736" s="190"/>
      <c r="BK736" s="190"/>
      <c r="BL736" s="190"/>
      <c r="BM736" s="190"/>
      <c r="BN736" s="190"/>
      <c r="BO736" s="190"/>
      <c r="BP736" s="190"/>
      <c r="BQ736" s="190"/>
      <c r="BR736" s="190"/>
      <c r="BS736" s="190"/>
      <c r="BT736" s="190"/>
    </row>
    <row r="737" spans="1:72">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BH737" s="190"/>
      <c r="BI737" s="190"/>
      <c r="BJ737" s="190"/>
      <c r="BK737" s="190"/>
      <c r="BL737" s="190"/>
      <c r="BM737" s="190"/>
      <c r="BN737" s="190"/>
      <c r="BO737" s="190"/>
      <c r="BP737" s="190"/>
      <c r="BQ737" s="190"/>
      <c r="BR737" s="190"/>
      <c r="BS737" s="190"/>
      <c r="BT737" s="190"/>
    </row>
    <row r="738" spans="1:72">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BH738" s="190"/>
      <c r="BI738" s="190"/>
      <c r="BJ738" s="190"/>
      <c r="BK738" s="190"/>
      <c r="BL738" s="190"/>
      <c r="BM738" s="190"/>
      <c r="BN738" s="190"/>
      <c r="BO738" s="190"/>
      <c r="BP738" s="190"/>
      <c r="BQ738" s="190"/>
      <c r="BR738" s="190"/>
      <c r="BS738" s="190"/>
      <c r="BT738" s="190"/>
    </row>
    <row r="739" spans="1:72">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BH739" s="190"/>
      <c r="BI739" s="190"/>
      <c r="BJ739" s="190"/>
      <c r="BK739" s="190"/>
      <c r="BL739" s="190"/>
      <c r="BM739" s="190"/>
      <c r="BN739" s="190"/>
      <c r="BO739" s="190"/>
      <c r="BP739" s="190"/>
      <c r="BQ739" s="190"/>
      <c r="BR739" s="190"/>
      <c r="BS739" s="190"/>
      <c r="BT739" s="190"/>
    </row>
    <row r="740" spans="1:72">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BH740" s="190"/>
      <c r="BI740" s="190"/>
      <c r="BJ740" s="190"/>
      <c r="BK740" s="190"/>
      <c r="BL740" s="190"/>
      <c r="BM740" s="190"/>
      <c r="BN740" s="190"/>
      <c r="BO740" s="190"/>
      <c r="BP740" s="190"/>
      <c r="BQ740" s="190"/>
      <c r="BR740" s="190"/>
      <c r="BS740" s="190"/>
      <c r="BT740" s="190"/>
    </row>
    <row r="741" spans="1:72">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BH741" s="190"/>
      <c r="BI741" s="190"/>
      <c r="BJ741" s="190"/>
      <c r="BK741" s="190"/>
      <c r="BL741" s="190"/>
      <c r="BM741" s="190"/>
      <c r="BN741" s="190"/>
      <c r="BO741" s="190"/>
      <c r="BP741" s="190"/>
      <c r="BQ741" s="190"/>
      <c r="BR741" s="190"/>
      <c r="BS741" s="190"/>
      <c r="BT741" s="190"/>
    </row>
    <row r="742" spans="1:72">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BH742" s="190"/>
      <c r="BI742" s="190"/>
      <c r="BJ742" s="190"/>
      <c r="BK742" s="190"/>
      <c r="BL742" s="190"/>
      <c r="BM742" s="190"/>
      <c r="BN742" s="190"/>
      <c r="BO742" s="190"/>
      <c r="BP742" s="190"/>
      <c r="BQ742" s="190"/>
      <c r="BR742" s="190"/>
      <c r="BS742" s="190"/>
      <c r="BT742" s="190"/>
    </row>
    <row r="743" spans="1:72">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BH743" s="190"/>
      <c r="BI743" s="190"/>
      <c r="BJ743" s="190"/>
      <c r="BK743" s="190"/>
      <c r="BL743" s="190"/>
      <c r="BM743" s="190"/>
      <c r="BN743" s="190"/>
      <c r="BO743" s="190"/>
      <c r="BP743" s="190"/>
      <c r="BQ743" s="190"/>
      <c r="BR743" s="190"/>
      <c r="BS743" s="190"/>
      <c r="BT743" s="190"/>
    </row>
    <row r="744" spans="1:72">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BH744" s="190"/>
      <c r="BI744" s="190"/>
      <c r="BJ744" s="190"/>
      <c r="BK744" s="190"/>
      <c r="BL744" s="190"/>
      <c r="BM744" s="190"/>
      <c r="BN744" s="190"/>
      <c r="BO744" s="190"/>
      <c r="BP744" s="190"/>
      <c r="BQ744" s="190"/>
      <c r="BR744" s="190"/>
      <c r="BS744" s="190"/>
      <c r="BT744" s="190"/>
    </row>
    <row r="745" spans="1:72">
      <c r="BH745" s="190"/>
      <c r="BI745" s="190"/>
      <c r="BJ745" s="190"/>
      <c r="BK745" s="190"/>
      <c r="BL745" s="190"/>
      <c r="BM745" s="190"/>
      <c r="BN745" s="190"/>
      <c r="BO745" s="190"/>
      <c r="BP745" s="190"/>
      <c r="BQ745" s="190"/>
      <c r="BR745" s="190"/>
      <c r="BS745" s="190"/>
      <c r="BT745" s="190"/>
    </row>
    <row r="746" spans="1:72">
      <c r="BH746" s="190"/>
      <c r="BI746" s="190"/>
      <c r="BJ746" s="190"/>
      <c r="BK746" s="190"/>
      <c r="BL746" s="190"/>
      <c r="BM746" s="190"/>
      <c r="BN746" s="190"/>
      <c r="BO746" s="190"/>
      <c r="BP746" s="190"/>
      <c r="BQ746" s="190"/>
      <c r="BR746" s="190"/>
      <c r="BS746" s="190"/>
      <c r="BT746" s="190"/>
    </row>
    <row r="747" spans="1:72">
      <c r="BH747" s="190"/>
      <c r="BI747" s="190"/>
      <c r="BJ747" s="190"/>
      <c r="BK747" s="190"/>
      <c r="BL747" s="190"/>
      <c r="BM747" s="190"/>
      <c r="BN747" s="190"/>
      <c r="BO747" s="190"/>
      <c r="BP747" s="190"/>
      <c r="BQ747" s="190"/>
      <c r="BR747" s="190"/>
      <c r="BS747" s="190"/>
      <c r="BT747" s="190"/>
    </row>
    <row r="748" spans="1:72">
      <c r="BH748" s="190"/>
      <c r="BI748" s="190"/>
      <c r="BJ748" s="190"/>
      <c r="BK748" s="190"/>
      <c r="BL748" s="190"/>
      <c r="BM748" s="190"/>
      <c r="BN748" s="190"/>
      <c r="BO748" s="190"/>
      <c r="BP748" s="190"/>
      <c r="BQ748" s="190"/>
      <c r="BR748" s="190"/>
      <c r="BS748" s="190"/>
      <c r="BT748" s="190"/>
    </row>
    <row r="749" spans="1:72">
      <c r="BH749" s="190"/>
      <c r="BI749" s="190"/>
      <c r="BJ749" s="190"/>
      <c r="BK749" s="190"/>
      <c r="BL749" s="190"/>
      <c r="BM749" s="190"/>
      <c r="BN749" s="190"/>
      <c r="BO749" s="190"/>
      <c r="BP749" s="190"/>
      <c r="BQ749" s="190"/>
      <c r="BR749" s="190"/>
      <c r="BS749" s="190"/>
      <c r="BT749" s="190"/>
    </row>
    <row r="750" spans="1:72">
      <c r="BH750" s="190"/>
      <c r="BI750" s="190"/>
      <c r="BJ750" s="190"/>
      <c r="BK750" s="190"/>
      <c r="BL750" s="190"/>
      <c r="BM750" s="190"/>
      <c r="BN750" s="190"/>
      <c r="BO750" s="190"/>
      <c r="BP750" s="190"/>
      <c r="BQ750" s="190"/>
      <c r="BR750" s="190"/>
      <c r="BS750" s="190"/>
      <c r="BT750" s="190"/>
    </row>
    <row r="751" spans="1:72">
      <c r="BH751" s="190"/>
      <c r="BI751" s="190"/>
      <c r="BJ751" s="190"/>
      <c r="BK751" s="190"/>
      <c r="BL751" s="190"/>
      <c r="BM751" s="190"/>
      <c r="BN751" s="190"/>
      <c r="BO751" s="190"/>
      <c r="BP751" s="190"/>
      <c r="BQ751" s="190"/>
      <c r="BR751" s="190"/>
      <c r="BS751" s="190"/>
      <c r="BT751" s="190"/>
    </row>
    <row r="752" spans="1:72">
      <c r="BH752" s="190"/>
      <c r="BI752" s="190"/>
      <c r="BJ752" s="190"/>
      <c r="BK752" s="190"/>
      <c r="BL752" s="190"/>
      <c r="BM752" s="190"/>
      <c r="BN752" s="190"/>
      <c r="BO752" s="190"/>
      <c r="BP752" s="190"/>
      <c r="BQ752" s="190"/>
      <c r="BR752" s="190"/>
      <c r="BS752" s="190"/>
      <c r="BT752" s="190"/>
    </row>
    <row r="753" spans="60:72">
      <c r="BH753" s="190"/>
      <c r="BI753" s="190"/>
      <c r="BJ753" s="190"/>
      <c r="BK753" s="190"/>
      <c r="BL753" s="190"/>
      <c r="BM753" s="190"/>
      <c r="BN753" s="190"/>
      <c r="BO753" s="190"/>
      <c r="BP753" s="190"/>
      <c r="BQ753" s="190"/>
      <c r="BR753" s="190"/>
      <c r="BS753" s="190"/>
      <c r="BT753" s="190"/>
    </row>
    <row r="754" spans="60:72">
      <c r="BH754" s="190"/>
      <c r="BI754" s="190"/>
      <c r="BJ754" s="190"/>
      <c r="BK754" s="190"/>
      <c r="BL754" s="190"/>
      <c r="BM754" s="190"/>
      <c r="BN754" s="190"/>
      <c r="BO754" s="190"/>
      <c r="BP754" s="190"/>
      <c r="BQ754" s="190"/>
      <c r="BR754" s="190"/>
      <c r="BS754" s="190"/>
      <c r="BT754" s="190"/>
    </row>
    <row r="755" spans="60:72">
      <c r="BH755" s="190"/>
      <c r="BI755" s="190"/>
      <c r="BJ755" s="190"/>
      <c r="BK755" s="190"/>
      <c r="BL755" s="190"/>
      <c r="BM755" s="190"/>
      <c r="BN755" s="190"/>
      <c r="BO755" s="190"/>
      <c r="BP755" s="190"/>
      <c r="BQ755" s="190"/>
      <c r="BR755" s="190"/>
      <c r="BS755" s="190"/>
      <c r="BT755" s="190"/>
    </row>
    <row r="756" spans="60:72">
      <c r="BH756" s="190"/>
      <c r="BI756" s="190"/>
      <c r="BJ756" s="190"/>
      <c r="BK756" s="190"/>
      <c r="BL756" s="190"/>
      <c r="BM756" s="190"/>
      <c r="BN756" s="190"/>
      <c r="BO756" s="190"/>
      <c r="BP756" s="190"/>
      <c r="BQ756" s="190"/>
      <c r="BR756" s="190"/>
      <c r="BS756" s="190"/>
      <c r="BT756" s="190"/>
    </row>
    <row r="757" spans="60:72">
      <c r="BH757" s="190"/>
      <c r="BI757" s="190"/>
      <c r="BJ757" s="190"/>
      <c r="BK757" s="190"/>
      <c r="BL757" s="190"/>
      <c r="BM757" s="190"/>
      <c r="BN757" s="190"/>
      <c r="BO757" s="190"/>
      <c r="BP757" s="190"/>
      <c r="BQ757" s="190"/>
      <c r="BR757" s="190"/>
      <c r="BS757" s="190"/>
      <c r="BT757" s="190"/>
    </row>
    <row r="758" spans="60:72">
      <c r="BH758" s="190"/>
      <c r="BI758" s="190"/>
      <c r="BJ758" s="190"/>
      <c r="BK758" s="190"/>
      <c r="BL758" s="190"/>
      <c r="BM758" s="190"/>
      <c r="BN758" s="190"/>
      <c r="BO758" s="190"/>
      <c r="BP758" s="190"/>
      <c r="BQ758" s="190"/>
      <c r="BR758" s="190"/>
      <c r="BS758" s="190"/>
      <c r="BT758" s="190"/>
    </row>
    <row r="759" spans="60:72">
      <c r="BH759" s="190"/>
      <c r="BI759" s="190"/>
      <c r="BJ759" s="190"/>
      <c r="BK759" s="190"/>
      <c r="BL759" s="190"/>
      <c r="BM759" s="190"/>
      <c r="BN759" s="190"/>
      <c r="BO759" s="190"/>
      <c r="BP759" s="190"/>
      <c r="BQ759" s="190"/>
      <c r="BR759" s="190"/>
      <c r="BS759" s="190"/>
      <c r="BT759" s="190"/>
    </row>
    <row r="760" spans="60:72">
      <c r="BH760" s="190"/>
      <c r="BI760" s="190"/>
      <c r="BJ760" s="190"/>
      <c r="BK760" s="190"/>
      <c r="BL760" s="190"/>
      <c r="BM760" s="190"/>
      <c r="BN760" s="190"/>
      <c r="BO760" s="190"/>
      <c r="BP760" s="190"/>
      <c r="BQ760" s="190"/>
      <c r="BR760" s="190"/>
      <c r="BS760" s="190"/>
      <c r="BT760" s="190"/>
    </row>
    <row r="761" spans="60:72">
      <c r="BH761" s="190"/>
      <c r="BI761" s="190"/>
      <c r="BJ761" s="190"/>
      <c r="BK761" s="190"/>
      <c r="BL761" s="190"/>
      <c r="BM761" s="190"/>
      <c r="BN761" s="190"/>
      <c r="BO761" s="190"/>
      <c r="BP761" s="190"/>
      <c r="BQ761" s="190"/>
      <c r="BR761" s="190"/>
      <c r="BS761" s="190"/>
      <c r="BT761" s="190"/>
    </row>
    <row r="762" spans="60:72">
      <c r="BH762" s="190"/>
      <c r="BI762" s="190"/>
      <c r="BJ762" s="190"/>
      <c r="BK762" s="190"/>
      <c r="BL762" s="190"/>
      <c r="BM762" s="190"/>
      <c r="BN762" s="190"/>
      <c r="BO762" s="190"/>
      <c r="BP762" s="190"/>
      <c r="BQ762" s="190"/>
      <c r="BR762" s="190"/>
      <c r="BS762" s="190"/>
      <c r="BT762" s="190"/>
    </row>
    <row r="763" spans="60:72">
      <c r="BH763" s="190"/>
      <c r="BI763" s="190"/>
      <c r="BJ763" s="190"/>
      <c r="BK763" s="190"/>
      <c r="BL763" s="190"/>
      <c r="BM763" s="190"/>
      <c r="BN763" s="190"/>
      <c r="BO763" s="190"/>
      <c r="BP763" s="190"/>
      <c r="BQ763" s="190"/>
      <c r="BR763" s="190"/>
      <c r="BS763" s="190"/>
      <c r="BT763" s="190"/>
    </row>
    <row r="764" spans="60:72">
      <c r="BH764" s="190"/>
      <c r="BI764" s="190"/>
      <c r="BJ764" s="190"/>
      <c r="BK764" s="190"/>
      <c r="BL764" s="190"/>
      <c r="BM764" s="190"/>
      <c r="BN764" s="190"/>
      <c r="BO764" s="190"/>
      <c r="BP764" s="190"/>
      <c r="BQ764" s="190"/>
      <c r="BR764" s="190"/>
      <c r="BS764" s="190"/>
      <c r="BT764" s="190"/>
    </row>
    <row r="765" spans="60:72">
      <c r="BH765" s="190"/>
      <c r="BI765" s="190"/>
      <c r="BJ765" s="190"/>
      <c r="BK765" s="190"/>
      <c r="BL765" s="190"/>
      <c r="BM765" s="190"/>
      <c r="BN765" s="190"/>
      <c r="BO765" s="190"/>
      <c r="BP765" s="190"/>
      <c r="BQ765" s="190"/>
      <c r="BR765" s="190"/>
      <c r="BS765" s="190"/>
      <c r="BT765" s="190"/>
    </row>
    <row r="766" spans="60:72">
      <c r="BH766" s="190"/>
      <c r="BI766" s="190"/>
      <c r="BJ766" s="190"/>
      <c r="BK766" s="190"/>
      <c r="BL766" s="190"/>
      <c r="BM766" s="190"/>
      <c r="BN766" s="190"/>
      <c r="BO766" s="190"/>
      <c r="BP766" s="190"/>
      <c r="BQ766" s="190"/>
      <c r="BR766" s="190"/>
      <c r="BS766" s="190"/>
      <c r="BT766" s="190"/>
    </row>
    <row r="767" spans="60:72">
      <c r="BH767" s="190"/>
      <c r="BI767" s="190"/>
      <c r="BJ767" s="190"/>
      <c r="BK767" s="190"/>
      <c r="BL767" s="190"/>
      <c r="BM767" s="190"/>
      <c r="BN767" s="190"/>
      <c r="BO767" s="190"/>
      <c r="BP767" s="190"/>
      <c r="BQ767" s="190"/>
      <c r="BR767" s="190"/>
      <c r="BS767" s="190"/>
      <c r="BT767" s="190"/>
    </row>
    <row r="768" spans="60:72">
      <c r="BH768" s="190"/>
      <c r="BI768" s="190"/>
      <c r="BJ768" s="190"/>
      <c r="BK768" s="190"/>
      <c r="BL768" s="190"/>
      <c r="BM768" s="190"/>
      <c r="BN768" s="190"/>
      <c r="BO768" s="190"/>
      <c r="BP768" s="190"/>
      <c r="BQ768" s="190"/>
      <c r="BR768" s="190"/>
      <c r="BS768" s="190"/>
      <c r="BT768" s="190"/>
    </row>
    <row r="769" spans="60:72">
      <c r="BH769" s="190"/>
      <c r="BI769" s="190"/>
      <c r="BJ769" s="190"/>
      <c r="BK769" s="190"/>
      <c r="BL769" s="190"/>
      <c r="BM769" s="190"/>
      <c r="BN769" s="190"/>
      <c r="BO769" s="190"/>
      <c r="BP769" s="190"/>
      <c r="BQ769" s="190"/>
      <c r="BR769" s="190"/>
      <c r="BS769" s="190"/>
      <c r="BT769" s="190"/>
    </row>
    <row r="770" spans="60:72">
      <c r="BH770" s="190"/>
      <c r="BI770" s="190"/>
      <c r="BJ770" s="190"/>
      <c r="BK770" s="190"/>
      <c r="BL770" s="190"/>
      <c r="BM770" s="190"/>
      <c r="BN770" s="190"/>
      <c r="BO770" s="190"/>
      <c r="BP770" s="190"/>
      <c r="BQ770" s="190"/>
      <c r="BR770" s="190"/>
      <c r="BS770" s="190"/>
      <c r="BT770" s="190"/>
    </row>
    <row r="771" spans="60:72">
      <c r="BH771" s="190"/>
      <c r="BI771" s="190"/>
      <c r="BJ771" s="190"/>
      <c r="BK771" s="190"/>
      <c r="BL771" s="190"/>
      <c r="BM771" s="190"/>
      <c r="BN771" s="190"/>
      <c r="BO771" s="190"/>
      <c r="BP771" s="190"/>
      <c r="BQ771" s="190"/>
      <c r="BR771" s="190"/>
      <c r="BS771" s="190"/>
      <c r="BT771" s="190"/>
    </row>
    <row r="772" spans="60:72">
      <c r="BH772" s="190"/>
      <c r="BI772" s="190"/>
      <c r="BJ772" s="190"/>
      <c r="BK772" s="190"/>
      <c r="BL772" s="190"/>
      <c r="BM772" s="190"/>
      <c r="BN772" s="190"/>
      <c r="BO772" s="190"/>
      <c r="BP772" s="190"/>
      <c r="BQ772" s="190"/>
      <c r="BR772" s="190"/>
      <c r="BS772" s="190"/>
      <c r="BT772" s="190"/>
    </row>
    <row r="773" spans="60:72">
      <c r="BH773" s="190"/>
      <c r="BI773" s="190"/>
      <c r="BJ773" s="190"/>
      <c r="BK773" s="190"/>
      <c r="BL773" s="190"/>
      <c r="BM773" s="190"/>
      <c r="BN773" s="190"/>
      <c r="BO773" s="190"/>
      <c r="BP773" s="190"/>
      <c r="BQ773" s="190"/>
      <c r="BR773" s="190"/>
      <c r="BS773" s="190"/>
      <c r="BT773" s="190"/>
    </row>
    <row r="774" spans="60:72">
      <c r="BH774" s="190"/>
      <c r="BI774" s="190"/>
      <c r="BJ774" s="190"/>
      <c r="BK774" s="190"/>
      <c r="BL774" s="190"/>
      <c r="BM774" s="190"/>
      <c r="BN774" s="190"/>
      <c r="BO774" s="190"/>
      <c r="BP774" s="190"/>
      <c r="BQ774" s="190"/>
      <c r="BR774" s="190"/>
      <c r="BS774" s="190"/>
      <c r="BT774" s="190"/>
    </row>
    <row r="775" spans="60:72">
      <c r="BH775" s="190"/>
      <c r="BI775" s="190"/>
      <c r="BJ775" s="190"/>
      <c r="BK775" s="190"/>
      <c r="BL775" s="190"/>
      <c r="BM775" s="190"/>
      <c r="BN775" s="190"/>
      <c r="BO775" s="190"/>
      <c r="BP775" s="190"/>
      <c r="BQ775" s="190"/>
      <c r="BR775" s="190"/>
      <c r="BS775" s="190"/>
      <c r="BT775" s="190"/>
    </row>
    <row r="776" spans="60:72">
      <c r="BH776" s="190"/>
      <c r="BI776" s="190"/>
      <c r="BJ776" s="190"/>
      <c r="BK776" s="190"/>
      <c r="BL776" s="190"/>
      <c r="BM776" s="190"/>
      <c r="BN776" s="190"/>
      <c r="BO776" s="190"/>
      <c r="BP776" s="190"/>
      <c r="BQ776" s="190"/>
      <c r="BR776" s="190"/>
      <c r="BS776" s="190"/>
      <c r="BT776" s="190"/>
    </row>
    <row r="777" spans="60:72">
      <c r="BH777" s="190"/>
      <c r="BI777" s="190"/>
      <c r="BJ777" s="190"/>
      <c r="BK777" s="190"/>
      <c r="BL777" s="190"/>
      <c r="BM777" s="190"/>
      <c r="BN777" s="190"/>
      <c r="BO777" s="190"/>
      <c r="BP777" s="190"/>
      <c r="BQ777" s="190"/>
      <c r="BR777" s="190"/>
      <c r="BS777" s="190"/>
      <c r="BT777" s="190"/>
    </row>
    <row r="778" spans="60:72">
      <c r="BH778" s="190"/>
      <c r="BI778" s="190"/>
      <c r="BJ778" s="190"/>
      <c r="BK778" s="190"/>
      <c r="BL778" s="190"/>
      <c r="BM778" s="190"/>
      <c r="BN778" s="190"/>
      <c r="BO778" s="190"/>
      <c r="BP778" s="190"/>
      <c r="BQ778" s="190"/>
      <c r="BR778" s="190"/>
      <c r="BS778" s="190"/>
      <c r="BT778" s="190"/>
    </row>
    <row r="779" spans="60:72">
      <c r="BH779" s="190"/>
      <c r="BI779" s="190"/>
      <c r="BJ779" s="190"/>
      <c r="BK779" s="190"/>
      <c r="BL779" s="190"/>
      <c r="BM779" s="190"/>
      <c r="BN779" s="190"/>
      <c r="BO779" s="190"/>
      <c r="BP779" s="190"/>
      <c r="BQ779" s="190"/>
      <c r="BR779" s="190"/>
      <c r="BS779" s="190"/>
      <c r="BT779" s="190"/>
    </row>
    <row r="780" spans="60:72">
      <c r="BH780" s="190"/>
      <c r="BI780" s="190"/>
      <c r="BJ780" s="190"/>
      <c r="BK780" s="190"/>
      <c r="BL780" s="190"/>
      <c r="BM780" s="190"/>
      <c r="BN780" s="190"/>
      <c r="BO780" s="190"/>
      <c r="BP780" s="190"/>
      <c r="BQ780" s="190"/>
      <c r="BR780" s="190"/>
      <c r="BS780" s="190"/>
      <c r="BT780" s="190"/>
    </row>
    <row r="781" spans="60:72">
      <c r="BH781" s="190"/>
      <c r="BI781" s="190"/>
      <c r="BJ781" s="190"/>
      <c r="BK781" s="190"/>
      <c r="BL781" s="190"/>
      <c r="BM781" s="190"/>
      <c r="BN781" s="190"/>
      <c r="BO781" s="190"/>
      <c r="BP781" s="190"/>
      <c r="BQ781" s="190"/>
      <c r="BR781" s="190"/>
      <c r="BS781" s="190"/>
      <c r="BT781" s="190"/>
    </row>
    <row r="782" spans="60:72">
      <c r="BH782" s="190"/>
      <c r="BI782" s="190"/>
      <c r="BJ782" s="190"/>
      <c r="BK782" s="190"/>
      <c r="BL782" s="190"/>
      <c r="BM782" s="190"/>
      <c r="BN782" s="190"/>
      <c r="BO782" s="190"/>
      <c r="BP782" s="190"/>
      <c r="BQ782" s="190"/>
      <c r="BR782" s="190"/>
      <c r="BS782" s="190"/>
      <c r="BT782" s="190"/>
    </row>
    <row r="783" spans="60:72">
      <c r="BH783" s="190"/>
      <c r="BI783" s="190"/>
      <c r="BJ783" s="190"/>
      <c r="BK783" s="190"/>
      <c r="BL783" s="190"/>
      <c r="BM783" s="190"/>
      <c r="BN783" s="190"/>
      <c r="BO783" s="190"/>
      <c r="BP783" s="190"/>
      <c r="BQ783" s="190"/>
      <c r="BR783" s="190"/>
      <c r="BS783" s="190"/>
      <c r="BT783" s="190"/>
    </row>
    <row r="784" spans="60:72">
      <c r="BH784" s="190"/>
      <c r="BI784" s="190"/>
      <c r="BJ784" s="190"/>
      <c r="BK784" s="190"/>
      <c r="BL784" s="190"/>
      <c r="BM784" s="190"/>
      <c r="BN784" s="190"/>
      <c r="BO784" s="190"/>
      <c r="BP784" s="190"/>
      <c r="BQ784" s="190"/>
      <c r="BR784" s="190"/>
      <c r="BS784" s="190"/>
      <c r="BT784" s="190"/>
    </row>
    <row r="785" spans="60:72">
      <c r="BH785" s="190"/>
      <c r="BI785" s="190"/>
      <c r="BJ785" s="190"/>
      <c r="BK785" s="190"/>
      <c r="BL785" s="190"/>
      <c r="BM785" s="190"/>
      <c r="BN785" s="190"/>
      <c r="BO785" s="190"/>
      <c r="BP785" s="190"/>
      <c r="BQ785" s="190"/>
      <c r="BR785" s="190"/>
      <c r="BS785" s="190"/>
      <c r="BT785" s="190"/>
    </row>
    <row r="786" spans="60:72">
      <c r="BH786" s="190"/>
      <c r="BI786" s="190"/>
      <c r="BJ786" s="190"/>
      <c r="BK786" s="190"/>
      <c r="BL786" s="190"/>
      <c r="BM786" s="190"/>
      <c r="BN786" s="190"/>
      <c r="BO786" s="190"/>
      <c r="BP786" s="190"/>
      <c r="BQ786" s="190"/>
      <c r="BR786" s="190"/>
      <c r="BS786" s="190"/>
      <c r="BT786" s="190"/>
    </row>
    <row r="787" spans="60:72">
      <c r="BH787" s="190"/>
      <c r="BI787" s="190"/>
      <c r="BJ787" s="190"/>
      <c r="BK787" s="190"/>
      <c r="BL787" s="190"/>
      <c r="BM787" s="190"/>
      <c r="BN787" s="190"/>
      <c r="BO787" s="190"/>
      <c r="BP787" s="190"/>
      <c r="BQ787" s="190"/>
      <c r="BR787" s="190"/>
      <c r="BS787" s="190"/>
      <c r="BT787" s="190"/>
    </row>
    <row r="788" spans="60:72">
      <c r="BH788" s="190"/>
      <c r="BI788" s="190"/>
      <c r="BJ788" s="190"/>
      <c r="BK788" s="190"/>
      <c r="BL788" s="190"/>
      <c r="BM788" s="190"/>
      <c r="BN788" s="190"/>
      <c r="BO788" s="190"/>
      <c r="BP788" s="190"/>
      <c r="BQ788" s="190"/>
      <c r="BR788" s="190"/>
      <c r="BS788" s="190"/>
      <c r="BT788" s="190"/>
    </row>
    <row r="789" spans="60:72">
      <c r="BH789" s="190"/>
      <c r="BI789" s="190"/>
      <c r="BJ789" s="190"/>
      <c r="BK789" s="190"/>
      <c r="BL789" s="190"/>
      <c r="BM789" s="190"/>
      <c r="BN789" s="190"/>
      <c r="BO789" s="190"/>
      <c r="BP789" s="190"/>
      <c r="BQ789" s="190"/>
      <c r="BR789" s="190"/>
      <c r="BS789" s="190"/>
      <c r="BT789" s="190"/>
    </row>
    <row r="790" spans="60:72">
      <c r="BH790" s="190"/>
      <c r="BI790" s="190"/>
      <c r="BJ790" s="190"/>
      <c r="BK790" s="190"/>
      <c r="BL790" s="190"/>
      <c r="BM790" s="190"/>
      <c r="BN790" s="190"/>
      <c r="BO790" s="190"/>
      <c r="BP790" s="190"/>
      <c r="BQ790" s="190"/>
      <c r="BR790" s="190"/>
      <c r="BS790" s="190"/>
      <c r="BT790" s="190"/>
    </row>
    <row r="791" spans="60:72">
      <c r="BH791" s="190"/>
      <c r="BI791" s="190"/>
      <c r="BJ791" s="190"/>
      <c r="BK791" s="190"/>
      <c r="BL791" s="190"/>
      <c r="BM791" s="190"/>
      <c r="BN791" s="190"/>
      <c r="BO791" s="190"/>
      <c r="BP791" s="190"/>
      <c r="BQ791" s="190"/>
      <c r="BR791" s="190"/>
      <c r="BS791" s="190"/>
      <c r="BT791" s="190"/>
    </row>
    <row r="792" spans="60:72">
      <c r="BH792" s="190"/>
      <c r="BI792" s="190"/>
      <c r="BJ792" s="190"/>
      <c r="BK792" s="190"/>
      <c r="BL792" s="190"/>
      <c r="BM792" s="190"/>
      <c r="BN792" s="190"/>
      <c r="BO792" s="190"/>
      <c r="BP792" s="190"/>
      <c r="BQ792" s="190"/>
      <c r="BR792" s="190"/>
      <c r="BS792" s="190"/>
      <c r="BT792" s="190"/>
    </row>
    <row r="793" spans="60:72">
      <c r="BH793" s="190"/>
      <c r="BI793" s="190"/>
      <c r="BJ793" s="190"/>
      <c r="BK793" s="190"/>
      <c r="BL793" s="190"/>
      <c r="BM793" s="190"/>
      <c r="BN793" s="190"/>
      <c r="BO793" s="190"/>
      <c r="BP793" s="190"/>
      <c r="BQ793" s="190"/>
      <c r="BR793" s="190"/>
      <c r="BS793" s="190"/>
      <c r="BT793" s="190"/>
    </row>
    <row r="794" spans="60:72">
      <c r="BH794" s="190"/>
      <c r="BI794" s="190"/>
      <c r="BJ794" s="190"/>
      <c r="BK794" s="190"/>
      <c r="BL794" s="190"/>
      <c r="BM794" s="190"/>
      <c r="BN794" s="190"/>
      <c r="BO794" s="190"/>
      <c r="BP794" s="190"/>
      <c r="BQ794" s="190"/>
      <c r="BR794" s="190"/>
      <c r="BS794" s="190"/>
      <c r="BT794" s="190"/>
    </row>
    <row r="795" spans="60:72">
      <c r="BH795" s="190"/>
      <c r="BI795" s="190"/>
      <c r="BJ795" s="190"/>
      <c r="BK795" s="190"/>
      <c r="BL795" s="190"/>
      <c r="BM795" s="190"/>
      <c r="BN795" s="190"/>
      <c r="BO795" s="190"/>
      <c r="BP795" s="190"/>
      <c r="BQ795" s="190"/>
      <c r="BR795" s="190"/>
      <c r="BS795" s="190"/>
      <c r="BT795" s="190"/>
    </row>
    <row r="796" spans="60:72">
      <c r="BH796" s="190"/>
      <c r="BI796" s="190"/>
      <c r="BJ796" s="190"/>
      <c r="BK796" s="190"/>
      <c r="BL796" s="190"/>
      <c r="BM796" s="190"/>
      <c r="BN796" s="190"/>
      <c r="BO796" s="190"/>
      <c r="BP796" s="190"/>
      <c r="BQ796" s="190"/>
      <c r="BR796" s="190"/>
      <c r="BS796" s="190"/>
      <c r="BT796" s="190"/>
    </row>
    <row r="797" spans="60:72">
      <c r="BH797" s="190"/>
      <c r="BI797" s="190"/>
      <c r="BJ797" s="190"/>
      <c r="BK797" s="190"/>
      <c r="BL797" s="190"/>
      <c r="BM797" s="190"/>
      <c r="BN797" s="190"/>
      <c r="BO797" s="190"/>
      <c r="BP797" s="190"/>
      <c r="BQ797" s="190"/>
      <c r="BR797" s="190"/>
      <c r="BS797" s="190"/>
      <c r="BT797" s="190"/>
    </row>
    <row r="798" spans="60:72">
      <c r="BH798" s="190"/>
      <c r="BI798" s="190"/>
      <c r="BJ798" s="190"/>
      <c r="BK798" s="190"/>
      <c r="BL798" s="190"/>
      <c r="BM798" s="190"/>
      <c r="BN798" s="190"/>
      <c r="BO798" s="190"/>
      <c r="BP798" s="190"/>
      <c r="BQ798" s="190"/>
      <c r="BR798" s="190"/>
      <c r="BS798" s="190"/>
      <c r="BT798" s="190"/>
    </row>
    <row r="799" spans="60:72">
      <c r="BH799" s="190"/>
      <c r="BI799" s="190"/>
      <c r="BJ799" s="190"/>
      <c r="BK799" s="190"/>
      <c r="BL799" s="190"/>
      <c r="BM799" s="190"/>
      <c r="BN799" s="190"/>
      <c r="BO799" s="190"/>
      <c r="BP799" s="190"/>
      <c r="BQ799" s="190"/>
      <c r="BR799" s="190"/>
      <c r="BS799" s="190"/>
      <c r="BT799" s="190"/>
    </row>
    <row r="800" spans="60:72">
      <c r="BH800" s="190"/>
      <c r="BI800" s="190"/>
      <c r="BJ800" s="190"/>
      <c r="BK800" s="190"/>
      <c r="BL800" s="190"/>
      <c r="BM800" s="190"/>
      <c r="BN800" s="190"/>
      <c r="BO800" s="190"/>
      <c r="BP800" s="190"/>
      <c r="BQ800" s="190"/>
      <c r="BR800" s="190"/>
      <c r="BS800" s="190"/>
      <c r="BT800" s="190"/>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52"/>
      <c r="BE1" s="52"/>
      <c r="BF1" s="52"/>
      <c r="BG1" s="52"/>
      <c r="BH1" s="52"/>
      <c r="BI1" s="52"/>
      <c r="BJ1" s="52"/>
      <c r="BK1" s="12"/>
      <c r="BL1" s="12"/>
    </row>
    <row r="2" spans="1:256" ht="15.75">
      <c r="A2" s="9"/>
      <c r="B2" s="9"/>
      <c r="C2" s="57"/>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12"/>
      <c r="BE2" s="12"/>
      <c r="BF2" s="12"/>
      <c r="BG2" s="12"/>
      <c r="BH2" s="12"/>
      <c r="BI2" s="12"/>
      <c r="BJ2" s="12"/>
      <c r="BK2" s="12"/>
      <c r="BL2" s="12"/>
    </row>
    <row r="3" spans="1:256" s="1" customFormat="1">
      <c r="A3" s="58"/>
      <c r="B3" s="58"/>
      <c r="C3" s="59"/>
      <c r="D3" s="58"/>
      <c r="E3" s="58"/>
      <c r="F3" s="58"/>
      <c r="G3" s="240">
        <v>0</v>
      </c>
      <c r="H3" s="240">
        <f t="shared" ref="H3:R3" si="0">G3+1</f>
        <v>1</v>
      </c>
      <c r="I3" s="240">
        <f t="shared" si="0"/>
        <v>2</v>
      </c>
      <c r="J3" s="240">
        <f t="shared" si="0"/>
        <v>3</v>
      </c>
      <c r="K3" s="240">
        <f t="shared" si="0"/>
        <v>4</v>
      </c>
      <c r="L3" s="240">
        <f t="shared" si="0"/>
        <v>5</v>
      </c>
      <c r="M3" s="240">
        <f t="shared" si="0"/>
        <v>6</v>
      </c>
      <c r="N3" s="240">
        <f t="shared" si="0"/>
        <v>7</v>
      </c>
      <c r="O3" s="240">
        <f t="shared" si="0"/>
        <v>8</v>
      </c>
      <c r="P3" s="240">
        <f t="shared" si="0"/>
        <v>9</v>
      </c>
      <c r="Q3" s="240">
        <f t="shared" si="0"/>
        <v>10</v>
      </c>
      <c r="R3" s="240">
        <f t="shared" si="0"/>
        <v>11</v>
      </c>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6"/>
      <c r="F6" s="262"/>
      <c r="G6" s="201">
        <f>Input!G177</f>
        <v>4.3526432415321059E-2</v>
      </c>
      <c r="H6" s="21">
        <f>Input!H177</f>
        <v>1.8201122402548231E-2</v>
      </c>
      <c r="I6" s="21">
        <f>Input!I177</f>
        <v>2.845225681513508E-2</v>
      </c>
      <c r="J6" s="21">
        <f>Input!J177</f>
        <v>3.3893395133255844E-2</v>
      </c>
      <c r="K6" s="21">
        <f>Input!K177</f>
        <v>1.76278015613196E-2</v>
      </c>
      <c r="L6" s="21">
        <f>Input!L177</f>
        <v>2.4498886414253906E-2</v>
      </c>
      <c r="M6" s="21">
        <f>Input!M177</f>
        <v>0</v>
      </c>
      <c r="N6" s="21">
        <f>Input!N177</f>
        <v>0</v>
      </c>
      <c r="O6" s="21">
        <f>Input!O177</f>
        <v>0</v>
      </c>
      <c r="P6" s="21">
        <f>Input!P177</f>
        <v>0</v>
      </c>
      <c r="Q6" s="21">
        <f>Input!Q177</f>
        <v>0</v>
      </c>
      <c r="R6" s="21"/>
      <c r="S6" s="86"/>
      <c r="T6" s="86"/>
      <c r="U6" s="86"/>
      <c r="V6" s="86"/>
      <c r="W6" s="86"/>
      <c r="X6" s="86"/>
      <c r="Y6" s="86"/>
      <c r="Z6" s="86"/>
      <c r="AA6" s="86"/>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86"/>
      <c r="BE6" s="86"/>
      <c r="BF6" s="86"/>
      <c r="BG6" s="86"/>
      <c r="BH6" s="86"/>
      <c r="BI6" s="86"/>
      <c r="BJ6" s="86"/>
      <c r="BK6" s="12"/>
      <c r="BL6" s="12"/>
    </row>
    <row r="7" spans="1:256">
      <c r="A7" s="9"/>
      <c r="B7" s="9"/>
      <c r="C7" s="9" t="s">
        <v>73</v>
      </c>
      <c r="D7" s="9"/>
      <c r="E7" s="9"/>
      <c r="F7" s="9"/>
      <c r="G7" s="202">
        <f>Input!G178</f>
        <v>1</v>
      </c>
      <c r="H7" s="241">
        <f>Input!H178</f>
        <v>1.0435264324153211</v>
      </c>
      <c r="I7" s="242">
        <f>Input!I178</f>
        <v>1.0625197847420067</v>
      </c>
      <c r="J7" s="242">
        <f>Input!J178</f>
        <v>1.0927508705286484</v>
      </c>
      <c r="K7" s="242">
        <f>Input!K178</f>
        <v>1.1297879075656851</v>
      </c>
      <c r="L7" s="242">
        <f>Input!L178</f>
        <v>1.1497035846066315</v>
      </c>
      <c r="M7" s="242">
        <f>Input!M178</f>
        <v>1.1778700421359698</v>
      </c>
      <c r="N7" s="242">
        <f>Input!N178</f>
        <v>1.1778700421359698</v>
      </c>
      <c r="O7" s="242">
        <f>Input!O178</f>
        <v>1.1778700421359698</v>
      </c>
      <c r="P7" s="242">
        <f>Input!P178</f>
        <v>1.1778700421359698</v>
      </c>
      <c r="Q7" s="242">
        <f>Input!Q178</f>
        <v>1.1778700421359698</v>
      </c>
      <c r="R7" s="22"/>
      <c r="S7" s="100"/>
      <c r="T7" s="100"/>
      <c r="U7" s="100"/>
      <c r="V7" s="100"/>
      <c r="W7" s="100"/>
      <c r="X7" s="100"/>
      <c r="Y7" s="100"/>
      <c r="Z7" s="100"/>
      <c r="AA7" s="100"/>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100"/>
      <c r="T8" s="100"/>
      <c r="U8" s="100"/>
      <c r="V8" s="100"/>
      <c r="W8" s="100"/>
      <c r="X8" s="100"/>
      <c r="Y8" s="100"/>
      <c r="Z8" s="100"/>
      <c r="AA8" s="100"/>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74"/>
      <c r="T9" s="100"/>
      <c r="U9" s="100"/>
      <c r="V9" s="100"/>
      <c r="W9" s="100"/>
      <c r="X9" s="100"/>
      <c r="Y9" s="100"/>
      <c r="Z9" s="100"/>
      <c r="AA9" s="100"/>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100"/>
      <c r="BE9" s="100"/>
      <c r="BF9" s="100"/>
      <c r="BG9" s="100"/>
      <c r="BH9" s="100"/>
      <c r="BI9" s="100"/>
      <c r="BJ9" s="100"/>
      <c r="BK9" s="12"/>
      <c r="BL9" s="12"/>
    </row>
    <row r="10" spans="1:256">
      <c r="A10" s="9"/>
      <c r="B10" s="17"/>
      <c r="C10" s="17"/>
      <c r="D10" s="124"/>
      <c r="E10" s="124"/>
      <c r="F10" s="124"/>
      <c r="G10" s="124"/>
      <c r="H10" s="124"/>
      <c r="I10" s="12"/>
      <c r="J10" s="12"/>
      <c r="K10" s="12"/>
      <c r="L10" s="12"/>
      <c r="M10" s="12"/>
      <c r="N10" s="12"/>
      <c r="O10" s="12"/>
      <c r="P10" s="12"/>
      <c r="Q10" s="12"/>
      <c r="R10" s="12"/>
      <c r="S10" s="100"/>
      <c r="T10" s="100"/>
      <c r="U10" s="100"/>
      <c r="V10" s="100"/>
      <c r="W10" s="100"/>
      <c r="X10" s="100"/>
      <c r="Y10" s="100"/>
      <c r="Z10" s="100"/>
      <c r="AA10" s="100"/>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100"/>
      <c r="BE10" s="100"/>
      <c r="BF10" s="100"/>
      <c r="BG10" s="100"/>
      <c r="BH10" s="100"/>
      <c r="BI10" s="100"/>
      <c r="BJ10" s="100"/>
      <c r="BK10" s="12"/>
      <c r="BL10" s="12"/>
    </row>
    <row r="11" spans="1:256">
      <c r="A11" s="9"/>
      <c r="B11" s="9"/>
      <c r="C11" s="46" t="s">
        <v>34</v>
      </c>
      <c r="D11" s="9"/>
      <c r="E11" s="9"/>
      <c r="F11" s="9"/>
      <c r="G11" s="37"/>
      <c r="H11" s="37">
        <f t="shared" ref="H11:P11" si="1">SUM(H12:H41)</f>
        <v>12.524768353886749</v>
      </c>
      <c r="I11" s="37">
        <f t="shared" si="1"/>
        <v>14.206004787930176</v>
      </c>
      <c r="J11" s="37">
        <f t="shared" si="1"/>
        <v>18.180069768147327</v>
      </c>
      <c r="K11" s="37">
        <f t="shared" si="1"/>
        <v>20.077578280806684</v>
      </c>
      <c r="L11" s="37">
        <f t="shared" si="1"/>
        <v>18.132969209550939</v>
      </c>
      <c r="M11" s="37">
        <f t="shared" si="1"/>
        <v>0</v>
      </c>
      <c r="N11" s="37">
        <f t="shared" si="1"/>
        <v>0</v>
      </c>
      <c r="O11" s="37">
        <f t="shared" si="1"/>
        <v>0</v>
      </c>
      <c r="P11" s="37">
        <f t="shared" si="1"/>
        <v>0</v>
      </c>
      <c r="Q11" s="37">
        <f>SUM(Q12:Q41)</f>
        <v>0</v>
      </c>
      <c r="R11" s="29"/>
      <c r="S11" s="101"/>
      <c r="T11" s="101"/>
      <c r="U11" s="101"/>
      <c r="V11" s="101"/>
      <c r="W11" s="101"/>
      <c r="X11" s="101"/>
      <c r="Y11" s="101"/>
      <c r="Z11" s="101"/>
      <c r="AA11" s="101"/>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101"/>
      <c r="BE11" s="101"/>
      <c r="BF11" s="101"/>
      <c r="BG11" s="101"/>
      <c r="BH11" s="101"/>
      <c r="BI11" s="101"/>
      <c r="BJ11" s="101"/>
      <c r="BK11" s="12"/>
      <c r="BL11" s="12"/>
    </row>
    <row r="12" spans="1:256" hidden="1" outlineLevel="1">
      <c r="A12" s="9"/>
      <c r="B12" s="9"/>
      <c r="C12" s="46"/>
      <c r="D12" s="131" t="str">
        <f>Asset1</f>
        <v>Opening Distribution Assets</v>
      </c>
      <c r="E12" s="9"/>
      <c r="F12" s="9"/>
      <c r="G12" s="125"/>
      <c r="H12" s="112">
        <f>Input!H143*(1+vanilla1)^0.5</f>
        <v>0</v>
      </c>
      <c r="I12" s="112">
        <f>Input!I143*(1+vanilla2)^0.5</f>
        <v>0</v>
      </c>
      <c r="J12" s="112">
        <f>Input!J143*(1+vanilla3)^0.5</f>
        <v>0</v>
      </c>
      <c r="K12" s="112">
        <f>Input!K143*(1+vanilla4)^0.5</f>
        <v>0</v>
      </c>
      <c r="L12" s="112">
        <f>Input!L143*(1+vanilla5)^0.5</f>
        <v>0</v>
      </c>
      <c r="M12" s="112">
        <f>Input!M143*(1+vanilla6)^0.5</f>
        <v>0</v>
      </c>
      <c r="N12" s="112">
        <f>Input!N143*(1+vanilla7)^0.5</f>
        <v>0</v>
      </c>
      <c r="O12" s="112">
        <f>Input!O143*(1+vanilla8)^0.5</f>
        <v>0</v>
      </c>
      <c r="P12" s="112">
        <f>Input!P143*(1+vanilla9)^0.5</f>
        <v>0</v>
      </c>
      <c r="Q12" s="112">
        <f>Input!Q143*(1+vanilla10)^0.5</f>
        <v>0</v>
      </c>
      <c r="R12" s="29"/>
      <c r="S12" s="101"/>
      <c r="T12" s="101"/>
      <c r="U12" s="101"/>
      <c r="V12" s="101"/>
      <c r="W12" s="101"/>
      <c r="X12" s="101"/>
      <c r="Y12" s="101"/>
      <c r="Z12" s="101"/>
      <c r="AA12" s="101"/>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101"/>
      <c r="BE12" s="101"/>
      <c r="BF12" s="101"/>
      <c r="BG12" s="101"/>
      <c r="BH12" s="101"/>
      <c r="BI12" s="101"/>
      <c r="BJ12" s="101"/>
      <c r="BK12" s="12"/>
      <c r="BL12" s="12"/>
    </row>
    <row r="13" spans="1:256" hidden="1" outlineLevel="1">
      <c r="A13" s="9"/>
      <c r="B13" s="9"/>
      <c r="C13" s="46"/>
      <c r="D13" s="131" t="str">
        <f>Asset2</f>
        <v>Sub-transmission Overhead</v>
      </c>
      <c r="E13" s="9"/>
      <c r="F13" s="9"/>
      <c r="G13" s="125"/>
      <c r="H13" s="112">
        <f>Input!H144*(1+vanilla1)^0.5</f>
        <v>7.8239508752955222</v>
      </c>
      <c r="I13" s="112">
        <f>Input!I144*(1+vanilla2)^0.5</f>
        <v>6.4635045127252768</v>
      </c>
      <c r="J13" s="112">
        <f>Input!J144*(1+vanilla3)^0.5</f>
        <v>6.2929987588419509</v>
      </c>
      <c r="K13" s="112">
        <f>Input!K144*(1+vanilla4)^0.5</f>
        <v>3.602792293401301</v>
      </c>
      <c r="L13" s="112">
        <f>Input!L144*(1+vanilla5)^0.5</f>
        <v>2.548805874186006</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101"/>
      <c r="BE13" s="101"/>
      <c r="BF13" s="101"/>
      <c r="BG13" s="101"/>
      <c r="BH13" s="101"/>
      <c r="BI13" s="101"/>
      <c r="BJ13" s="101"/>
      <c r="BK13" s="12"/>
      <c r="BL13" s="12"/>
    </row>
    <row r="14" spans="1:256" hidden="1" outlineLevel="1">
      <c r="A14" s="9"/>
      <c r="B14" s="9"/>
      <c r="C14" s="46"/>
      <c r="D14" s="131" t="str">
        <f>Asset3</f>
        <v>Sub-transmission Underground</v>
      </c>
      <c r="E14" s="9"/>
      <c r="F14" s="9"/>
      <c r="G14" s="125"/>
      <c r="H14" s="112">
        <f>Input!H145*(1+vanilla1)^0.5</f>
        <v>0</v>
      </c>
      <c r="I14" s="112">
        <f>Input!I145*(1+vanilla2)^0.5</f>
        <v>0</v>
      </c>
      <c r="J14" s="112">
        <f>Input!J145*(1+vanilla3)^0.5</f>
        <v>0</v>
      </c>
      <c r="K14" s="112">
        <f>Input!K145*(1+vanilla4)^0.5</f>
        <v>0</v>
      </c>
      <c r="L14" s="112">
        <f>Input!L145*(1+vanilla5)^0.5</f>
        <v>0</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101"/>
      <c r="BE14" s="101"/>
      <c r="BF14" s="101"/>
      <c r="BG14" s="101"/>
      <c r="BH14" s="101"/>
      <c r="BI14" s="101"/>
      <c r="BJ14" s="101"/>
      <c r="BK14" s="12"/>
      <c r="BL14" s="12"/>
    </row>
    <row r="15" spans="1:256" hidden="1" outlineLevel="1">
      <c r="A15" s="9"/>
      <c r="B15" s="9"/>
      <c r="C15" s="46"/>
      <c r="D15" s="131" t="str">
        <f>Asset4</f>
        <v>Zone Substation</v>
      </c>
      <c r="E15" s="9"/>
      <c r="F15" s="9"/>
      <c r="G15" s="125"/>
      <c r="H15" s="112">
        <f>Input!H146*(1+vanilla1)^0.5</f>
        <v>2.5330364328146646</v>
      </c>
      <c r="I15" s="112">
        <f>Input!I146*(1+vanilla2)^0.5</f>
        <v>5.6757348327374544</v>
      </c>
      <c r="J15" s="112">
        <f>Input!J146*(1+vanilla3)^0.5</f>
        <v>11.047226150199419</v>
      </c>
      <c r="K15" s="112">
        <f>Input!K146*(1+vanilla4)^0.5</f>
        <v>14.415218553890153</v>
      </c>
      <c r="L15" s="112">
        <f>Input!L146*(1+vanilla5)^0.5</f>
        <v>11.509444149950669</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101"/>
      <c r="BE15" s="101"/>
      <c r="BF15" s="101"/>
      <c r="BG15" s="101"/>
      <c r="BH15" s="101"/>
      <c r="BI15" s="101"/>
      <c r="BJ15" s="101"/>
      <c r="BK15" s="12"/>
      <c r="BL15" s="12"/>
    </row>
    <row r="16" spans="1:256" hidden="1" outlineLevel="1">
      <c r="A16" s="9"/>
      <c r="B16" s="9"/>
      <c r="C16" s="46"/>
      <c r="D16" s="131" t="str">
        <f>Asset5</f>
        <v>IT &amp; Communication Systems (Networks)</v>
      </c>
      <c r="E16" s="9"/>
      <c r="F16" s="9"/>
      <c r="G16" s="125"/>
      <c r="H16" s="112">
        <f>Input!H147*(1+vanilla1)^0.5</f>
        <v>0.1730681472502027</v>
      </c>
      <c r="I16" s="112">
        <f>Input!I147*(1+vanilla2)^0.5</f>
        <v>0.12009075753923383</v>
      </c>
      <c r="J16" s="112">
        <f>Input!J147*(1+vanilla3)^0.5</f>
        <v>0.32900476581962124</v>
      </c>
      <c r="K16" s="112">
        <f>Input!K147*(1+vanilla4)^0.5</f>
        <v>0.83846007263057076</v>
      </c>
      <c r="L16" s="112">
        <f>Input!L147*(1+vanilla5)^0.5</f>
        <v>2.5421590138257844</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101"/>
      <c r="BE16" s="101"/>
      <c r="BF16" s="101"/>
      <c r="BG16" s="101"/>
      <c r="BH16" s="101"/>
      <c r="BI16" s="101"/>
      <c r="BJ16" s="101"/>
      <c r="BK16" s="12"/>
      <c r="BL16" s="12"/>
    </row>
    <row r="17" spans="1:64" hidden="1" outlineLevel="1">
      <c r="A17" s="9"/>
      <c r="B17" s="9"/>
      <c r="C17" s="46"/>
      <c r="D17" s="131" t="str">
        <f>Asset6</f>
        <v>Motor Vehicles</v>
      </c>
      <c r="E17" s="9"/>
      <c r="F17" s="9"/>
      <c r="G17" s="125"/>
      <c r="H17" s="112">
        <f>Input!H148*(1+vanilla1)^0.5</f>
        <v>0</v>
      </c>
      <c r="I17" s="112">
        <f>Input!I148*(1+vanilla2)^0.5</f>
        <v>0</v>
      </c>
      <c r="J17" s="112">
        <f>Input!J148*(1+vanilla3)^0.5</f>
        <v>7.7994748854309376E-2</v>
      </c>
      <c r="K17" s="112">
        <f>Input!K148*(1+vanilla4)^0.5</f>
        <v>0.53066758817654658</v>
      </c>
      <c r="L17" s="112">
        <f>Input!L148*(1+vanilla5)^0.5</f>
        <v>0.21345633563678029</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101"/>
      <c r="BE17" s="101"/>
      <c r="BF17" s="101"/>
      <c r="BG17" s="101"/>
      <c r="BH17" s="101"/>
      <c r="BI17" s="101"/>
      <c r="BJ17" s="101"/>
      <c r="BK17" s="12"/>
      <c r="BL17" s="12"/>
    </row>
    <row r="18" spans="1:64" hidden="1" outlineLevel="1">
      <c r="A18" s="9"/>
      <c r="B18" s="9"/>
      <c r="C18" s="46"/>
      <c r="D18" s="131" t="str">
        <f>Asset7</f>
        <v>Other Non-System Assets (Networks)</v>
      </c>
      <c r="E18" s="9"/>
      <c r="F18" s="9"/>
      <c r="G18" s="125"/>
      <c r="H18" s="112">
        <f>Input!H149*(1+vanilla1)^0.5</f>
        <v>0.1351663116021124</v>
      </c>
      <c r="I18" s="112">
        <f>Input!I149*(1+vanilla2)^0.5</f>
        <v>6.7676092460312212E-2</v>
      </c>
      <c r="J18" s="112">
        <f>Input!J149*(1+vanilla3)^0.5</f>
        <v>5.2653939811130403E-2</v>
      </c>
      <c r="K18" s="112">
        <f>Input!K149*(1+vanilla4)^0.5</f>
        <v>7.683313521171084E-2</v>
      </c>
      <c r="L18" s="112">
        <f>Input!L149*(1+vanilla5)^0.5</f>
        <v>8.05780642664954E-2</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101"/>
      <c r="BE18" s="101"/>
      <c r="BF18" s="101"/>
      <c r="BG18" s="101"/>
      <c r="BH18" s="101"/>
      <c r="BI18" s="101"/>
      <c r="BJ18" s="101"/>
      <c r="BK18" s="12"/>
      <c r="BL18" s="12"/>
    </row>
    <row r="19" spans="1:64" hidden="1" outlineLevel="1">
      <c r="A19" s="9"/>
      <c r="B19" s="9"/>
      <c r="C19" s="46"/>
      <c r="D19" s="131" t="str">
        <f>Asset8</f>
        <v>IT Systems (Corporate)</v>
      </c>
      <c r="E19" s="9"/>
      <c r="F19" s="9"/>
      <c r="G19" s="125"/>
      <c r="H19" s="112">
        <f>Input!H150*(1+vanilla1)^0.5</f>
        <v>0.1279196044955585</v>
      </c>
      <c r="I19" s="112">
        <f>Input!I150*(1+vanilla2)^0.5</f>
        <v>3.8304444574267946E-2</v>
      </c>
      <c r="J19" s="112">
        <f>Input!J150*(1+vanilla3)^0.5</f>
        <v>0.19238012663241677</v>
      </c>
      <c r="K19" s="112">
        <f>Input!K150*(1+vanilla4)^0.5</f>
        <v>0.36997136218245558</v>
      </c>
      <c r="L19" s="112">
        <f>Input!L150*(1+vanilla5)^0.5</f>
        <v>0.86599035966378057</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101"/>
      <c r="BE19" s="101"/>
      <c r="BF19" s="101"/>
      <c r="BG19" s="101"/>
      <c r="BH19" s="101"/>
      <c r="BI19" s="101"/>
      <c r="BJ19" s="101"/>
      <c r="BK19" s="12"/>
      <c r="BL19" s="12"/>
    </row>
    <row r="20" spans="1:64" hidden="1" outlineLevel="1">
      <c r="A20" s="9"/>
      <c r="B20" s="9"/>
      <c r="C20" s="46"/>
      <c r="D20" s="131" t="str">
        <f>Asset9</f>
        <v>Telecommunications (Corporate)</v>
      </c>
      <c r="E20" s="9"/>
      <c r="F20" s="9"/>
      <c r="G20" s="125"/>
      <c r="H20" s="112">
        <f>Input!H151*(1+vanilla1)^0.5</f>
        <v>3.5286078341071031E-2</v>
      </c>
      <c r="I20" s="112">
        <f>Input!I151*(1+vanilla2)^0.5</f>
        <v>1.1655750144500163E-2</v>
      </c>
      <c r="J20" s="112">
        <f>Input!J151*(1+vanilla3)^0.5</f>
        <v>5.4124073764164659E-3</v>
      </c>
      <c r="K20" s="112">
        <f>Input!K151*(1+vanilla4)^0.5</f>
        <v>6.8360330732387545E-3</v>
      </c>
      <c r="L20" s="112">
        <f>Input!L151*(1+vanilla5)^0.5</f>
        <v>0</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101"/>
      <c r="BE20" s="101"/>
      <c r="BF20" s="101"/>
      <c r="BG20" s="101"/>
      <c r="BH20" s="101"/>
      <c r="BI20" s="101"/>
      <c r="BJ20" s="101"/>
      <c r="BK20" s="12"/>
      <c r="BL20" s="12"/>
    </row>
    <row r="21" spans="1:64" hidden="1" outlineLevel="1">
      <c r="A21" s="9"/>
      <c r="B21" s="9"/>
      <c r="C21" s="46"/>
      <c r="D21" s="131" t="str">
        <f>Asset10</f>
        <v>Other Non-System Assets (Corporate)</v>
      </c>
      <c r="E21" s="9"/>
      <c r="F21" s="9"/>
      <c r="G21" s="125"/>
      <c r="H21" s="112">
        <f>Input!H152*(1+vanilla1)^0.5</f>
        <v>0.46723922270114698</v>
      </c>
      <c r="I21" s="112">
        <f>Input!I152*(1+vanilla2)^0.5</f>
        <v>0.55196581585165139</v>
      </c>
      <c r="J21" s="112">
        <f>Input!J152*(1+vanilla3)^0.5</f>
        <v>8.1492167184929798E-2</v>
      </c>
      <c r="K21" s="112">
        <f>Input!K152*(1+vanilla4)^0.5</f>
        <v>8.7458894760451059E-2</v>
      </c>
      <c r="L21" s="112">
        <f>Input!L152*(1+vanilla5)^0.5</f>
        <v>0.15053649437071148</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101"/>
      <c r="BE21" s="101"/>
      <c r="BF21" s="101"/>
      <c r="BG21" s="101"/>
      <c r="BH21" s="101"/>
      <c r="BI21" s="101"/>
      <c r="BJ21" s="101"/>
      <c r="BK21" s="12"/>
      <c r="BL21" s="12"/>
    </row>
    <row r="22" spans="1:64" hidden="1" outlineLevel="1">
      <c r="A22" s="9"/>
      <c r="B22" s="9"/>
      <c r="C22" s="46"/>
      <c r="D22" s="131" t="str">
        <f>Asset11</f>
        <v>Land</v>
      </c>
      <c r="E22" s="9"/>
      <c r="F22" s="9"/>
      <c r="G22" s="125"/>
      <c r="H22" s="112">
        <f>Input!H153*(1+vanilla1)^0.5</f>
        <v>0.33530251580729814</v>
      </c>
      <c r="I22" s="112">
        <f>Input!I153*(1+vanilla2)^0.5</f>
        <v>0</v>
      </c>
      <c r="J22" s="112">
        <f>Input!J153*(1+vanilla3)^0.5</f>
        <v>0</v>
      </c>
      <c r="K22" s="112">
        <f>Input!K153*(1+vanilla4)^0.5</f>
        <v>0</v>
      </c>
      <c r="L22" s="112">
        <f>Input!L153*(1+vanilla5)^0.5</f>
        <v>0</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101"/>
      <c r="BE22" s="101"/>
      <c r="BF22" s="101"/>
      <c r="BG22" s="101"/>
      <c r="BH22" s="101"/>
      <c r="BI22" s="101"/>
      <c r="BJ22" s="101"/>
      <c r="BK22" s="12"/>
      <c r="BL22" s="12"/>
    </row>
    <row r="23" spans="1:64" hidden="1" outlineLevel="1">
      <c r="A23" s="9"/>
      <c r="B23" s="9"/>
      <c r="C23" s="46"/>
      <c r="D23" s="131" t="str">
        <f>Asset12</f>
        <v>Buildings</v>
      </c>
      <c r="E23" s="9"/>
      <c r="F23" s="9"/>
      <c r="G23" s="125"/>
      <c r="H23" s="112">
        <f>Input!H154*(1+vanilla1)^0.5</f>
        <v>0.86056764656497753</v>
      </c>
      <c r="I23" s="112">
        <f>Input!I154*(1+vanilla2)^0.5</f>
        <v>1.2770725818974797</v>
      </c>
      <c r="J23" s="112">
        <f>Input!J154*(1+vanilla3)^0.5</f>
        <v>0.10090670342713348</v>
      </c>
      <c r="K23" s="112">
        <f>Input!K154*(1+vanilla4)^0.5</f>
        <v>0.14934034748025951</v>
      </c>
      <c r="L23" s="112">
        <f>Input!L154*(1+vanilla5)^0.5</f>
        <v>0.22199891765070898</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101"/>
      <c r="BE23" s="101"/>
      <c r="BF23" s="101"/>
      <c r="BG23" s="101"/>
      <c r="BH23" s="101"/>
      <c r="BI23" s="101"/>
      <c r="BJ23" s="101"/>
      <c r="BK23" s="12"/>
      <c r="BL23" s="12"/>
    </row>
    <row r="24" spans="1:64" hidden="1" outlineLevel="1">
      <c r="A24" s="9"/>
      <c r="B24" s="9"/>
      <c r="C24" s="46"/>
      <c r="D24" s="131" t="str">
        <f>Asset13</f>
        <v>Equity raising costs</v>
      </c>
      <c r="E24" s="9"/>
      <c r="F24" s="9"/>
      <c r="G24" s="125"/>
      <c r="H24" s="112">
        <f>Input!H155*(1+vanilla1)^0.5</f>
        <v>3.3231519014195063E-2</v>
      </c>
      <c r="I24" s="112">
        <f>Input!I155*(1+vanilla2)^0.5</f>
        <v>0</v>
      </c>
      <c r="J24" s="112">
        <f>Input!J155*(1+vanilla3)^0.5</f>
        <v>0</v>
      </c>
      <c r="K24" s="112">
        <f>Input!K155*(1+vanilla4)^0.5</f>
        <v>0</v>
      </c>
      <c r="L24" s="112">
        <f>Input!L155*(1+vanilla5)^0.5</f>
        <v>0</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101"/>
      <c r="BE24" s="101"/>
      <c r="BF24" s="101"/>
      <c r="BG24" s="101"/>
      <c r="BH24" s="101"/>
      <c r="BI24" s="101"/>
      <c r="BJ24" s="101"/>
      <c r="BK24" s="12"/>
      <c r="BL24" s="12"/>
    </row>
    <row r="25" spans="1:64" hidden="1" outlineLevel="1">
      <c r="A25" s="9"/>
      <c r="B25" s="9"/>
      <c r="C25" s="46"/>
      <c r="D25" s="131">
        <f>Asset14</f>
        <v>0</v>
      </c>
      <c r="E25" s="9"/>
      <c r="F25" s="9"/>
      <c r="G25" s="125"/>
      <c r="H25" s="112">
        <f>Input!H156*(1+vanilla1)^0.5</f>
        <v>0</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101"/>
      <c r="BE25" s="101"/>
      <c r="BF25" s="101"/>
      <c r="BG25" s="101"/>
      <c r="BH25" s="101"/>
      <c r="BI25" s="101"/>
      <c r="BJ25" s="101"/>
      <c r="BK25" s="12"/>
      <c r="BL25" s="12"/>
    </row>
    <row r="26" spans="1:64" hidden="1" outlineLevel="1">
      <c r="A26" s="9"/>
      <c r="B26" s="9"/>
      <c r="C26" s="46"/>
      <c r="D26" s="131">
        <f>Asset15</f>
        <v>0</v>
      </c>
      <c r="E26" s="9"/>
      <c r="F26" s="9"/>
      <c r="G26" s="125"/>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101"/>
      <c r="BE26" s="101"/>
      <c r="BF26" s="101"/>
      <c r="BG26" s="101"/>
      <c r="BH26" s="101"/>
      <c r="BI26" s="101"/>
      <c r="BJ26" s="101"/>
      <c r="BK26" s="12"/>
      <c r="BL26" s="12"/>
    </row>
    <row r="27" spans="1:64" hidden="1" outlineLevel="1">
      <c r="A27" s="9"/>
      <c r="B27" s="9"/>
      <c r="C27" s="46"/>
      <c r="D27" s="131">
        <f>Asset16</f>
        <v>0</v>
      </c>
      <c r="E27" s="9"/>
      <c r="F27" s="9"/>
      <c r="G27" s="125"/>
      <c r="H27" s="112">
        <f>Input!H158*(1+vanilla1)^0.5</f>
        <v>0</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101"/>
      <c r="BE27" s="101"/>
      <c r="BF27" s="101"/>
      <c r="BG27" s="101"/>
      <c r="BH27" s="101"/>
      <c r="BI27" s="101"/>
      <c r="BJ27" s="101"/>
      <c r="BK27" s="12"/>
      <c r="BL27" s="12"/>
    </row>
    <row r="28" spans="1:64" hidden="1" outlineLevel="1">
      <c r="A28" s="9"/>
      <c r="B28" s="9"/>
      <c r="C28" s="46"/>
      <c r="D28" s="131">
        <f>Asset17</f>
        <v>0</v>
      </c>
      <c r="E28" s="9"/>
      <c r="F28" s="9"/>
      <c r="G28" s="125"/>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101"/>
      <c r="BE28" s="101"/>
      <c r="BF28" s="101"/>
      <c r="BG28" s="101"/>
      <c r="BH28" s="101"/>
      <c r="BI28" s="101"/>
      <c r="BJ28" s="101"/>
      <c r="BK28" s="12"/>
      <c r="BL28" s="12"/>
    </row>
    <row r="29" spans="1:64" hidden="1" outlineLevel="1">
      <c r="A29" s="9"/>
      <c r="B29" s="9"/>
      <c r="C29" s="46"/>
      <c r="D29" s="131">
        <f>Asset18</f>
        <v>0</v>
      </c>
      <c r="E29" s="9"/>
      <c r="F29" s="9"/>
      <c r="G29" s="125"/>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101"/>
      <c r="BE29" s="101"/>
      <c r="BF29" s="101"/>
      <c r="BG29" s="101"/>
      <c r="BH29" s="101"/>
      <c r="BI29" s="101"/>
      <c r="BJ29" s="101"/>
      <c r="BK29" s="12"/>
      <c r="BL29" s="12"/>
    </row>
    <row r="30" spans="1:64" hidden="1" outlineLevel="1">
      <c r="A30" s="9"/>
      <c r="B30" s="9"/>
      <c r="C30" s="46"/>
      <c r="D30" s="131">
        <f>Asset19</f>
        <v>0</v>
      </c>
      <c r="E30" s="9"/>
      <c r="F30" s="9"/>
      <c r="G30" s="125"/>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101"/>
      <c r="BE30" s="101"/>
      <c r="BF30" s="101"/>
      <c r="BG30" s="101"/>
      <c r="BH30" s="101"/>
      <c r="BI30" s="101"/>
      <c r="BJ30" s="101"/>
      <c r="BK30" s="12"/>
      <c r="BL30" s="12"/>
    </row>
    <row r="31" spans="1:64" hidden="1" outlineLevel="1">
      <c r="A31" s="9"/>
      <c r="B31" s="9"/>
      <c r="C31" s="46"/>
      <c r="D31" s="131">
        <f>Asset20</f>
        <v>0</v>
      </c>
      <c r="E31" s="9"/>
      <c r="F31" s="9"/>
      <c r="G31" s="125"/>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101"/>
      <c r="BE31" s="101"/>
      <c r="BF31" s="101"/>
      <c r="BG31" s="101"/>
      <c r="BH31" s="101"/>
      <c r="BI31" s="101"/>
      <c r="BJ31" s="101"/>
      <c r="BK31" s="12"/>
      <c r="BL31" s="12"/>
    </row>
    <row r="32" spans="1:64" hidden="1" outlineLevel="1">
      <c r="A32" s="9"/>
      <c r="B32" s="9"/>
      <c r="C32" s="46"/>
      <c r="D32" s="131">
        <f>Asset21</f>
        <v>0</v>
      </c>
      <c r="E32" s="9"/>
      <c r="F32" s="9"/>
      <c r="G32" s="125"/>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101"/>
      <c r="BE32" s="101"/>
      <c r="BF32" s="101"/>
      <c r="BG32" s="101"/>
      <c r="BH32" s="101"/>
      <c r="BI32" s="101"/>
      <c r="BJ32" s="101"/>
      <c r="BK32" s="12"/>
      <c r="BL32" s="12"/>
    </row>
    <row r="33" spans="1:256" hidden="1" outlineLevel="1">
      <c r="A33" s="9"/>
      <c r="B33" s="9"/>
      <c r="C33" s="46"/>
      <c r="D33" s="131">
        <f>Asset22</f>
        <v>0</v>
      </c>
      <c r="E33" s="9"/>
      <c r="F33" s="9"/>
      <c r="G33" s="125"/>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101"/>
      <c r="BE33" s="101"/>
      <c r="BF33" s="101"/>
      <c r="BG33" s="101"/>
      <c r="BH33" s="101"/>
      <c r="BI33" s="101"/>
      <c r="BJ33" s="101"/>
      <c r="BK33" s="12"/>
      <c r="BL33" s="12"/>
    </row>
    <row r="34" spans="1:256" hidden="1" outlineLevel="1">
      <c r="A34" s="9"/>
      <c r="B34" s="9"/>
      <c r="C34" s="46"/>
      <c r="D34" s="131">
        <f>Asset23</f>
        <v>0</v>
      </c>
      <c r="E34" s="9"/>
      <c r="F34" s="9"/>
      <c r="G34" s="125"/>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101"/>
      <c r="BE34" s="101"/>
      <c r="BF34" s="101"/>
      <c r="BG34" s="101"/>
      <c r="BH34" s="101"/>
      <c r="BI34" s="101"/>
      <c r="BJ34" s="101"/>
      <c r="BK34" s="12"/>
      <c r="BL34" s="12"/>
    </row>
    <row r="35" spans="1:256" hidden="1" outlineLevel="1">
      <c r="A35" s="9"/>
      <c r="B35" s="9"/>
      <c r="C35" s="46"/>
      <c r="D35" s="131">
        <f>Asset24</f>
        <v>0</v>
      </c>
      <c r="E35" s="9"/>
      <c r="F35" s="9"/>
      <c r="G35" s="125"/>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101"/>
      <c r="BE35" s="101"/>
      <c r="BF35" s="101"/>
      <c r="BG35" s="101"/>
      <c r="BH35" s="101"/>
      <c r="BI35" s="101"/>
      <c r="BJ35" s="101"/>
      <c r="BK35" s="12"/>
      <c r="BL35" s="12"/>
    </row>
    <row r="36" spans="1:256" hidden="1" outlineLevel="1">
      <c r="A36" s="9"/>
      <c r="B36" s="9"/>
      <c r="C36" s="46"/>
      <c r="D36" s="131">
        <f>Asset25</f>
        <v>0</v>
      </c>
      <c r="E36" s="9"/>
      <c r="F36" s="9"/>
      <c r="G36" s="125"/>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101"/>
      <c r="BE36" s="101"/>
      <c r="BF36" s="101"/>
      <c r="BG36" s="101"/>
      <c r="BH36" s="101"/>
      <c r="BI36" s="101"/>
      <c r="BJ36" s="101"/>
      <c r="BK36" s="12"/>
      <c r="BL36" s="12"/>
    </row>
    <row r="37" spans="1:256" hidden="1" outlineLevel="1">
      <c r="A37" s="9"/>
      <c r="B37" s="9"/>
      <c r="C37" s="46"/>
      <c r="D37" s="131">
        <f>Asset26</f>
        <v>0</v>
      </c>
      <c r="E37" s="9"/>
      <c r="F37" s="9"/>
      <c r="G37" s="125"/>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101"/>
      <c r="BE37" s="101"/>
      <c r="BF37" s="101"/>
      <c r="BG37" s="101"/>
      <c r="BH37" s="101"/>
      <c r="BI37" s="101"/>
      <c r="BJ37" s="101"/>
      <c r="BK37" s="12"/>
      <c r="BL37" s="12"/>
    </row>
    <row r="38" spans="1:256" hidden="1" outlineLevel="1">
      <c r="A38" s="9"/>
      <c r="B38" s="9"/>
      <c r="C38" s="46"/>
      <c r="D38" s="131">
        <f>Asset27</f>
        <v>0</v>
      </c>
      <c r="E38" s="9"/>
      <c r="F38" s="9"/>
      <c r="G38" s="125"/>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101"/>
      <c r="BE38" s="101"/>
      <c r="BF38" s="101"/>
      <c r="BG38" s="101"/>
      <c r="BH38" s="101"/>
      <c r="BI38" s="101"/>
      <c r="BJ38" s="101"/>
      <c r="BK38" s="12"/>
      <c r="BL38" s="12"/>
    </row>
    <row r="39" spans="1:256" hidden="1" outlineLevel="1">
      <c r="A39" s="9"/>
      <c r="B39" s="9"/>
      <c r="C39" s="46"/>
      <c r="D39" s="131">
        <f>Asset28</f>
        <v>0</v>
      </c>
      <c r="E39" s="9"/>
      <c r="F39" s="9"/>
      <c r="G39" s="125"/>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101"/>
      <c r="BE39" s="101"/>
      <c r="BF39" s="101"/>
      <c r="BG39" s="101"/>
      <c r="BH39" s="101"/>
      <c r="BI39" s="101"/>
      <c r="BJ39" s="101"/>
      <c r="BK39" s="12"/>
      <c r="BL39" s="12"/>
    </row>
    <row r="40" spans="1:256" hidden="1" outlineLevel="1">
      <c r="A40" s="9"/>
      <c r="B40" s="9"/>
      <c r="C40" s="46"/>
      <c r="D40" s="131">
        <f>Asset29</f>
        <v>0</v>
      </c>
      <c r="E40" s="9"/>
      <c r="F40" s="9"/>
      <c r="G40" s="125"/>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101"/>
      <c r="BE40" s="101"/>
      <c r="BF40" s="101"/>
      <c r="BG40" s="101"/>
      <c r="BH40" s="101"/>
      <c r="BI40" s="101"/>
      <c r="BJ40" s="101"/>
      <c r="BK40" s="12"/>
      <c r="BL40" s="12"/>
    </row>
    <row r="41" spans="1:256" hidden="1" outlineLevel="1">
      <c r="A41" s="9"/>
      <c r="B41" s="9"/>
      <c r="C41" s="46"/>
      <c r="D41" s="131">
        <f>Asset30</f>
        <v>0</v>
      </c>
      <c r="E41" s="9"/>
      <c r="F41" s="9"/>
      <c r="G41" s="125"/>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101"/>
      <c r="BE41" s="101"/>
      <c r="BF41" s="101"/>
      <c r="BG41" s="101"/>
      <c r="BH41" s="101"/>
      <c r="BI41" s="101"/>
      <c r="BJ41" s="101"/>
      <c r="BK41" s="12"/>
      <c r="BL41" s="12"/>
    </row>
    <row r="42" spans="1:256" collapsed="1">
      <c r="A42" s="9"/>
      <c r="B42" s="9"/>
      <c r="C42" s="46"/>
      <c r="D42" s="115"/>
      <c r="E42" s="9"/>
      <c r="F42" s="9"/>
      <c r="G42" s="28"/>
      <c r="H42" s="37"/>
      <c r="I42" s="37"/>
      <c r="J42" s="37"/>
      <c r="K42" s="37"/>
      <c r="L42" s="37"/>
      <c r="M42" s="37"/>
      <c r="N42" s="111"/>
      <c r="O42" s="29"/>
      <c r="P42" s="29"/>
      <c r="Q42" s="29"/>
      <c r="R42" s="29"/>
      <c r="S42" s="101"/>
      <c r="T42" s="101"/>
      <c r="U42" s="101"/>
      <c r="V42" s="101"/>
      <c r="W42" s="101"/>
      <c r="X42" s="101"/>
      <c r="Y42" s="101"/>
      <c r="Z42" s="101"/>
      <c r="AA42" s="101"/>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101"/>
      <c r="BE42" s="101"/>
      <c r="BF42" s="101"/>
      <c r="BG42" s="101"/>
      <c r="BH42" s="101"/>
      <c r="BI42" s="101"/>
      <c r="BJ42" s="101"/>
      <c r="BK42" s="12"/>
      <c r="BL42" s="12"/>
    </row>
    <row r="43" spans="1:256">
      <c r="A43" s="9"/>
      <c r="B43" s="9"/>
      <c r="C43" s="9" t="s">
        <v>35</v>
      </c>
      <c r="D43" s="9"/>
      <c r="E43" s="9"/>
      <c r="F43" s="9"/>
      <c r="G43" s="118"/>
      <c r="H43" s="118">
        <f>H56+H69+H82+H95+H108+H121+H134+H147+H160+H173+H186+H199+H212+H225+H238+H251+H264+H277+H290+H303+H316+H329+H342+H355+H368+H381+H394+H407+H420+H433</f>
        <v>-3.6952402809257712</v>
      </c>
      <c r="I43" s="118">
        <f t="shared" ref="I43:Q43" si="2">I56+I69+I82+I95+I108+I121+I134+I147+I160+I173+I186+I199+I212+I225+I238+I251+I264+I277+I290+I303+I316+I329+I342+I355+I368+I381+I394+I407+I420+I433</f>
        <v>-4.1396827649526982</v>
      </c>
      <c r="J43" s="118">
        <f t="shared" si="2"/>
        <v>-4.6103777879809611</v>
      </c>
      <c r="K43" s="118">
        <f t="shared" si="2"/>
        <v>-5.1559955008595741</v>
      </c>
      <c r="L43" s="118">
        <f t="shared" si="2"/>
        <v>-5.8768103255956179</v>
      </c>
      <c r="M43" s="118">
        <f t="shared" si="2"/>
        <v>0</v>
      </c>
      <c r="N43" s="118">
        <f t="shared" si="2"/>
        <v>0</v>
      </c>
      <c r="O43" s="118">
        <f t="shared" si="2"/>
        <v>0</v>
      </c>
      <c r="P43" s="118">
        <f t="shared" si="2"/>
        <v>0</v>
      </c>
      <c r="Q43" s="118">
        <f t="shared" si="2"/>
        <v>0</v>
      </c>
      <c r="R43" s="9"/>
      <c r="S43" s="9"/>
      <c r="T43" s="9"/>
      <c r="U43" s="9"/>
      <c r="V43" s="9"/>
      <c r="W43" s="9"/>
      <c r="X43" s="9"/>
      <c r="Y43" s="9"/>
      <c r="Z43" s="9"/>
      <c r="AA43" s="9"/>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9"/>
      <c r="BE43" s="9"/>
      <c r="BF43" s="9"/>
      <c r="BG43" s="9"/>
      <c r="BH43" s="9"/>
      <c r="BI43" s="9"/>
      <c r="BJ43" s="9"/>
      <c r="BK43" s="9"/>
      <c r="BL43" s="9"/>
    </row>
    <row r="44" spans="1:256" s="5" customFormat="1" ht="12.75" hidden="1" customHeight="1" outlineLevel="2">
      <c r="A44" s="9"/>
      <c r="B44" s="9"/>
      <c r="C44" s="32" t="str">
        <f>Asset1</f>
        <v>Opening Distribution Assets</v>
      </c>
      <c r="D44" s="33"/>
      <c r="E44" s="34" t="s">
        <v>28</v>
      </c>
      <c r="F44" s="33"/>
      <c r="G44" s="35"/>
      <c r="H44" s="68">
        <f>IF(H$3&gt;A1remlife,A1value-SUM($G44:G44),IF(A1remlife="N/A","n/a",A1value/A1remlife))</f>
        <v>3.6952402809257712</v>
      </c>
      <c r="I44" s="68">
        <f>IF(I$3&gt;A1remlife,A1value-SUM($G44:H44),IF(A1remlife="N/A","n/a",A1value/A1remlife))</f>
        <v>3.6952402809257712</v>
      </c>
      <c r="J44" s="68">
        <f>IF(J$3&gt;A1remlife,A1value-SUM($G44:I44),IF(A1remlife="N/A","n/a",A1value/A1remlife))</f>
        <v>3.6952402809257712</v>
      </c>
      <c r="K44" s="68">
        <f>IF(K$3&gt;A1remlife,A1value-SUM($G44:J44),IF(A1remlife="N/A","n/a",A1value/A1remlife))</f>
        <v>3.6952402809257712</v>
      </c>
      <c r="L44" s="68">
        <f>IF(L$3&gt;A1remlife,A1value-SUM($G44:K44),IF(A1remlife="N/A","n/a",A1value/A1remlife))</f>
        <v>3.6952402809257712</v>
      </c>
      <c r="M44" s="68">
        <f>IF(M$3&gt;A1remlife,A1value-SUM($G44:L44),IF(A1remlife="N/A","n/a",A1value/A1remlife))</f>
        <v>3.6952402809257712</v>
      </c>
      <c r="N44" s="68">
        <f>IF(N$3&gt;A1remlife,A1value-SUM($G44:M44),IF(A1remlife="N/A","n/a",A1value/A1remlife))</f>
        <v>3.6952402809257712</v>
      </c>
      <c r="O44" s="68">
        <f>IF(O$3&gt;A1remlife,A1value-SUM($G44:N44),IF(A1remlife="N/A","n/a",A1value/A1remlife))</f>
        <v>3.6952402809257712</v>
      </c>
      <c r="P44" s="68">
        <f>IF(P$3&gt;A1remlife,A1value-SUM($G44:O44),IF(A1remlife="N/A","n/a",A1value/A1remlife))</f>
        <v>3.6952402809257712</v>
      </c>
      <c r="Q44" s="68">
        <f>IF(Q$3&gt;A1remlife,A1value-SUM($G44:P44),IF(A1remlife="N/A","n/a",A1value/A1remlife))</f>
        <v>3.6952402809257712</v>
      </c>
      <c r="R44" s="36"/>
      <c r="S44" s="102"/>
      <c r="T44" s="102"/>
      <c r="U44" s="102"/>
      <c r="V44" s="102"/>
      <c r="W44" s="102"/>
      <c r="X44" s="102"/>
      <c r="Y44" s="102"/>
      <c r="Z44" s="102"/>
      <c r="AA44" s="102"/>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48" t="s">
        <v>83</v>
      </c>
      <c r="F45" s="87">
        <v>0</v>
      </c>
      <c r="G45" s="27"/>
      <c r="H45" s="119"/>
      <c r="I45" s="119"/>
      <c r="J45" s="119"/>
      <c r="K45" s="119"/>
      <c r="L45" s="119"/>
      <c r="M45" s="119"/>
      <c r="N45" s="47"/>
      <c r="O45" s="47"/>
      <c r="P45" s="47"/>
      <c r="Q45" s="47"/>
      <c r="R45" s="47"/>
      <c r="S45" s="102"/>
      <c r="T45" s="102"/>
      <c r="U45" s="102"/>
      <c r="V45" s="102"/>
      <c r="W45" s="102"/>
      <c r="X45" s="102"/>
      <c r="Y45" s="102"/>
      <c r="Z45" s="102"/>
      <c r="AA45" s="102"/>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49"/>
      <c r="F46" s="87">
        <v>1</v>
      </c>
      <c r="G46" s="27"/>
      <c r="H46" s="148"/>
      <c r="I46" s="69">
        <f>IF(A1stdlife="n/a","n/a",IF(I$3&gt;(A1stdlife+$F46),(Input!$H$143*(1+vanilla1)^0.5)-SUM($H46:H46),(Input!$H$143*(1+vanilla1)^0.5)/A1stdlife))</f>
        <v>0</v>
      </c>
      <c r="J46" s="69">
        <f>IF(A1stdlife="n/a","n/a",IF(J$3&gt;(A1stdlife+$F46),(Input!$H$143*(1+vanilla1)^0.5)-SUM($H46:I46),(Input!$H$143*(1+vanilla1)^0.5)/A1stdlife))</f>
        <v>0</v>
      </c>
      <c r="K46" s="69">
        <f>IF(A1stdlife="n/a","n/a",IF(K$3&gt;(A1stdlife+$F46),(Input!$H$143*(1+vanilla1)^0.5)-SUM($H46:J46),(Input!$H$143*(1+vanilla1)^0.5)/A1stdlife))</f>
        <v>0</v>
      </c>
      <c r="L46" s="69">
        <f>IF(A1stdlife="n/a","n/a",IF(L$3&gt;(A1stdlife+$F46),(Input!$H$143*(1+vanilla1)^0.5)-SUM($H46:K46),(Input!$H$143*(1+vanilla1)^0.5)/A1stdlife))</f>
        <v>0</v>
      </c>
      <c r="M46" s="69">
        <f>IF(A1stdlife="n/a","n/a",IF(M$3&gt;(A1stdlife+$F46),(Input!$H$143*(1+vanilla1)^0.5)-SUM($H46:L46),(Input!$H$143*(1+vanilla1)^0.5)/A1stdlife))</f>
        <v>0</v>
      </c>
      <c r="N46" s="69">
        <f>IF(A1stdlife="n/a","n/a",IF(N$3&gt;(A1stdlife+$F46),(Input!$H$143*(1+vanilla1)^0.5)-SUM($H46:M46),(Input!$H$143*(1+vanilla1)^0.5)/A1stdlife))</f>
        <v>0</v>
      </c>
      <c r="O46" s="69">
        <f>IF(A1stdlife="n/a","n/a",IF(O$3&gt;(A1stdlife+$F46),(Input!$H$143*(1+vanilla1)^0.5)-SUM($H46:N46),(Input!$H$143*(1+vanilla1)^0.5)/A1stdlife))</f>
        <v>0</v>
      </c>
      <c r="P46" s="69">
        <f>IF(A1stdlife="n/a","n/a",IF(P$3&gt;(A1stdlife+$F46),(Input!$H$143*(1+vanilla1)^0.5)-SUM($H46:O46),(Input!$H$143*(1+vanilla1)^0.5)/A1stdlife))</f>
        <v>0</v>
      </c>
      <c r="Q46" s="69">
        <f>IF(A1stdlife="n/a","n/a",IF(Q$3&gt;(A1stdlife+$F46),(Input!$H$143*(1+vanilla1)^0.5)-SUM($H46:P46),(Input!$H$143*(1+vanilla1)^0.5)/A1stdlife))</f>
        <v>0</v>
      </c>
      <c r="R46" s="30"/>
      <c r="S46" s="102"/>
      <c r="T46" s="102"/>
      <c r="U46" s="102"/>
      <c r="V46" s="102"/>
      <c r="W46" s="102"/>
      <c r="X46" s="102"/>
      <c r="Y46" s="102"/>
      <c r="Z46" s="102"/>
      <c r="AA46" s="102"/>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49"/>
      <c r="F47" s="87">
        <v>2</v>
      </c>
      <c r="G47" s="27"/>
      <c r="H47" s="149"/>
      <c r="I47" s="150"/>
      <c r="J47" s="69">
        <f>IF(A1stdlife="n/a","n/a",IF(J$3&gt;(A1stdlife+$F47),(Input!$I$143*(1+vanilla2)^0.5)-SUM($I47:I47),(Input!$I$143*(1+vanilla2)^0.5)/A1stdlife))</f>
        <v>0</v>
      </c>
      <c r="K47" s="69">
        <f>IF(A1stdlife="n/a","n/a",IF(K$3&gt;(A1stdlife+$F47),(Input!$I$143*(1+vanilla2)^0.5)-SUM($I47:J47),(Input!$I$143*(1+vanilla2)^0.5)/A1stdlife))</f>
        <v>0</v>
      </c>
      <c r="L47" s="69">
        <f>IF(A1stdlife="n/a","n/a",IF(L$3&gt;(A1stdlife+$F47),(Input!$I$143*(1+vanilla2)^0.5)-SUM($I47:K47),(Input!$I$143*(1+vanilla2)^0.5)/A1stdlife))</f>
        <v>0</v>
      </c>
      <c r="M47" s="69">
        <f>IF(A1stdlife="n/a","n/a",IF(M$3&gt;(A1stdlife+$F47),(Input!$I$143*(1+vanilla2)^0.5)-SUM($I47:L47),(Input!$I$143*(1+vanilla2)^0.5)/A1stdlife))</f>
        <v>0</v>
      </c>
      <c r="N47" s="69">
        <f>IF(A1stdlife="n/a","n/a",IF(N$3&gt;(A1stdlife+$F47),(Input!$I$143*(1+vanilla2)^0.5)-SUM($I47:M47),(Input!$I$143*(1+vanilla2)^0.5)/A1stdlife))</f>
        <v>0</v>
      </c>
      <c r="O47" s="69">
        <f>IF(A1stdlife="n/a","n/a",IF(O$3&gt;(A1stdlife+$F47),(Input!$I$143*(1+vanilla2)^0.5)-SUM($I47:N47),(Input!$I$143*(1+vanilla2)^0.5)/A1stdlife))</f>
        <v>0</v>
      </c>
      <c r="P47" s="69">
        <f>IF(A1stdlife="n/a","n/a",IF(P$3&gt;(A1stdlife+$F47),(Input!$I$143*(1+vanilla2)^0.5)-SUM($I47:O47),(Input!$I$143*(1+vanilla2)^0.5)/A1stdlife))</f>
        <v>0</v>
      </c>
      <c r="Q47" s="69">
        <f>IF(A1stdlife="n/a","n/a",IF(Q$3&gt;(A1stdlife+$F47),(Input!$I$143*(1+vanilla2)^0.5)-SUM($I47:P47),(Input!$I$143*(1+vanilla2)^0.5)/A1stdlife))</f>
        <v>0</v>
      </c>
      <c r="R47" s="30"/>
      <c r="S47" s="102"/>
      <c r="T47" s="102"/>
      <c r="U47" s="102"/>
      <c r="V47" s="102"/>
      <c r="W47" s="102"/>
      <c r="X47" s="102"/>
      <c r="Y47" s="102"/>
      <c r="Z47" s="102"/>
      <c r="AA47" s="102"/>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49"/>
      <c r="F48" s="87">
        <v>3</v>
      </c>
      <c r="G48" s="27"/>
      <c r="H48" s="149"/>
      <c r="I48" s="151"/>
      <c r="J48" s="150"/>
      <c r="K48" s="69">
        <f>IF(A1stdlife="n/a","n/a",IF(K$3&gt;(A1stdlife+$F48),(Input!$J$143*(1+vanilla3)^0.5)-SUM($J48:J48),(Input!$J$143*(1+vanilla3)^0.5)/A1stdlife))</f>
        <v>0</v>
      </c>
      <c r="L48" s="69">
        <f>IF(A1stdlife="n/a","n/a",IF(L$3&gt;(A1stdlife+$F48),(Input!$J$143*(1+vanilla3)^0.5)-SUM($J48:K48),(Input!$J$143*(1+vanilla3)^0.5)/A1stdlife))</f>
        <v>0</v>
      </c>
      <c r="M48" s="69">
        <f>IF(A1stdlife="n/a","n/a",IF(M$3&gt;(A1stdlife+$F48),(Input!$J$143*(1+vanilla3)^0.5)-SUM($J48:L48),(Input!$J$143*(1+vanilla3)^0.5)/A1stdlife))</f>
        <v>0</v>
      </c>
      <c r="N48" s="69">
        <f>IF(A1stdlife="n/a","n/a",IF(N$3&gt;(A1stdlife+$F48),(Input!$J$143*(1+vanilla3)^0.5)-SUM($J48:M48),(Input!$J$143*(1+vanilla3)^0.5)/A1stdlife))</f>
        <v>0</v>
      </c>
      <c r="O48" s="69">
        <f>IF(A1stdlife="n/a","n/a",IF(O$3&gt;(A1stdlife+$F48),(Input!$J$143*(1+vanilla3)^0.5)-SUM($J48:N48),(Input!$J$143*(1+vanilla3)^0.5)/A1stdlife))</f>
        <v>0</v>
      </c>
      <c r="P48" s="69">
        <f>IF(A1stdlife="n/a","n/a",IF(P$3&gt;(A1stdlife+$F48),(Input!$J$143*(1+vanilla3)^0.5)-SUM($J48:O48),(Input!$J$143*(1+vanilla3)^0.5)/A1stdlife))</f>
        <v>0</v>
      </c>
      <c r="Q48" s="69">
        <f>IF(A1stdlife="n/a","n/a",IF(Q$3&gt;(A1stdlife+$F48),(Input!$J$143*(1+vanilla3)^0.5)-SUM($J48:P48),(Input!$J$143*(1+vanilla3)^0.5)/A1stdlife))</f>
        <v>0</v>
      </c>
      <c r="R48" s="30"/>
      <c r="S48" s="102"/>
      <c r="T48" s="102"/>
      <c r="U48" s="102"/>
      <c r="V48" s="102"/>
      <c r="W48" s="102"/>
      <c r="X48" s="102"/>
      <c r="Y48" s="102"/>
      <c r="Z48" s="102"/>
      <c r="AA48" s="102"/>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49"/>
      <c r="F49" s="87">
        <v>4</v>
      </c>
      <c r="G49" s="27"/>
      <c r="H49" s="149"/>
      <c r="I49" s="151"/>
      <c r="J49" s="151"/>
      <c r="K49" s="150"/>
      <c r="L49" s="69">
        <f>IF(A1stdlife="n/a","n/a",IF(L$3&gt;(A1stdlife+$F49),(Input!$K$143*(1+vanilla4)^0.5)-SUM($K49:K49),(Input!$K$143*(1+vanilla4)^0.5)/A1stdlife))</f>
        <v>0</v>
      </c>
      <c r="M49" s="69">
        <f>IF(A1stdlife="n/a","n/a",IF(M$3&gt;(A1stdlife+$F49),(Input!$K$143*(1+vanilla4)^0.5)-SUM($K49:L49),(Input!$K$143*(1+vanilla4)^0.5)/A1stdlife))</f>
        <v>0</v>
      </c>
      <c r="N49" s="69">
        <f>IF(A1stdlife="n/a","n/a",IF(N$3&gt;(A1stdlife+$F49),(Input!$K$143*(1+vanilla4)^0.5)-SUM($K49:M49),(Input!$K$143*(1+vanilla4)^0.5)/A1stdlife))</f>
        <v>0</v>
      </c>
      <c r="O49" s="69">
        <f>IF(A1stdlife="n/a","n/a",IF(O$3&gt;(A1stdlife+$F49),(Input!$K$143*(1+vanilla4)^0.5)-SUM($K49:N49),(Input!$K$143*(1+vanilla4)^0.5)/A1stdlife))</f>
        <v>0</v>
      </c>
      <c r="P49" s="69">
        <f>IF(A1stdlife="n/a","n/a",IF(P$3&gt;(A1stdlife+$F49),(Input!$K$143*(1+vanilla4)^0.5)-SUM($K49:O49),(Input!$K$143*(1+vanilla4)^0.5)/A1stdlife))</f>
        <v>0</v>
      </c>
      <c r="Q49" s="69">
        <f>IF(A1stdlife="n/a","n/a",IF(Q$3&gt;(A1stdlife+$F49),(Input!$K$143*(1+vanilla4)^0.5)-SUM($K49:P49),(Input!$K$143*(1+vanilla4)^0.5)/A1stdlife))</f>
        <v>0</v>
      </c>
      <c r="R49" s="30"/>
      <c r="S49" s="102"/>
      <c r="T49" s="102"/>
      <c r="U49" s="102"/>
      <c r="V49" s="102"/>
      <c r="W49" s="102"/>
      <c r="X49" s="102"/>
      <c r="Y49" s="102"/>
      <c r="Z49" s="102"/>
      <c r="AA49" s="102"/>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49"/>
      <c r="F50" s="87">
        <v>5</v>
      </c>
      <c r="G50" s="27"/>
      <c r="H50" s="225"/>
      <c r="I50" s="226"/>
      <c r="J50" s="226"/>
      <c r="K50" s="226"/>
      <c r="L50" s="227"/>
      <c r="M50" s="30">
        <f>IF(A1stdlife="n/a","n/a",IF(M$3&gt;(A1stdlife+$F50),(Input!$L$143*(1+vanilla5)^0.5)-SUM($L50:L50),(Input!$L$143*(1+vanilla5)^0.5)/A1stdlife))</f>
        <v>0</v>
      </c>
      <c r="N50" s="30">
        <f>IF(A1stdlife="n/a","n/a",IF(N$3&gt;(A1stdlife+$F50),(Input!$L$143*(1+vanilla5)^0.5)-SUM($L50:M50),(Input!$L$143*(1+vanilla5)^0.5)/A1stdlife))</f>
        <v>0</v>
      </c>
      <c r="O50" s="30">
        <f>IF(A1stdlife="n/a","n/a",IF(O$3&gt;(A1stdlife+$F50),(Input!$L$143*(1+vanilla5)^0.5)-SUM($L50:N50),(Input!$L$143*(1+vanilla5)^0.5)/A1stdlife))</f>
        <v>0</v>
      </c>
      <c r="P50" s="30">
        <f>IF(A1stdlife="n/a","n/a",IF(P$3&gt;(A1stdlife+$F50),(Input!$L$143*(1+vanilla5)^0.5)-SUM($L50:O50),(Input!$L$143*(1+vanilla5)^0.5)/A1stdlife))</f>
        <v>0</v>
      </c>
      <c r="Q50" s="30">
        <f>IF(A1stdlife="n/a","n/a",IF(Q$3&gt;(A1stdlife+$F50),(Input!$L$143*(1+vanilla5)^0.5)-SUM($L50:P50),(Input!$L$143*(1+vanilla5)^0.5)/A1stdlife))</f>
        <v>0</v>
      </c>
      <c r="R50" s="30"/>
      <c r="S50" s="102"/>
      <c r="T50" s="102"/>
      <c r="U50" s="102"/>
      <c r="V50" s="102"/>
      <c r="W50" s="102"/>
      <c r="X50" s="102"/>
      <c r="Y50" s="102"/>
      <c r="Z50" s="102"/>
      <c r="AA50" s="102"/>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49"/>
      <c r="F51" s="87">
        <v>6</v>
      </c>
      <c r="G51" s="27"/>
      <c r="H51" s="225"/>
      <c r="I51" s="226"/>
      <c r="J51" s="226"/>
      <c r="K51" s="226"/>
      <c r="L51" s="226"/>
      <c r="M51" s="227"/>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49"/>
      <c r="F52" s="87">
        <v>7</v>
      </c>
      <c r="G52" s="27"/>
      <c r="H52" s="225"/>
      <c r="I52" s="226"/>
      <c r="J52" s="226"/>
      <c r="K52" s="226"/>
      <c r="L52" s="226"/>
      <c r="M52" s="226"/>
      <c r="N52" s="227"/>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49"/>
      <c r="F53" s="87">
        <v>8</v>
      </c>
      <c r="G53" s="27"/>
      <c r="H53" s="225"/>
      <c r="I53" s="226"/>
      <c r="J53" s="226"/>
      <c r="K53" s="226"/>
      <c r="L53" s="226"/>
      <c r="M53" s="226"/>
      <c r="N53" s="226"/>
      <c r="O53" s="227"/>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49"/>
      <c r="F54" s="87">
        <v>9</v>
      </c>
      <c r="G54" s="27"/>
      <c r="H54" s="225"/>
      <c r="I54" s="226"/>
      <c r="J54" s="226"/>
      <c r="K54" s="226"/>
      <c r="L54" s="226"/>
      <c r="M54" s="226"/>
      <c r="N54" s="226"/>
      <c r="O54" s="226"/>
      <c r="P54" s="227"/>
      <c r="Q54" s="30">
        <f>IF(A1stdlife="n/a","n/a",IF(Q$3&gt;(A1stdlife+$F54),(Input!$P$143*(1+vanilla9)^0.5)-SUM($P54:P54),(Input!$P$143*(1+vanilla9)^0.5)/A1stdlife))</f>
        <v>0</v>
      </c>
      <c r="R54" s="30"/>
      <c r="S54" s="102"/>
      <c r="T54" s="102"/>
      <c r="U54" s="102"/>
      <c r="V54" s="102"/>
      <c r="W54" s="102"/>
      <c r="X54" s="102"/>
      <c r="Y54" s="102"/>
      <c r="Z54" s="102"/>
      <c r="AA54" s="102"/>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49"/>
      <c r="F55" s="88">
        <v>10</v>
      </c>
      <c r="G55" s="27"/>
      <c r="H55" s="225"/>
      <c r="I55" s="226"/>
      <c r="J55" s="226"/>
      <c r="K55" s="226"/>
      <c r="L55" s="226"/>
      <c r="M55" s="226"/>
      <c r="N55" s="226"/>
      <c r="O55" s="226"/>
      <c r="P55" s="226"/>
      <c r="Q55" s="227"/>
      <c r="R55" s="30"/>
      <c r="S55" s="102"/>
      <c r="T55" s="102"/>
      <c r="U55" s="102"/>
      <c r="V55" s="102"/>
      <c r="W55" s="102"/>
      <c r="X55" s="102"/>
      <c r="Y55" s="102"/>
      <c r="Z55" s="102"/>
      <c r="AA55" s="102"/>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Opening Distribution Assets</v>
      </c>
      <c r="E56" s="9"/>
      <c r="F56" s="9"/>
      <c r="G56" s="125"/>
      <c r="H56" s="166">
        <f>-SUM(H44:H55)</f>
        <v>-3.6952402809257712</v>
      </c>
      <c r="I56" s="166">
        <f>-SUM(I44:I55)</f>
        <v>-3.6952402809257712</v>
      </c>
      <c r="J56" s="166">
        <f>-SUM(J44:J55)</f>
        <v>-3.6952402809257712</v>
      </c>
      <c r="K56" s="166">
        <f>-SUM(K44:K55)</f>
        <v>-3.6952402809257712</v>
      </c>
      <c r="L56" s="166">
        <f>-SUM(L44:L55)</f>
        <v>-3.6952402809257712</v>
      </c>
      <c r="M56" s="166">
        <f>IF(Input!M173&gt;0, -SUM(M44:M55), 0)</f>
        <v>0</v>
      </c>
      <c r="N56" s="166">
        <f>IF(Input!N173&gt;0, -SUM(N44:N55), 0)</f>
        <v>0</v>
      </c>
      <c r="O56" s="166">
        <f>IF(Input!O173&gt;0, -SUM(O44:O55), 0)</f>
        <v>0</v>
      </c>
      <c r="P56" s="166">
        <f>IF(Input!P173&gt;0, -SUM(P44:P55), 0)</f>
        <v>0</v>
      </c>
      <c r="Q56" s="166">
        <f>IF(Input!Q173&gt;0, -SUM(Q44:Q55), 0)</f>
        <v>0</v>
      </c>
      <c r="R56" s="65"/>
      <c r="S56" s="103"/>
      <c r="T56" s="103"/>
      <c r="U56" s="103"/>
      <c r="V56" s="103"/>
      <c r="W56" s="103"/>
      <c r="X56" s="103"/>
      <c r="Y56" s="103"/>
      <c r="Z56" s="103"/>
      <c r="AA56" s="103"/>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Sub-transmission Overhead</v>
      </c>
      <c r="D57" s="163"/>
      <c r="E57" s="34" t="s">
        <v>28</v>
      </c>
      <c r="F57" s="33"/>
      <c r="G57" s="179"/>
      <c r="H57" s="68" t="str">
        <f>IF(H$3&gt;A2remlife,A2value-SUM($G57:G57),IF(A2remlife="N/A","n/a",A2value/A2remlife))</f>
        <v>n/a</v>
      </c>
      <c r="I57" s="68" t="str">
        <f>IF(I$3&gt;A2remlife,A2value-SUM($G57:H57),IF(A2remlife="N/A","n/a",A2value/A2remlife))</f>
        <v>n/a</v>
      </c>
      <c r="J57" s="68" t="str">
        <f>IF(J$3&gt;A2remlife,A2value-SUM($G57:I57),IF(A2remlife="N/A","n/a",A2value/A2remlife))</f>
        <v>n/a</v>
      </c>
      <c r="K57" s="68" t="str">
        <f>IF(K$3&gt;A2remlife,A2value-SUM($G57:J57),IF(A2remlife="N/A","n/a",A2value/A2remlife))</f>
        <v>n/a</v>
      </c>
      <c r="L57" s="68" t="str">
        <f>IF(L$3&gt;A2remlife,A2value-SUM($G57:K57),IF(A2remlife="N/A","n/a",A2value/A2remlife))</f>
        <v>n/a</v>
      </c>
      <c r="M57" s="68" t="str">
        <f>IF(M$3&gt;A2remlife,A2value-SUM($G57:L57),IF(A2remlife="N/A","n/a",A2value/A2remlife))</f>
        <v>n/a</v>
      </c>
      <c r="N57" s="68" t="str">
        <f>IF(N$3&gt;A2remlife,A2value-SUM($G57:M57),IF(A2remlife="N/A","n/a",A2value/A2remlife))</f>
        <v>n/a</v>
      </c>
      <c r="O57" s="68" t="str">
        <f>IF(O$3&gt;A2remlife,A2value-SUM($G57:N57),IF(A2remlife="N/A","n/a",A2value/A2remlife))</f>
        <v>n/a</v>
      </c>
      <c r="P57" s="68" t="str">
        <f>IF(P$3&gt;A2remlife,A2value-SUM($G57:O57),IF(A2remlife="N/A","n/a",A2value/A2remlife))</f>
        <v>n/a</v>
      </c>
      <c r="Q57" s="68" t="str">
        <f>IF(Q$3&gt;A2remlife,A2value-SUM($G57:P57),IF(A2remlife="N/A","n/a",A2value/A2remlife))</f>
        <v>n/a</v>
      </c>
      <c r="R57" s="68"/>
      <c r="S57" s="104"/>
      <c r="T57" s="104"/>
      <c r="U57" s="104"/>
      <c r="V57" s="104"/>
      <c r="W57" s="104"/>
      <c r="X57" s="104"/>
      <c r="Y57" s="104"/>
      <c r="Z57" s="104"/>
      <c r="AA57" s="104"/>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48" t="s">
        <v>83</v>
      </c>
      <c r="F58" s="87">
        <v>0</v>
      </c>
      <c r="G58" s="125"/>
      <c r="H58" s="69"/>
      <c r="I58" s="69"/>
      <c r="J58" s="69"/>
      <c r="K58" s="69"/>
      <c r="L58" s="69"/>
      <c r="M58" s="165"/>
      <c r="N58" s="114"/>
      <c r="O58" s="69"/>
      <c r="P58" s="69"/>
      <c r="Q58" s="69"/>
      <c r="R58" s="69"/>
      <c r="S58" s="104"/>
      <c r="T58" s="104"/>
      <c r="U58" s="104"/>
      <c r="V58" s="104"/>
      <c r="W58" s="104"/>
      <c r="X58" s="104"/>
      <c r="Y58" s="104"/>
      <c r="Z58" s="104"/>
      <c r="AA58" s="104"/>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49"/>
      <c r="F59" s="87">
        <v>1</v>
      </c>
      <c r="G59" s="125"/>
      <c r="H59" s="148"/>
      <c r="I59" s="69">
        <f>IF(A2stdlife="n/a","n/a",IF(I$3&gt;(A2stdlife+$F59),(Input!$H$144*(1+vanilla1)^0.5)-SUM($H59:H59),(Input!$H$144*(1+vanilla1)^0.5)/A2stdlife))</f>
        <v>0.19559877188238806</v>
      </c>
      <c r="J59" s="69">
        <f>IF(A2stdlife="n/a","n/a",IF(J$3&gt;(A2stdlife+$F59),(Input!$H$144*(1+vanilla1)^0.5)-SUM($H59:I59),(Input!$H$144*(1+vanilla1)^0.5)/A2stdlife))</f>
        <v>0.19559877188238806</v>
      </c>
      <c r="K59" s="69">
        <f>IF(A2stdlife="n/a","n/a",IF(K$3&gt;(A2stdlife+$F59),(Input!$H$144*(1+vanilla1)^0.5)-SUM($H59:J59),(Input!$H$144*(1+vanilla1)^0.5)/A2stdlife))</f>
        <v>0.19559877188238806</v>
      </c>
      <c r="L59" s="69">
        <f>IF(A2stdlife="n/a","n/a",IF(L$3&gt;(A2stdlife+$F59),(Input!$H$144*(1+vanilla1)^0.5)-SUM($H59:K59),(Input!$H$144*(1+vanilla1)^0.5)/A2stdlife))</f>
        <v>0.19559877188238806</v>
      </c>
      <c r="M59" s="69">
        <f>IF(A2stdlife="n/a","n/a",IF(M$3&gt;(A2stdlife+$F59),(Input!$H$144*(1+vanilla1)^0.5)-SUM($H59:L59),(Input!$H$144*(1+vanilla1)^0.5)/A2stdlife))</f>
        <v>0.19559877188238806</v>
      </c>
      <c r="N59" s="69">
        <f>IF(A2stdlife="n/a","n/a",IF(N$3&gt;(A2stdlife+$F59),(Input!$H$144*(1+vanilla1)^0.5)-SUM($H59:M59),(Input!$H$144*(1+vanilla1)^0.5)/A2stdlife))</f>
        <v>0.19559877188238806</v>
      </c>
      <c r="O59" s="69">
        <f>IF(A2stdlife="n/a","n/a",IF(O$3&gt;(A2stdlife+$F59),(Input!$H$144*(1+vanilla1)^0.5)-SUM($H59:N59),(Input!$H$144*(1+vanilla1)^0.5)/A2stdlife))</f>
        <v>0.19559877188238806</v>
      </c>
      <c r="P59" s="69">
        <f>IF(A2stdlife="n/a","n/a",IF(P$3&gt;(A2stdlife+$F59),(Input!$H$144*(1+vanilla1)^0.5)-SUM($H59:O59),(Input!$H$144*(1+vanilla1)^0.5)/A2stdlife))</f>
        <v>0.19559877188238806</v>
      </c>
      <c r="Q59" s="69">
        <f>IF(A2stdlife="n/a","n/a",IF(Q$3&gt;(A2stdlife+$F59),(Input!$H$144*(1+vanilla1)^0.5)-SUM($H59:P59),(Input!$H$144*(1+vanilla1)^0.5)/A2stdlife))</f>
        <v>0.19559877188238806</v>
      </c>
      <c r="R59" s="69"/>
      <c r="S59" s="104"/>
      <c r="T59" s="104"/>
      <c r="U59" s="104"/>
      <c r="V59" s="104"/>
      <c r="W59" s="104"/>
      <c r="X59" s="104"/>
      <c r="Y59" s="104"/>
      <c r="Z59" s="104"/>
      <c r="AA59" s="104"/>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49"/>
      <c r="F60" s="87">
        <v>2</v>
      </c>
      <c r="G60" s="125"/>
      <c r="H60" s="149"/>
      <c r="I60" s="150"/>
      <c r="J60" s="69">
        <f>IF(A2stdlife="n/a","n/a",IF(J$3&gt;(A2stdlife+$F60),(Input!$I$144*(1+vanilla2)^0.5)-SUM($I60:I60),(Input!$I$144*(1+vanilla2)^0.5)/A2stdlife))</f>
        <v>0.16158761281813191</v>
      </c>
      <c r="K60" s="69">
        <f>IF(A2stdlife="n/a","n/a",IF(K$3&gt;(A2stdlife+$F60),(Input!$I$144*(1+vanilla2)^0.5)-SUM($I60:J60),(Input!$I$144*(1+vanilla2)^0.5)/A2stdlife))</f>
        <v>0.16158761281813191</v>
      </c>
      <c r="L60" s="69">
        <f>IF(A2stdlife="n/a","n/a",IF(L$3&gt;(A2stdlife+$F60),(Input!$I$144*(1+vanilla2)^0.5)-SUM($I60:K60),(Input!$I$144*(1+vanilla2)^0.5)/A2stdlife))</f>
        <v>0.16158761281813191</v>
      </c>
      <c r="M60" s="69">
        <f>IF(A2stdlife="n/a","n/a",IF(M$3&gt;(A2stdlife+$F60),(Input!$I$144*(1+vanilla2)^0.5)-SUM($I60:L60),(Input!$I$144*(1+vanilla2)^0.5)/A2stdlife))</f>
        <v>0.16158761281813191</v>
      </c>
      <c r="N60" s="69">
        <f>IF(A2stdlife="n/a","n/a",IF(N$3&gt;(A2stdlife+$F60),(Input!$I$144*(1+vanilla2)^0.5)-SUM($I60:M60),(Input!$I$144*(1+vanilla2)^0.5)/A2stdlife))</f>
        <v>0.16158761281813191</v>
      </c>
      <c r="O60" s="69">
        <f>IF(A2stdlife="n/a","n/a",IF(O$3&gt;(A2stdlife+$F60),(Input!$I$144*(1+vanilla2)^0.5)-SUM($I60:N60),(Input!$I$144*(1+vanilla2)^0.5)/A2stdlife))</f>
        <v>0.16158761281813191</v>
      </c>
      <c r="P60" s="69">
        <f>IF(A2stdlife="n/a","n/a",IF(P$3&gt;(A2stdlife+$F60),(Input!$I$144*(1+vanilla2)^0.5)-SUM($I60:O60),(Input!$I$144*(1+vanilla2)^0.5)/A2stdlife))</f>
        <v>0.16158761281813191</v>
      </c>
      <c r="Q60" s="69">
        <f>IF(A2stdlife="n/a","n/a",IF(Q$3&gt;(A2stdlife+$F60),(Input!$I$144*(1+vanilla2)^0.5)-SUM($I60:P60),(Input!$I$144*(1+vanilla2)^0.5)/A2stdlife))</f>
        <v>0.16158761281813191</v>
      </c>
      <c r="R60" s="69"/>
      <c r="S60" s="104"/>
      <c r="T60" s="104"/>
      <c r="U60" s="104"/>
      <c r="V60" s="104"/>
      <c r="W60" s="104"/>
      <c r="X60" s="104"/>
      <c r="Y60" s="104"/>
      <c r="Z60" s="104"/>
      <c r="AA60" s="104"/>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49"/>
      <c r="F61" s="87">
        <v>3</v>
      </c>
      <c r="G61" s="125"/>
      <c r="H61" s="149"/>
      <c r="I61" s="151"/>
      <c r="J61" s="150"/>
      <c r="K61" s="69">
        <f>IF(A2stdlife="n/a","n/a",IF(K$3&gt;(A2stdlife+$F61),(Input!$J$144*(1+vanilla3)^0.5)-SUM($J61:J61),(Input!$J$144*(1+vanilla3)^0.5)/A2stdlife))</f>
        <v>0.15732496897104878</v>
      </c>
      <c r="L61" s="69">
        <f>IF(A2stdlife="n/a","n/a",IF(L$3&gt;(A2stdlife+$F61),(Input!$J$144*(1+vanilla3)^0.5)-SUM($J61:K61),(Input!$J$144*(1+vanilla3)^0.5)/A2stdlife))</f>
        <v>0.15732496897104878</v>
      </c>
      <c r="M61" s="69">
        <f>IF(A2stdlife="n/a","n/a",IF(M$3&gt;(A2stdlife+$F61),(Input!$J$144*(1+vanilla3)^0.5)-SUM($J61:L61),(Input!$J$144*(1+vanilla3)^0.5)/A2stdlife))</f>
        <v>0.15732496897104878</v>
      </c>
      <c r="N61" s="69">
        <f>IF(A2stdlife="n/a","n/a",IF(N$3&gt;(A2stdlife+$F61),(Input!$J$144*(1+vanilla3)^0.5)-SUM($J61:M61),(Input!$J$144*(1+vanilla3)^0.5)/A2stdlife))</f>
        <v>0.15732496897104878</v>
      </c>
      <c r="O61" s="69">
        <f>IF(A2stdlife="n/a","n/a",IF(O$3&gt;(A2stdlife+$F61),(Input!$J$144*(1+vanilla3)^0.5)-SUM($J61:N61),(Input!$J$144*(1+vanilla3)^0.5)/A2stdlife))</f>
        <v>0.15732496897104878</v>
      </c>
      <c r="P61" s="69">
        <f>IF(A2stdlife="n/a","n/a",IF(P$3&gt;(A2stdlife+$F61),(Input!$J$144*(1+vanilla3)^0.5)-SUM($J61:O61),(Input!$J$144*(1+vanilla3)^0.5)/A2stdlife))</f>
        <v>0.15732496897104878</v>
      </c>
      <c r="Q61" s="69">
        <f>IF(A2stdlife="n/a","n/a",IF(Q$3&gt;(A2stdlife+$F61),(Input!$J$144*(1+vanilla3)^0.5)-SUM($J61:P61),(Input!$J$144*(1+vanilla3)^0.5)/A2stdlife))</f>
        <v>0.15732496897104878</v>
      </c>
      <c r="R61" s="69"/>
      <c r="S61" s="104"/>
      <c r="T61" s="104"/>
      <c r="U61" s="104"/>
      <c r="V61" s="104"/>
      <c r="W61" s="104"/>
      <c r="X61" s="104"/>
      <c r="Y61" s="104"/>
      <c r="Z61" s="104"/>
      <c r="AA61" s="104"/>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49"/>
      <c r="F62" s="87">
        <v>4</v>
      </c>
      <c r="G62" s="125"/>
      <c r="H62" s="149"/>
      <c r="I62" s="151"/>
      <c r="J62" s="151"/>
      <c r="K62" s="150"/>
      <c r="L62" s="69">
        <f>IF(A2stdlife="n/a","n/a",IF(L$3&gt;(A2stdlife+$F62),(Input!$K$144*(1+vanilla4)^0.5)-SUM($K62:K62),(Input!$K$144*(1+vanilla4)^0.5)/A2stdlife))</f>
        <v>9.0069807335032531E-2</v>
      </c>
      <c r="M62" s="69">
        <f>IF(A2stdlife="n/a","n/a",IF(M$3&gt;(A2stdlife+$F62),(Input!$K$144*(1+vanilla4)^0.5)-SUM($K62:L62),(Input!$K$144*(1+vanilla4)^0.5)/A2stdlife))</f>
        <v>9.0069807335032531E-2</v>
      </c>
      <c r="N62" s="69">
        <f>IF(A2stdlife="n/a","n/a",IF(N$3&gt;(A2stdlife+$F62),(Input!$K$144*(1+vanilla4)^0.5)-SUM($K62:M62),(Input!$K$144*(1+vanilla4)^0.5)/A2stdlife))</f>
        <v>9.0069807335032531E-2</v>
      </c>
      <c r="O62" s="69">
        <f>IF(A2stdlife="n/a","n/a",IF(O$3&gt;(A2stdlife+$F62),(Input!$K$144*(1+vanilla4)^0.5)-SUM($K62:N62),(Input!$K$144*(1+vanilla4)^0.5)/A2stdlife))</f>
        <v>9.0069807335032531E-2</v>
      </c>
      <c r="P62" s="69">
        <f>IF(A2stdlife="n/a","n/a",IF(P$3&gt;(A2stdlife+$F62),(Input!$K$144*(1+vanilla4)^0.5)-SUM($K62:O62),(Input!$K$144*(1+vanilla4)^0.5)/A2stdlife))</f>
        <v>9.0069807335032531E-2</v>
      </c>
      <c r="Q62" s="69">
        <f>IF(A2stdlife="n/a","n/a",IF(Q$3&gt;(A2stdlife+$F62),(Input!$K$144*(1+vanilla4)^0.5)-SUM($K62:P62),(Input!$K$144*(1+vanilla4)^0.5)/A2stdlife))</f>
        <v>9.0069807335032531E-2</v>
      </c>
      <c r="R62" s="69"/>
      <c r="S62" s="104"/>
      <c r="T62" s="104"/>
      <c r="U62" s="104"/>
      <c r="V62" s="104"/>
      <c r="W62" s="104"/>
      <c r="X62" s="104"/>
      <c r="Y62" s="104"/>
      <c r="Z62" s="104"/>
      <c r="AA62" s="104"/>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49"/>
      <c r="F63" s="87">
        <v>5</v>
      </c>
      <c r="G63" s="125"/>
      <c r="H63" s="149"/>
      <c r="I63" s="151"/>
      <c r="J63" s="151"/>
      <c r="K63" s="151"/>
      <c r="L63" s="150"/>
      <c r="M63" s="69">
        <f>IF(A2stdlife="n/a","n/a",IF(M$3&gt;(A2stdlife+$F63),(Input!$L$144*(1+vanilla5)^0.5)-SUM($L63:L63),(Input!$L$144*(1+vanilla5)^0.5)/A2stdlife))</f>
        <v>6.3720146854650148E-2</v>
      </c>
      <c r="N63" s="69">
        <f>IF(A2stdlife="n/a","n/a",IF(N$3&gt;(A2stdlife+$F63),(Input!$L$144*(1+vanilla5)^0.5)-SUM($L63:M63),(Input!$L$144*(1+vanilla5)^0.5)/A2stdlife))</f>
        <v>6.3720146854650148E-2</v>
      </c>
      <c r="O63" s="69">
        <f>IF(A2stdlife="n/a","n/a",IF(O$3&gt;(A2stdlife+$F63),(Input!$L$144*(1+vanilla5)^0.5)-SUM($L63:N63),(Input!$L$144*(1+vanilla5)^0.5)/A2stdlife))</f>
        <v>6.3720146854650148E-2</v>
      </c>
      <c r="P63" s="69">
        <f>IF(A2stdlife="n/a","n/a",IF(P$3&gt;(A2stdlife+$F63),(Input!$L$144*(1+vanilla5)^0.5)-SUM($L63:O63),(Input!$L$144*(1+vanilla5)^0.5)/A2stdlife))</f>
        <v>6.3720146854650148E-2</v>
      </c>
      <c r="Q63" s="69">
        <f>IF(A2stdlife="n/a","n/a",IF(Q$3&gt;(A2stdlife+$F63),(Input!$L$144*(1+vanilla5)^0.5)-SUM($L63:P63),(Input!$L$144*(1+vanilla5)^0.5)/A2stdlife))</f>
        <v>6.3720146854650148E-2</v>
      </c>
      <c r="R63" s="69"/>
      <c r="S63" s="104"/>
      <c r="T63" s="104"/>
      <c r="U63" s="104"/>
      <c r="V63" s="104"/>
      <c r="W63" s="104"/>
      <c r="X63" s="104"/>
      <c r="Y63" s="104"/>
      <c r="Z63" s="104"/>
      <c r="AA63" s="104"/>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49"/>
      <c r="F64" s="87">
        <v>6</v>
      </c>
      <c r="G64" s="125"/>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49"/>
      <c r="F65" s="87">
        <v>7</v>
      </c>
      <c r="G65" s="125"/>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49"/>
      <c r="F66" s="87">
        <v>8</v>
      </c>
      <c r="G66" s="125"/>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49"/>
      <c r="F67" s="87">
        <v>9</v>
      </c>
      <c r="G67" s="125"/>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49"/>
      <c r="F68" s="88">
        <v>10</v>
      </c>
      <c r="G68" s="125"/>
      <c r="H68" s="149"/>
      <c r="I68" s="151"/>
      <c r="J68" s="151"/>
      <c r="K68" s="151"/>
      <c r="L68" s="151"/>
      <c r="M68" s="151"/>
      <c r="N68" s="151"/>
      <c r="O68" s="151"/>
      <c r="P68" s="151"/>
      <c r="Q68" s="150"/>
      <c r="R68" s="69"/>
      <c r="S68" s="104"/>
      <c r="T68" s="104"/>
      <c r="U68" s="104"/>
      <c r="V68" s="104"/>
      <c r="W68" s="104"/>
      <c r="X68" s="104"/>
      <c r="Y68" s="104"/>
      <c r="Z68" s="104"/>
      <c r="AA68" s="104"/>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Sub-transmission Overhead</v>
      </c>
      <c r="E69" s="9"/>
      <c r="F69" s="9"/>
      <c r="G69" s="125"/>
      <c r="H69" s="69">
        <f>-SUM(H57:H68)</f>
        <v>0</v>
      </c>
      <c r="I69" s="69">
        <f>-SUM(I57:I68)</f>
        <v>-0.19559877188238806</v>
      </c>
      <c r="J69" s="69">
        <f>-SUM(J57:J68)</f>
        <v>-0.35718638470052</v>
      </c>
      <c r="K69" s="69">
        <f>-SUM(K57:K68)</f>
        <v>-0.51451135367156875</v>
      </c>
      <c r="L69" s="69">
        <f>-SUM(L57:L68)</f>
        <v>-0.60458116100660131</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Sub-transmission Underground</v>
      </c>
      <c r="D70" s="163"/>
      <c r="E70" s="34" t="s">
        <v>28</v>
      </c>
      <c r="F70" s="33"/>
      <c r="G70" s="179"/>
      <c r="H70" s="68" t="str">
        <f>IF(H$3&gt;A3remlife,A3value-SUM($G70:G70),IF(A3remlife="N/A","n/a",A3value/A3remlife))</f>
        <v>n/a</v>
      </c>
      <c r="I70" s="68" t="str">
        <f>IF(I$3&gt;A3remlife,A3value-SUM($G70:H70),IF(A3remlife="N/A","n/a",A3value/A3remlife))</f>
        <v>n/a</v>
      </c>
      <c r="J70" s="68" t="str">
        <f>IF(J$3&gt;A3remlife,A3value-SUM($G70:I70),IF(A3remlife="N/A","n/a",A3value/A3remlife))</f>
        <v>n/a</v>
      </c>
      <c r="K70" s="68" t="str">
        <f>IF(K$3&gt;A3remlife,A3value-SUM($G70:J70),IF(A3remlife="N/A","n/a",A3value/A3remlife))</f>
        <v>n/a</v>
      </c>
      <c r="L70" s="68" t="str">
        <f>IF(L$3&gt;A3remlife,A3value-SUM($G70:K70),IF(A3remlife="N/A","n/a",A3value/A3remlife))</f>
        <v>n/a</v>
      </c>
      <c r="M70" s="68" t="str">
        <f>IF(M$3&gt;A3remlife,A3value-SUM($G70:L70),IF(A3remlife="N/A","n/a",A3value/A3remlife))</f>
        <v>n/a</v>
      </c>
      <c r="N70" s="68" t="str">
        <f>IF(N$3&gt;A3remlife,A3value-SUM($G70:M70),IF(A3remlife="N/A","n/a",A3value/A3remlife))</f>
        <v>n/a</v>
      </c>
      <c r="O70" s="68" t="str">
        <f>IF(O$3&gt;A3remlife,A3value-SUM($G70:N70),IF(A3remlife="N/A","n/a",A3value/A3remlife))</f>
        <v>n/a</v>
      </c>
      <c r="P70" s="68" t="str">
        <f>IF(P$3&gt;A3remlife,A3value-SUM($G70:O70),IF(A3remlife="N/A","n/a",A3value/A3remlife))</f>
        <v>n/a</v>
      </c>
      <c r="Q70" s="68" t="str">
        <f>IF(Q$3&gt;A3remlife,A3value-SUM($G70:P70),IF(A3remlife="N/A","n/a",A3value/A3remlife))</f>
        <v>n/a</v>
      </c>
      <c r="R70" s="68"/>
      <c r="S70" s="104"/>
      <c r="T70" s="104"/>
      <c r="U70" s="104"/>
      <c r="V70" s="104"/>
      <c r="W70" s="104"/>
      <c r="X70" s="104"/>
      <c r="Y70" s="104"/>
      <c r="Z70" s="104"/>
      <c r="AA70" s="104"/>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48" t="s">
        <v>83</v>
      </c>
      <c r="F71" s="87">
        <v>0</v>
      </c>
      <c r="G71" s="125"/>
      <c r="H71" s="69"/>
      <c r="I71" s="69"/>
      <c r="J71" s="69"/>
      <c r="K71" s="69"/>
      <c r="L71" s="69"/>
      <c r="M71" s="165"/>
      <c r="N71" s="114"/>
      <c r="O71" s="69"/>
      <c r="P71" s="69"/>
      <c r="Q71" s="69"/>
      <c r="R71" s="69"/>
      <c r="S71" s="104"/>
      <c r="T71" s="104"/>
      <c r="U71" s="104"/>
      <c r="V71" s="104"/>
      <c r="W71" s="104"/>
      <c r="X71" s="104"/>
      <c r="Y71" s="104"/>
      <c r="Z71" s="104"/>
      <c r="AA71" s="104"/>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49"/>
      <c r="F72" s="87">
        <v>1</v>
      </c>
      <c r="G72" s="125"/>
      <c r="H72" s="148"/>
      <c r="I72" s="69">
        <f>IF(A3stdlife="n/a","n/a",IF(I$3&gt;(A3stdlife+$F72),(Input!$H$145*(1+vanilla1)^0.5)-SUM($H72:H72),(Input!$H$145*(1+vanilla1)^0.5)/A3stdlife))</f>
        <v>0</v>
      </c>
      <c r="J72" s="69">
        <f>IF(A3stdlife="n/a","n/a",IF(J$3&gt;(A3stdlife+$F72),(Input!$H$145*(1+vanilla1)^0.5)-SUM($H72:I72),(Input!$H$145*(1+vanilla1)^0.5)/A3stdlife))</f>
        <v>0</v>
      </c>
      <c r="K72" s="69">
        <f>IF(A3stdlife="n/a","n/a",IF(K$3&gt;(A3stdlife+$F72),(Input!$H$145*(1+vanilla1)^0.5)-SUM($H72:J72),(Input!$H$145*(1+vanilla1)^0.5)/A3stdlife))</f>
        <v>0</v>
      </c>
      <c r="L72" s="69">
        <f>IF(A3stdlife="n/a","n/a",IF(L$3&gt;(A3stdlife+$F72),(Input!$H$145*(1+vanilla1)^0.5)-SUM($H72:K72),(Input!$H$145*(1+vanilla1)^0.5)/A3stdlife))</f>
        <v>0</v>
      </c>
      <c r="M72" s="69">
        <f>IF(A3stdlife="n/a","n/a",IF(M$3&gt;(A3stdlife+$F72),(Input!$H$145*(1+vanilla1)^0.5)-SUM($H72:L72),(Input!$H$145*(1+vanilla1)^0.5)/A3stdlife))</f>
        <v>0</v>
      </c>
      <c r="N72" s="69">
        <f>IF(A3stdlife="n/a","n/a",IF(N$3&gt;(A3stdlife+$F72),(Input!$H$145*(1+vanilla1)^0.5)-SUM($H72:M72),(Input!$H$145*(1+vanilla1)^0.5)/A3stdlife))</f>
        <v>0</v>
      </c>
      <c r="O72" s="69">
        <f>IF(A3stdlife="n/a","n/a",IF(O$3&gt;(A3stdlife+$F72),(Input!$H$145*(1+vanilla1)^0.5)-SUM($H72:N72),(Input!$H$145*(1+vanilla1)^0.5)/A3stdlife))</f>
        <v>0</v>
      </c>
      <c r="P72" s="69">
        <f>IF(A3stdlife="n/a","n/a",IF(P$3&gt;(A3stdlife+$F72),(Input!$H$145*(1+vanilla1)^0.5)-SUM($H72:O72),(Input!$H$145*(1+vanilla1)^0.5)/A3stdlife))</f>
        <v>0</v>
      </c>
      <c r="Q72" s="69">
        <f>IF(A3stdlife="n/a","n/a",IF(Q$3&gt;(A3stdlife+$F72),(Input!$H$145*(1+vanilla1)^0.5)-SUM($H72:P72),(Input!$H$145*(1+vanilla1)^0.5)/A3stdlife))</f>
        <v>0</v>
      </c>
      <c r="R72" s="69"/>
      <c r="S72" s="104"/>
      <c r="T72" s="104"/>
      <c r="U72" s="104"/>
      <c r="V72" s="104"/>
      <c r="W72" s="104"/>
      <c r="X72" s="104"/>
      <c r="Y72" s="104"/>
      <c r="Z72" s="104"/>
      <c r="AA72" s="104"/>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49"/>
      <c r="F73" s="87">
        <v>2</v>
      </c>
      <c r="G73" s="125"/>
      <c r="H73" s="149"/>
      <c r="I73" s="150"/>
      <c r="J73" s="69">
        <f>IF(A3stdlife="n/a","n/a",IF(J$3&gt;(A3stdlife+$F73),(Input!$I$145*(1+vanilla2)^0.5)-SUM($I73:I73),(Input!$I$145*(1+vanilla2)^0.5)/A3stdlife))</f>
        <v>0</v>
      </c>
      <c r="K73" s="69">
        <f>IF(A3stdlife="n/a","n/a",IF(K$3&gt;(A3stdlife+$F73),(Input!$I$145*(1+vanilla2)^0.5)-SUM($I73:J73),(Input!$I$145*(1+vanilla2)^0.5)/A3stdlife))</f>
        <v>0</v>
      </c>
      <c r="L73" s="69">
        <f>IF(A3stdlife="n/a","n/a",IF(L$3&gt;(A3stdlife+$F73),(Input!$I$145*(1+vanilla2)^0.5)-SUM($I73:K73),(Input!$I$145*(1+vanilla2)^0.5)/A3stdlife))</f>
        <v>0</v>
      </c>
      <c r="M73" s="69">
        <f>IF(A3stdlife="n/a","n/a",IF(M$3&gt;(A3stdlife+$F73),(Input!$I$145*(1+vanilla2)^0.5)-SUM($I73:L73),(Input!$I$145*(1+vanilla2)^0.5)/A3stdlife))</f>
        <v>0</v>
      </c>
      <c r="N73" s="69">
        <f>IF(A3stdlife="n/a","n/a",IF(N$3&gt;(A3stdlife+$F73),(Input!$I$145*(1+vanilla2)^0.5)-SUM($I73:M73),(Input!$I$145*(1+vanilla2)^0.5)/A3stdlife))</f>
        <v>0</v>
      </c>
      <c r="O73" s="69">
        <f>IF(A3stdlife="n/a","n/a",IF(O$3&gt;(A3stdlife+$F73),(Input!$I$145*(1+vanilla2)^0.5)-SUM($I73:N73),(Input!$I$145*(1+vanilla2)^0.5)/A3stdlife))</f>
        <v>0</v>
      </c>
      <c r="P73" s="69">
        <f>IF(A3stdlife="n/a","n/a",IF(P$3&gt;(A3stdlife+$F73),(Input!$I$145*(1+vanilla2)^0.5)-SUM($I73:O73),(Input!$I$145*(1+vanilla2)^0.5)/A3stdlife))</f>
        <v>0</v>
      </c>
      <c r="Q73" s="69">
        <f>IF(A3stdlife="n/a","n/a",IF(Q$3&gt;(A3stdlife+$F73),(Input!$I$145*(1+vanilla2)^0.5)-SUM($I73:P73),(Input!$I$145*(1+vanilla2)^0.5)/A3stdlife))</f>
        <v>0</v>
      </c>
      <c r="R73" s="69"/>
      <c r="S73" s="104"/>
      <c r="T73" s="104"/>
      <c r="U73" s="104"/>
      <c r="V73" s="104"/>
      <c r="W73" s="104"/>
      <c r="X73" s="104"/>
      <c r="Y73" s="104"/>
      <c r="Z73" s="104"/>
      <c r="AA73" s="104"/>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49"/>
      <c r="F74" s="87">
        <v>3</v>
      </c>
      <c r="G74" s="125"/>
      <c r="H74" s="149"/>
      <c r="I74" s="151"/>
      <c r="J74" s="150"/>
      <c r="K74" s="69">
        <f>IF(A3stdlife="n/a","n/a",IF(K$3&gt;(A3stdlife+$F74),(Input!$J$145*(1+vanilla3)^0.5)-SUM($J74:J74),(Input!$J$145*(1+vanilla3)^0.5)/A3stdlife))</f>
        <v>0</v>
      </c>
      <c r="L74" s="69">
        <f>IF(A3stdlife="n/a","n/a",IF(L$3&gt;(A3stdlife+$F74),(Input!$J$145*(1+vanilla3)^0.5)-SUM($J74:K74),(Input!$J$145*(1+vanilla3)^0.5)/A3stdlife))</f>
        <v>0</v>
      </c>
      <c r="M74" s="69">
        <f>IF(A3stdlife="n/a","n/a",IF(M$3&gt;(A3stdlife+$F74),(Input!$J$145*(1+vanilla3)^0.5)-SUM($J74:L74),(Input!$J$145*(1+vanilla3)^0.5)/A3stdlife))</f>
        <v>0</v>
      </c>
      <c r="N74" s="69">
        <f>IF(A3stdlife="n/a","n/a",IF(N$3&gt;(A3stdlife+$F74),(Input!$J$145*(1+vanilla3)^0.5)-SUM($J74:M74),(Input!$J$145*(1+vanilla3)^0.5)/A3stdlife))</f>
        <v>0</v>
      </c>
      <c r="O74" s="69">
        <f>IF(A3stdlife="n/a","n/a",IF(O$3&gt;(A3stdlife+$F74),(Input!$J$145*(1+vanilla3)^0.5)-SUM($J74:N74),(Input!$J$145*(1+vanilla3)^0.5)/A3stdlife))</f>
        <v>0</v>
      </c>
      <c r="P74" s="69">
        <f>IF(A3stdlife="n/a","n/a",IF(P$3&gt;(A3stdlife+$F74),(Input!$J$145*(1+vanilla3)^0.5)-SUM($J74:O74),(Input!$J$145*(1+vanilla3)^0.5)/A3stdlife))</f>
        <v>0</v>
      </c>
      <c r="Q74" s="69">
        <f>IF(A3stdlife="n/a","n/a",IF(Q$3&gt;(A3stdlife+$F74),(Input!$J$145*(1+vanilla3)^0.5)-SUM($J74:P74),(Input!$J$145*(1+vanilla3)^0.5)/A3stdlife))</f>
        <v>0</v>
      </c>
      <c r="R74" s="69"/>
      <c r="S74" s="104"/>
      <c r="T74" s="104"/>
      <c r="U74" s="104"/>
      <c r="V74" s="104"/>
      <c r="W74" s="104"/>
      <c r="X74" s="104"/>
      <c r="Y74" s="104"/>
      <c r="Z74" s="104"/>
      <c r="AA74" s="104"/>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49"/>
      <c r="F75" s="87">
        <v>4</v>
      </c>
      <c r="G75" s="125"/>
      <c r="H75" s="149"/>
      <c r="I75" s="151"/>
      <c r="J75" s="151"/>
      <c r="K75" s="150"/>
      <c r="L75" s="69">
        <f>IF(A3stdlife="n/a","n/a",IF(L$3&gt;(A3stdlife+$F75),(Input!$K$145*(1+vanilla4)^0.5)-SUM($K75:K75),(Input!$K$145*(1+vanilla4)^0.5)/A3stdlife))</f>
        <v>0</v>
      </c>
      <c r="M75" s="69">
        <f>IF(A3stdlife="n/a","n/a",IF(M$3&gt;(A3stdlife+$F75),(Input!$K$145*(1+vanilla4)^0.5)-SUM($K75:L75),(Input!$K$145*(1+vanilla4)^0.5)/A3stdlife))</f>
        <v>0</v>
      </c>
      <c r="N75" s="69">
        <f>IF(A3stdlife="n/a","n/a",IF(N$3&gt;(A3stdlife+$F75),(Input!$K$145*(1+vanilla4)^0.5)-SUM($K75:M75),(Input!$K$145*(1+vanilla4)^0.5)/A3stdlife))</f>
        <v>0</v>
      </c>
      <c r="O75" s="69">
        <f>IF(A3stdlife="n/a","n/a",IF(O$3&gt;(A3stdlife+$F75),(Input!$K$145*(1+vanilla4)^0.5)-SUM($K75:N75),(Input!$K$145*(1+vanilla4)^0.5)/A3stdlife))</f>
        <v>0</v>
      </c>
      <c r="P75" s="69">
        <f>IF(A3stdlife="n/a","n/a",IF(P$3&gt;(A3stdlife+$F75),(Input!$K$145*(1+vanilla4)^0.5)-SUM($K75:O75),(Input!$K$145*(1+vanilla4)^0.5)/A3stdlife))</f>
        <v>0</v>
      </c>
      <c r="Q75" s="69">
        <f>IF(A3stdlife="n/a","n/a",IF(Q$3&gt;(A3stdlife+$F75),(Input!$K$145*(1+vanilla4)^0.5)-SUM($K75:P75),(Input!$K$145*(1+vanilla4)^0.5)/A3stdlife))</f>
        <v>0</v>
      </c>
      <c r="R75" s="69"/>
      <c r="S75" s="104"/>
      <c r="T75" s="104"/>
      <c r="U75" s="104"/>
      <c r="V75" s="104"/>
      <c r="W75" s="104"/>
      <c r="X75" s="104"/>
      <c r="Y75" s="104"/>
      <c r="Z75" s="104"/>
      <c r="AA75" s="104"/>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49"/>
      <c r="F76" s="87">
        <v>5</v>
      </c>
      <c r="G76" s="125"/>
      <c r="H76" s="149"/>
      <c r="I76" s="151"/>
      <c r="J76" s="151"/>
      <c r="K76" s="151"/>
      <c r="L76" s="150"/>
      <c r="M76" s="69">
        <f>IF(A3stdlife="n/a","n/a",IF(M$3&gt;(A3stdlife+$F76),(Input!$L$145*(1+vanilla5)^0.5)-SUM($L76:L76),(Input!$L$145*(1+vanilla5)^0.5)/A3stdlife))</f>
        <v>0</v>
      </c>
      <c r="N76" s="69">
        <f>IF(A3stdlife="n/a","n/a",IF(N$3&gt;(A3stdlife+$F76),(Input!$L$145*(1+vanilla5)^0.5)-SUM($L76:M76),(Input!$L$145*(1+vanilla5)^0.5)/A3stdlife))</f>
        <v>0</v>
      </c>
      <c r="O76" s="69">
        <f>IF(A3stdlife="n/a","n/a",IF(O$3&gt;(A3stdlife+$F76),(Input!$L$145*(1+vanilla5)^0.5)-SUM($L76:N76),(Input!$L$145*(1+vanilla5)^0.5)/A3stdlife))</f>
        <v>0</v>
      </c>
      <c r="P76" s="69">
        <f>IF(A3stdlife="n/a","n/a",IF(P$3&gt;(A3stdlife+$F76),(Input!$L$145*(1+vanilla5)^0.5)-SUM($L76:O76),(Input!$L$145*(1+vanilla5)^0.5)/A3stdlife))</f>
        <v>0</v>
      </c>
      <c r="Q76" s="69">
        <f>IF(A3stdlife="n/a","n/a",IF(Q$3&gt;(A3stdlife+$F76),(Input!$L$145*(1+vanilla5)^0.5)-SUM($L76:P76),(Input!$L$145*(1+vanilla5)^0.5)/A3stdlife))</f>
        <v>0</v>
      </c>
      <c r="R76" s="69"/>
      <c r="S76" s="104"/>
      <c r="T76" s="104"/>
      <c r="U76" s="104"/>
      <c r="V76" s="104"/>
      <c r="W76" s="104"/>
      <c r="X76" s="104"/>
      <c r="Y76" s="104"/>
      <c r="Z76" s="104"/>
      <c r="AA76" s="104"/>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49"/>
      <c r="F77" s="87">
        <v>6</v>
      </c>
      <c r="G77" s="125"/>
      <c r="H77" s="149"/>
      <c r="I77" s="151"/>
      <c r="J77" s="151"/>
      <c r="K77" s="151"/>
      <c r="L77" s="151"/>
      <c r="M77" s="150"/>
      <c r="N77" s="69">
        <f>IF(A3stdlife="n/a","n/a",IF(N$3&gt;(A3stdlife+$F77),(Input!$M$145*(1+vanilla6)^0.5)-SUM($M77:M77),(Input!$M$145*(1+vanilla6)^0.5)/A3stdlife))</f>
        <v>0</v>
      </c>
      <c r="O77" s="69">
        <f>IF(A3stdlife="n/a","n/a",IF(O$3&gt;(A3stdlife+$F77),(Input!$M$145*(1+vanilla6)^0.5)-SUM($M77:N77),(Input!$M$145*(1+vanilla6)^0.5)/A3stdlife))</f>
        <v>0</v>
      </c>
      <c r="P77" s="69">
        <f>IF(A3stdlife="n/a","n/a",IF(P$3&gt;(A3stdlife+$F77),(Input!$M$145*(1+vanilla6)^0.5)-SUM($M77:O77),(Input!$M$145*(1+vanilla6)^0.5)/A3stdlife))</f>
        <v>0</v>
      </c>
      <c r="Q77" s="69">
        <f>IF(A3stdlife="n/a","n/a",IF(Q$3&gt;(A3stdlife+$F77),(Input!$M$145*(1+vanilla6)^0.5)-SUM($M77:P77),(Input!$M$145*(1+vanilla6)^0.5)/A3stdlife))</f>
        <v>0</v>
      </c>
      <c r="R77" s="69"/>
      <c r="S77" s="104"/>
      <c r="T77" s="104"/>
      <c r="U77" s="104"/>
      <c r="V77" s="104"/>
      <c r="W77" s="104"/>
      <c r="X77" s="104"/>
      <c r="Y77" s="104"/>
      <c r="Z77" s="104"/>
      <c r="AA77" s="104"/>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49"/>
      <c r="F78" s="87">
        <v>7</v>
      </c>
      <c r="G78" s="125"/>
      <c r="H78" s="149"/>
      <c r="I78" s="151"/>
      <c r="J78" s="151"/>
      <c r="K78" s="151"/>
      <c r="L78" s="151"/>
      <c r="M78" s="151"/>
      <c r="N78" s="150"/>
      <c r="O78" s="69">
        <f>IF(A3stdlife="n/a","n/a",IF(O$3&gt;(A3stdlife+$F78),(Input!$N$145*(1+vanilla7)^0.5)-SUM($N78:N78),(Input!$N$145*(1+vanilla7)^0.5)/A3stdlife))</f>
        <v>0</v>
      </c>
      <c r="P78" s="69">
        <f>IF(A3stdlife="n/a","n/a",IF(P$3&gt;(A3stdlife+$F78),(Input!$N$145*(1+vanilla7)^0.5)-SUM($N78:O78),(Input!$N$145*(1+vanilla7)^0.5)/A3stdlife))</f>
        <v>0</v>
      </c>
      <c r="Q78" s="69">
        <f>IF(A3stdlife="n/a","n/a",IF(Q$3&gt;(A3stdlife+$F78),(Input!$N$145*(1+vanilla7)^0.5)-SUM($N78:P78),(Input!$N$145*(1+vanilla7)^0.5)/A3stdlife))</f>
        <v>0</v>
      </c>
      <c r="R78" s="69"/>
      <c r="S78" s="104"/>
      <c r="T78" s="104"/>
      <c r="U78" s="104"/>
      <c r="V78" s="104"/>
      <c r="W78" s="104"/>
      <c r="X78" s="104"/>
      <c r="Y78" s="104"/>
      <c r="Z78" s="104"/>
      <c r="AA78" s="104"/>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49"/>
      <c r="F79" s="87">
        <v>8</v>
      </c>
      <c r="G79" s="125"/>
      <c r="H79" s="149"/>
      <c r="I79" s="151"/>
      <c r="J79" s="151"/>
      <c r="K79" s="151"/>
      <c r="L79" s="151"/>
      <c r="M79" s="151"/>
      <c r="N79" s="151"/>
      <c r="O79" s="150"/>
      <c r="P79" s="69">
        <f>IF(A3stdlife="n/a","n/a",IF(P$3&gt;(A3stdlife+$F79),(Input!$O$145*(1+vanilla8)^0.5)-SUM($O79:O79),(Input!$O$145*(1+vanilla8)^0.5)/A3stdlife))</f>
        <v>0</v>
      </c>
      <c r="Q79" s="69">
        <f>IF(A3stdlife="n/a","n/a",IF(Q$3&gt;(A3stdlife+$F79),(Input!$O$145*(1+vanilla8)^0.5)-SUM($O79:P79),(Input!$O$145*(1+vanilla8)^0.5)/A3stdlife))</f>
        <v>0</v>
      </c>
      <c r="R79" s="69"/>
      <c r="S79" s="104"/>
      <c r="T79" s="104"/>
      <c r="U79" s="104"/>
      <c r="V79" s="104"/>
      <c r="W79" s="104"/>
      <c r="X79" s="104"/>
      <c r="Y79" s="104"/>
      <c r="Z79" s="104"/>
      <c r="AA79" s="104"/>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49"/>
      <c r="F80" s="87">
        <v>9</v>
      </c>
      <c r="G80" s="125"/>
      <c r="H80" s="149"/>
      <c r="I80" s="151"/>
      <c r="J80" s="151"/>
      <c r="K80" s="151"/>
      <c r="L80" s="151"/>
      <c r="M80" s="151"/>
      <c r="N80" s="151"/>
      <c r="O80" s="151"/>
      <c r="P80" s="150"/>
      <c r="Q80" s="69">
        <f>IF(A3stdlife="n/a","n/a",IF(Q$3&gt;(A3stdlife+$F80),(Input!$P$145*(1+vanilla9)^0.5)-SUM($P80:P80),(Input!$P$145*(1+vanilla9)^0.5)/A3stdlife))</f>
        <v>0</v>
      </c>
      <c r="R80" s="69"/>
      <c r="S80" s="104"/>
      <c r="T80" s="104"/>
      <c r="U80" s="104"/>
      <c r="V80" s="104"/>
      <c r="W80" s="104"/>
      <c r="X80" s="104"/>
      <c r="Y80" s="104"/>
      <c r="Z80" s="104"/>
      <c r="AA80" s="104"/>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49"/>
      <c r="F81" s="88">
        <v>10</v>
      </c>
      <c r="G81" s="125"/>
      <c r="H81" s="149"/>
      <c r="I81" s="151"/>
      <c r="J81" s="151"/>
      <c r="K81" s="151"/>
      <c r="L81" s="151"/>
      <c r="M81" s="151"/>
      <c r="N81" s="151"/>
      <c r="O81" s="151"/>
      <c r="P81" s="151"/>
      <c r="Q81" s="150"/>
      <c r="R81" s="69"/>
      <c r="S81" s="104"/>
      <c r="T81" s="104"/>
      <c r="U81" s="104"/>
      <c r="V81" s="104"/>
      <c r="W81" s="104"/>
      <c r="X81" s="104"/>
      <c r="Y81" s="104"/>
      <c r="Z81" s="104"/>
      <c r="AA81" s="104"/>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Sub-transmission Underground</v>
      </c>
      <c r="E82" s="9"/>
      <c r="F82" s="9"/>
      <c r="G82" s="125"/>
      <c r="H82" s="167">
        <f>-SUM(H70:H81)</f>
        <v>0</v>
      </c>
      <c r="I82" s="167">
        <f>-SUM(I70:I81)</f>
        <v>0</v>
      </c>
      <c r="J82" s="167">
        <f>-SUM(J70:J81)</f>
        <v>0</v>
      </c>
      <c r="K82" s="167">
        <f>-SUM(K70:K81)</f>
        <v>0</v>
      </c>
      <c r="L82" s="167">
        <f>-SUM(L70:L81)</f>
        <v>0</v>
      </c>
      <c r="M82" s="167">
        <f>IF(Input!M173&gt;0, -SUM(M70:M81), 0)</f>
        <v>0</v>
      </c>
      <c r="N82" s="167">
        <f>IF(Input!N173&gt;0, -SUM(N70:N81), 0)</f>
        <v>0</v>
      </c>
      <c r="O82" s="167">
        <f>IF(Input!O173&gt;0, -SUM(O70:O81), 0)</f>
        <v>0</v>
      </c>
      <c r="P82" s="167">
        <f>IF(Input!P173&gt;0, -SUM(P70:P81), 0)</f>
        <v>0</v>
      </c>
      <c r="Q82" s="167">
        <f>IF(Input!Q173&gt;0, -SUM(Q70:Q81), 0)</f>
        <v>0</v>
      </c>
      <c r="R82" s="67"/>
      <c r="S82" s="106"/>
      <c r="T82" s="106"/>
      <c r="U82" s="106"/>
      <c r="V82" s="106"/>
      <c r="W82" s="106"/>
      <c r="X82" s="106"/>
      <c r="Y82" s="106"/>
      <c r="Z82" s="106"/>
      <c r="AA82" s="106"/>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Zone Substation</v>
      </c>
      <c r="D83" s="163"/>
      <c r="E83" s="34" t="s">
        <v>28</v>
      </c>
      <c r="F83" s="33"/>
      <c r="G83" s="179"/>
      <c r="H83" s="68" t="str">
        <f>IF(H$3&gt;A4remlife,A4value-SUM($G83:G83),IF(A4remlife="N/A","n/a",A4value/A4remlife))</f>
        <v>n/a</v>
      </c>
      <c r="I83" s="68" t="str">
        <f>IF(I$3&gt;A4remlife,A4value-SUM($G83:H83),IF(A4remlife="N/A","n/a",A4value/A4remlife))</f>
        <v>n/a</v>
      </c>
      <c r="J83" s="68" t="str">
        <f>IF(J$3&gt;A4remlife,A4value-SUM($G83:I83),IF(A4remlife="N/A","n/a",A4value/A4remlife))</f>
        <v>n/a</v>
      </c>
      <c r="K83" s="68" t="str">
        <f>IF(K$3&gt;A4remlife,A4value-SUM($G83:J83),IF(A4remlife="N/A","n/a",A4value/A4remlife))</f>
        <v>n/a</v>
      </c>
      <c r="L83" s="68" t="str">
        <f>IF(L$3&gt;A4remlife,A4value-SUM($G83:K83),IF(A4remlife="N/A","n/a",A4value/A4remlife))</f>
        <v>n/a</v>
      </c>
      <c r="M83" s="68" t="str">
        <f>IF(M$3&gt;A4remlife,A4value-SUM($G83:L83),IF(A4remlife="N/A","n/a",A4value/A4remlife))</f>
        <v>n/a</v>
      </c>
      <c r="N83" s="68" t="str">
        <f>IF(N$3&gt;A4remlife,A4value-SUM($G83:M83),IF(A4remlife="N/A","n/a",A4value/A4remlife))</f>
        <v>n/a</v>
      </c>
      <c r="O83" s="68" t="str">
        <f>IF(O$3&gt;A4remlife,A4value-SUM($G83:N83),IF(A4remlife="N/A","n/a",A4value/A4remlife))</f>
        <v>n/a</v>
      </c>
      <c r="P83" s="68" t="str">
        <f>IF(P$3&gt;A4remlife,A4value-SUM($G83:O83),IF(A4remlife="N/A","n/a",A4value/A4remlife))</f>
        <v>n/a</v>
      </c>
      <c r="Q83" s="68" t="str">
        <f>IF(Q$3&gt;A4remlife,A4value-SUM($G83:P83),IF(A4remlife="N/A","n/a",A4value/A4remlife))</f>
        <v>n/a</v>
      </c>
      <c r="R83" s="68"/>
      <c r="S83" s="104"/>
      <c r="T83" s="104"/>
      <c r="U83" s="104"/>
      <c r="V83" s="104"/>
      <c r="W83" s="104"/>
      <c r="X83" s="104"/>
      <c r="Y83" s="104"/>
      <c r="Z83" s="104"/>
      <c r="AA83" s="104"/>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48" t="s">
        <v>83</v>
      </c>
      <c r="F84" s="87">
        <v>0</v>
      </c>
      <c r="G84" s="125"/>
      <c r="H84" s="69"/>
      <c r="I84" s="69"/>
      <c r="J84" s="69"/>
      <c r="K84" s="69"/>
      <c r="L84" s="69"/>
      <c r="M84" s="165"/>
      <c r="N84" s="114"/>
      <c r="O84" s="69"/>
      <c r="P84" s="69"/>
      <c r="Q84" s="69"/>
      <c r="R84" s="69"/>
      <c r="S84" s="104"/>
      <c r="T84" s="104"/>
      <c r="U84" s="104"/>
      <c r="V84" s="104"/>
      <c r="W84" s="104"/>
      <c r="X84" s="104"/>
      <c r="Y84" s="104"/>
      <c r="Z84" s="104"/>
      <c r="AA84" s="104"/>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49"/>
      <c r="F85" s="87">
        <v>1</v>
      </c>
      <c r="G85" s="125"/>
      <c r="H85" s="148"/>
      <c r="I85" s="69">
        <f>IF(A4stdlife="n/a","n/a",IF(I$3&gt;(A4stdlife+$F85),(Input!$H$146*(1+vanilla1)^0.5)-SUM($H85:H85),(Input!$H$146*(1+vanilla1)^0.5)/A4stdlife))</f>
        <v>6.3325910820366621E-2</v>
      </c>
      <c r="J85" s="69">
        <f>IF(A4stdlife="n/a","n/a",IF(J$3&gt;(A4stdlife+$F85),(Input!$H$146*(1+vanilla1)^0.5)-SUM($H85:I85),(Input!$H$146*(1+vanilla1)^0.5)/A4stdlife))</f>
        <v>6.3325910820366621E-2</v>
      </c>
      <c r="K85" s="69">
        <f>IF(A4stdlife="n/a","n/a",IF(K$3&gt;(A4stdlife+$F85),(Input!$H$146*(1+vanilla1)^0.5)-SUM($H85:J85),(Input!$H$146*(1+vanilla1)^0.5)/A4stdlife))</f>
        <v>6.3325910820366621E-2</v>
      </c>
      <c r="L85" s="69">
        <f>IF(A4stdlife="n/a","n/a",IF(L$3&gt;(A4stdlife+$F85),(Input!$H$146*(1+vanilla1)^0.5)-SUM($H85:K85),(Input!$H$146*(1+vanilla1)^0.5)/A4stdlife))</f>
        <v>6.3325910820366621E-2</v>
      </c>
      <c r="M85" s="69">
        <f>IF(A4stdlife="n/a","n/a",IF(M$3&gt;(A4stdlife+$F85),(Input!$H$146*(1+vanilla1)^0.5)-SUM($H85:L85),(Input!$H$146*(1+vanilla1)^0.5)/A4stdlife))</f>
        <v>6.3325910820366621E-2</v>
      </c>
      <c r="N85" s="69">
        <f>IF(A4stdlife="n/a","n/a",IF(N$3&gt;(A4stdlife+$F85),(Input!$H$146*(1+vanilla1)^0.5)-SUM($H85:M85),(Input!$H$146*(1+vanilla1)^0.5)/A4stdlife))</f>
        <v>6.3325910820366621E-2</v>
      </c>
      <c r="O85" s="69">
        <f>IF(A4stdlife="n/a","n/a",IF(O$3&gt;(A4stdlife+$F85),(Input!$H$146*(1+vanilla1)^0.5)-SUM($H85:N85),(Input!$H$146*(1+vanilla1)^0.5)/A4stdlife))</f>
        <v>6.3325910820366621E-2</v>
      </c>
      <c r="P85" s="69">
        <f>IF(A4stdlife="n/a","n/a",IF(P$3&gt;(A4stdlife+$F85),(Input!$H$146*(1+vanilla1)^0.5)-SUM($H85:O85),(Input!$H$146*(1+vanilla1)^0.5)/A4stdlife))</f>
        <v>6.3325910820366621E-2</v>
      </c>
      <c r="Q85" s="69">
        <f>IF(A4stdlife="n/a","n/a",IF(Q$3&gt;(A4stdlife+$F85),(Input!$H$146*(1+vanilla1)^0.5)-SUM($H85:P85),(Input!$H$146*(1+vanilla1)^0.5)/A4stdlife))</f>
        <v>6.3325910820366621E-2</v>
      </c>
      <c r="R85" s="69"/>
      <c r="S85" s="104"/>
      <c r="T85" s="104"/>
      <c r="U85" s="104"/>
      <c r="V85" s="104"/>
      <c r="W85" s="104"/>
      <c r="X85" s="104"/>
      <c r="Y85" s="104"/>
      <c r="Z85" s="104"/>
      <c r="AA85" s="104"/>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49"/>
      <c r="F86" s="87">
        <v>2</v>
      </c>
      <c r="G86" s="125"/>
      <c r="H86" s="149"/>
      <c r="I86" s="150"/>
      <c r="J86" s="69">
        <f>IF(A4stdlife="n/a","n/a",IF(J$3&gt;(A4stdlife+$F86),(Input!$I$146*(1+vanilla2)^0.5)-SUM($I86:I86),(Input!$I$146*(1+vanilla2)^0.5)/A4stdlife))</f>
        <v>0.14189337081843637</v>
      </c>
      <c r="K86" s="69">
        <f>IF(A4stdlife="n/a","n/a",IF(K$3&gt;(A4stdlife+$F86),(Input!$I$146*(1+vanilla2)^0.5)-SUM($I86:J86),(Input!$I$146*(1+vanilla2)^0.5)/A4stdlife))</f>
        <v>0.14189337081843637</v>
      </c>
      <c r="L86" s="69">
        <f>IF(A4stdlife="n/a","n/a",IF(L$3&gt;(A4stdlife+$F86),(Input!$I$146*(1+vanilla2)^0.5)-SUM($I86:K86),(Input!$I$146*(1+vanilla2)^0.5)/A4stdlife))</f>
        <v>0.14189337081843637</v>
      </c>
      <c r="M86" s="69">
        <f>IF(A4stdlife="n/a","n/a",IF(M$3&gt;(A4stdlife+$F86),(Input!$I$146*(1+vanilla2)^0.5)-SUM($I86:L86),(Input!$I$146*(1+vanilla2)^0.5)/A4stdlife))</f>
        <v>0.14189337081843637</v>
      </c>
      <c r="N86" s="69">
        <f>IF(A4stdlife="n/a","n/a",IF(N$3&gt;(A4stdlife+$F86),(Input!$I$146*(1+vanilla2)^0.5)-SUM($I86:M86),(Input!$I$146*(1+vanilla2)^0.5)/A4stdlife))</f>
        <v>0.14189337081843637</v>
      </c>
      <c r="O86" s="69">
        <f>IF(A4stdlife="n/a","n/a",IF(O$3&gt;(A4stdlife+$F86),(Input!$I$146*(1+vanilla2)^0.5)-SUM($I86:N86),(Input!$I$146*(1+vanilla2)^0.5)/A4stdlife))</f>
        <v>0.14189337081843637</v>
      </c>
      <c r="P86" s="69">
        <f>IF(A4stdlife="n/a","n/a",IF(P$3&gt;(A4stdlife+$F86),(Input!$I$146*(1+vanilla2)^0.5)-SUM($I86:O86),(Input!$I$146*(1+vanilla2)^0.5)/A4stdlife))</f>
        <v>0.14189337081843637</v>
      </c>
      <c r="Q86" s="69">
        <f>IF(A4stdlife="n/a","n/a",IF(Q$3&gt;(A4stdlife+$F86),(Input!$I$146*(1+vanilla2)^0.5)-SUM($I86:P86),(Input!$I$146*(1+vanilla2)^0.5)/A4stdlife))</f>
        <v>0.14189337081843637</v>
      </c>
      <c r="R86" s="69"/>
      <c r="S86" s="104"/>
      <c r="T86" s="104"/>
      <c r="U86" s="104"/>
      <c r="V86" s="104"/>
      <c r="W86" s="104"/>
      <c r="X86" s="104"/>
      <c r="Y86" s="104"/>
      <c r="Z86" s="104"/>
      <c r="AA86" s="104"/>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49"/>
      <c r="F87" s="87">
        <v>3</v>
      </c>
      <c r="G87" s="125"/>
      <c r="H87" s="149"/>
      <c r="I87" s="151"/>
      <c r="J87" s="150"/>
      <c r="K87" s="69">
        <f>IF(A4stdlife="n/a","n/a",IF(K$3&gt;(A4stdlife+$F87),(Input!$J$146*(1+vanilla3)^0.5)-SUM($J87:J87),(Input!$J$146*(1+vanilla3)^0.5)/A4stdlife))</f>
        <v>0.27618065375498546</v>
      </c>
      <c r="L87" s="69">
        <f>IF(A4stdlife="n/a","n/a",IF(L$3&gt;(A4stdlife+$F87),(Input!$J$146*(1+vanilla3)^0.5)-SUM($J87:K87),(Input!$J$146*(1+vanilla3)^0.5)/A4stdlife))</f>
        <v>0.27618065375498546</v>
      </c>
      <c r="M87" s="69">
        <f>IF(A4stdlife="n/a","n/a",IF(M$3&gt;(A4stdlife+$F87),(Input!$J$146*(1+vanilla3)^0.5)-SUM($J87:L87),(Input!$J$146*(1+vanilla3)^0.5)/A4stdlife))</f>
        <v>0.27618065375498546</v>
      </c>
      <c r="N87" s="69">
        <f>IF(A4stdlife="n/a","n/a",IF(N$3&gt;(A4stdlife+$F87),(Input!$J$146*(1+vanilla3)^0.5)-SUM($J87:M87),(Input!$J$146*(1+vanilla3)^0.5)/A4stdlife))</f>
        <v>0.27618065375498546</v>
      </c>
      <c r="O87" s="69">
        <f>IF(A4stdlife="n/a","n/a",IF(O$3&gt;(A4stdlife+$F87),(Input!$J$146*(1+vanilla3)^0.5)-SUM($J87:N87),(Input!$J$146*(1+vanilla3)^0.5)/A4stdlife))</f>
        <v>0.27618065375498546</v>
      </c>
      <c r="P87" s="69">
        <f>IF(A4stdlife="n/a","n/a",IF(P$3&gt;(A4stdlife+$F87),(Input!$J$146*(1+vanilla3)^0.5)-SUM($J87:O87),(Input!$J$146*(1+vanilla3)^0.5)/A4stdlife))</f>
        <v>0.27618065375498546</v>
      </c>
      <c r="Q87" s="69">
        <f>IF(A4stdlife="n/a","n/a",IF(Q$3&gt;(A4stdlife+$F87),(Input!$J$146*(1+vanilla3)^0.5)-SUM($J87:P87),(Input!$J$146*(1+vanilla3)^0.5)/A4stdlife))</f>
        <v>0.27618065375498546</v>
      </c>
      <c r="R87" s="69"/>
      <c r="S87" s="104"/>
      <c r="T87" s="104"/>
      <c r="U87" s="104"/>
      <c r="V87" s="104"/>
      <c r="W87" s="104"/>
      <c r="X87" s="104"/>
      <c r="Y87" s="104"/>
      <c r="Z87" s="104"/>
      <c r="AA87" s="104"/>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49"/>
      <c r="F88" s="87">
        <v>4</v>
      </c>
      <c r="G88" s="125"/>
      <c r="H88" s="149"/>
      <c r="I88" s="151"/>
      <c r="J88" s="151"/>
      <c r="K88" s="150"/>
      <c r="L88" s="69">
        <f>IF(A4stdlife="n/a","n/a",IF(L$3&gt;(A4stdlife+$F88),(Input!$K$146*(1+vanilla4)^0.5)-SUM($K88:K88),(Input!$K$146*(1+vanilla4)^0.5)/A4stdlife))</f>
        <v>0.36038046384725381</v>
      </c>
      <c r="M88" s="69">
        <f>IF(A4stdlife="n/a","n/a",IF(M$3&gt;(A4stdlife+$F88),(Input!$K$146*(1+vanilla4)^0.5)-SUM($K88:L88),(Input!$K$146*(1+vanilla4)^0.5)/A4stdlife))</f>
        <v>0.36038046384725381</v>
      </c>
      <c r="N88" s="69">
        <f>IF(A4stdlife="n/a","n/a",IF(N$3&gt;(A4stdlife+$F88),(Input!$K$146*(1+vanilla4)^0.5)-SUM($K88:M88),(Input!$K$146*(1+vanilla4)^0.5)/A4stdlife))</f>
        <v>0.36038046384725381</v>
      </c>
      <c r="O88" s="69">
        <f>IF(A4stdlife="n/a","n/a",IF(O$3&gt;(A4stdlife+$F88),(Input!$K$146*(1+vanilla4)^0.5)-SUM($K88:N88),(Input!$K$146*(1+vanilla4)^0.5)/A4stdlife))</f>
        <v>0.36038046384725381</v>
      </c>
      <c r="P88" s="69">
        <f>IF(A4stdlife="n/a","n/a",IF(P$3&gt;(A4stdlife+$F88),(Input!$K$146*(1+vanilla4)^0.5)-SUM($K88:O88),(Input!$K$146*(1+vanilla4)^0.5)/A4stdlife))</f>
        <v>0.36038046384725381</v>
      </c>
      <c r="Q88" s="69">
        <f>IF(A4stdlife="n/a","n/a",IF(Q$3&gt;(A4stdlife+$F88),(Input!$K$146*(1+vanilla4)^0.5)-SUM($K88:P88),(Input!$K$146*(1+vanilla4)^0.5)/A4stdlife))</f>
        <v>0.36038046384725381</v>
      </c>
      <c r="R88" s="69"/>
      <c r="S88" s="104"/>
      <c r="T88" s="104"/>
      <c r="U88" s="104"/>
      <c r="V88" s="104"/>
      <c r="W88" s="104"/>
      <c r="X88" s="104"/>
      <c r="Y88" s="104"/>
      <c r="Z88" s="104"/>
      <c r="AA88" s="104"/>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49"/>
      <c r="F89" s="87">
        <v>5</v>
      </c>
      <c r="G89" s="125"/>
      <c r="H89" s="149"/>
      <c r="I89" s="151"/>
      <c r="J89" s="151"/>
      <c r="K89" s="151"/>
      <c r="L89" s="150"/>
      <c r="M89" s="69">
        <f>IF(A4stdlife="n/a","n/a",IF(M$3&gt;(A4stdlife+$F89),(Input!$L$146*(1+vanilla5)^0.5)-SUM($L89:L89),(Input!$L$146*(1+vanilla5)^0.5)/A4stdlife))</f>
        <v>0.28773610374876674</v>
      </c>
      <c r="N89" s="69">
        <f>IF(A4stdlife="n/a","n/a",IF(N$3&gt;(A4stdlife+$F89),(Input!$L$146*(1+vanilla5)^0.5)-SUM($L89:M89),(Input!$L$146*(1+vanilla5)^0.5)/A4stdlife))</f>
        <v>0.28773610374876674</v>
      </c>
      <c r="O89" s="69">
        <f>IF(A4stdlife="n/a","n/a",IF(O$3&gt;(A4stdlife+$F89),(Input!$L$146*(1+vanilla5)^0.5)-SUM($L89:N89),(Input!$L$146*(1+vanilla5)^0.5)/A4stdlife))</f>
        <v>0.28773610374876674</v>
      </c>
      <c r="P89" s="69">
        <f>IF(A4stdlife="n/a","n/a",IF(P$3&gt;(A4stdlife+$F89),(Input!$L$146*(1+vanilla5)^0.5)-SUM($L89:O89),(Input!$L$146*(1+vanilla5)^0.5)/A4stdlife))</f>
        <v>0.28773610374876674</v>
      </c>
      <c r="Q89" s="69">
        <f>IF(A4stdlife="n/a","n/a",IF(Q$3&gt;(A4stdlife+$F89),(Input!$L$146*(1+vanilla5)^0.5)-SUM($L89:P89),(Input!$L$146*(1+vanilla5)^0.5)/A4stdlife))</f>
        <v>0.28773610374876674</v>
      </c>
      <c r="R89" s="69"/>
      <c r="S89" s="104"/>
      <c r="T89" s="104"/>
      <c r="U89" s="104"/>
      <c r="V89" s="104"/>
      <c r="W89" s="104"/>
      <c r="X89" s="104"/>
      <c r="Y89" s="104"/>
      <c r="Z89" s="104"/>
      <c r="AA89" s="104"/>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49"/>
      <c r="F90" s="87">
        <v>6</v>
      </c>
      <c r="G90" s="125"/>
      <c r="H90" s="149"/>
      <c r="I90" s="151"/>
      <c r="J90" s="151"/>
      <c r="K90" s="151"/>
      <c r="L90" s="151"/>
      <c r="M90" s="150"/>
      <c r="N90" s="69">
        <f>IF(A4stdlife="n/a","n/a",IF(N$3&gt;(A4stdlife+$F90),(Input!$M$146*(1+vanilla6)^0.5)-SUM($M90:M90),(Input!$M$146*(1+vanilla6)^0.5)/A4stdlife))</f>
        <v>0</v>
      </c>
      <c r="O90" s="69">
        <f>IF(A4stdlife="n/a","n/a",IF(O$3&gt;(A4stdlife+$F90),(Input!$M$146*(1+vanilla6)^0.5)-SUM($M90:N90),(Input!$M$146*(1+vanilla6)^0.5)/A4stdlife))</f>
        <v>0</v>
      </c>
      <c r="P90" s="69">
        <f>IF(A4stdlife="n/a","n/a",IF(P$3&gt;(A4stdlife+$F90),(Input!$M$146*(1+vanilla6)^0.5)-SUM($M90:O90),(Input!$M$146*(1+vanilla6)^0.5)/A4stdlife))</f>
        <v>0</v>
      </c>
      <c r="Q90" s="69">
        <f>IF(A4stdlife="n/a","n/a",IF(Q$3&gt;(A4stdlife+$F90),(Input!$M$146*(1+vanilla6)^0.5)-SUM($M90:P90),(Input!$M$146*(1+vanilla6)^0.5)/A4stdlife))</f>
        <v>0</v>
      </c>
      <c r="R90" s="69"/>
      <c r="S90" s="104"/>
      <c r="T90" s="104"/>
      <c r="U90" s="104"/>
      <c r="V90" s="104"/>
      <c r="W90" s="104"/>
      <c r="X90" s="104"/>
      <c r="Y90" s="104"/>
      <c r="Z90" s="104"/>
      <c r="AA90" s="104"/>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49"/>
      <c r="F91" s="87">
        <v>7</v>
      </c>
      <c r="G91" s="125"/>
      <c r="H91" s="149"/>
      <c r="I91" s="151"/>
      <c r="J91" s="151"/>
      <c r="K91" s="151"/>
      <c r="L91" s="151"/>
      <c r="M91" s="151"/>
      <c r="N91" s="150"/>
      <c r="O91" s="69">
        <f>IF(A4stdlife="n/a","n/a",IF(O$3&gt;(A4stdlife+$F91),(Input!$N$146*(1+vanilla7)^0.5)-SUM($N91:N91),(Input!$N$146*(1+vanilla7)^0.5)/A4stdlife))</f>
        <v>0</v>
      </c>
      <c r="P91" s="69">
        <f>IF(A4stdlife="n/a","n/a",IF(P$3&gt;(A4stdlife+$F91),(Input!$N$146*(1+vanilla7)^0.5)-SUM($N91:O91),(Input!$N$146*(1+vanilla7)^0.5)/A4stdlife))</f>
        <v>0</v>
      </c>
      <c r="Q91" s="69">
        <f>IF(A4stdlife="n/a","n/a",IF(Q$3&gt;(A4stdlife+$F91),(Input!$N$146*(1+vanilla7)^0.5)-SUM($N91:P91),(Input!$N$146*(1+vanilla7)^0.5)/A4stdlife))</f>
        <v>0</v>
      </c>
      <c r="R91" s="69"/>
      <c r="S91" s="104"/>
      <c r="T91" s="104"/>
      <c r="U91" s="104"/>
      <c r="V91" s="104"/>
      <c r="W91" s="104"/>
      <c r="X91" s="104"/>
      <c r="Y91" s="104"/>
      <c r="Z91" s="104"/>
      <c r="AA91" s="104"/>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49"/>
      <c r="F92" s="87">
        <v>8</v>
      </c>
      <c r="G92" s="125"/>
      <c r="H92" s="149"/>
      <c r="I92" s="151"/>
      <c r="J92" s="151"/>
      <c r="K92" s="151"/>
      <c r="L92" s="151"/>
      <c r="M92" s="151"/>
      <c r="N92" s="151"/>
      <c r="O92" s="150"/>
      <c r="P92" s="69">
        <f>IF(A4stdlife="n/a","n/a",IF(P$3&gt;(A4stdlife+$F92),(Input!$O$146*(1+vanilla8)^0.5)-SUM($O92:O92),(Input!$O$146*(1+vanilla8)^0.5)/A4stdlife))</f>
        <v>0</v>
      </c>
      <c r="Q92" s="69">
        <f>IF(A4stdlife="n/a","n/a",IF(Q$3&gt;(A4stdlife+$F92),(Input!$O$146*(1+vanilla8)^0.5)-SUM($O92:P92),(Input!$O$146*(1+vanilla8)^0.5)/A4stdlife))</f>
        <v>0</v>
      </c>
      <c r="R92" s="69"/>
      <c r="S92" s="104"/>
      <c r="T92" s="104"/>
      <c r="U92" s="104"/>
      <c r="V92" s="104"/>
      <c r="W92" s="104"/>
      <c r="X92" s="104"/>
      <c r="Y92" s="104"/>
      <c r="Z92" s="104"/>
      <c r="AA92" s="104"/>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49"/>
      <c r="F93" s="87">
        <v>9</v>
      </c>
      <c r="G93" s="125"/>
      <c r="H93" s="149"/>
      <c r="I93" s="151"/>
      <c r="J93" s="151"/>
      <c r="K93" s="151"/>
      <c r="L93" s="151"/>
      <c r="M93" s="151"/>
      <c r="N93" s="151"/>
      <c r="O93" s="151"/>
      <c r="P93" s="150"/>
      <c r="Q93" s="69">
        <f>IF(A4stdlife="n/a","n/a",IF(Q$3&gt;(A4stdlife+$F93),(Input!$P$146*(1+vanilla9)^0.5)-SUM($P93:P93),(Input!$P$146*(1+vanilla9)^0.5)/A4stdlife))</f>
        <v>0</v>
      </c>
      <c r="R93" s="69"/>
      <c r="S93" s="104"/>
      <c r="T93" s="104"/>
      <c r="U93" s="104"/>
      <c r="V93" s="104"/>
      <c r="W93" s="104"/>
      <c r="X93" s="104"/>
      <c r="Y93" s="104"/>
      <c r="Z93" s="104"/>
      <c r="AA93" s="104"/>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49"/>
      <c r="F94" s="88">
        <v>10</v>
      </c>
      <c r="G94" s="125"/>
      <c r="H94" s="149"/>
      <c r="I94" s="151"/>
      <c r="J94" s="151"/>
      <c r="K94" s="151"/>
      <c r="L94" s="151"/>
      <c r="M94" s="151"/>
      <c r="N94" s="151"/>
      <c r="O94" s="151"/>
      <c r="P94" s="151"/>
      <c r="Q94" s="150"/>
      <c r="R94" s="69"/>
      <c r="S94" s="104"/>
      <c r="T94" s="104"/>
      <c r="U94" s="104"/>
      <c r="V94" s="104"/>
      <c r="W94" s="104"/>
      <c r="X94" s="104"/>
      <c r="Y94" s="104"/>
      <c r="Z94" s="104"/>
      <c r="AA94" s="104"/>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Zone Substation</v>
      </c>
      <c r="E95" s="9"/>
      <c r="F95" s="9"/>
      <c r="G95" s="125"/>
      <c r="H95" s="167">
        <f>-SUM(H83:H94)</f>
        <v>0</v>
      </c>
      <c r="I95" s="167">
        <f>-SUM(I83:I94)</f>
        <v>-6.3325910820366621E-2</v>
      </c>
      <c r="J95" s="167">
        <f>-SUM(J83:J94)</f>
        <v>-0.20521928163880299</v>
      </c>
      <c r="K95" s="167">
        <f>-SUM(K83:K94)</f>
        <v>-0.48139993539378845</v>
      </c>
      <c r="L95" s="167">
        <f>-SUM(L83:L94)</f>
        <v>-0.8417803992410422</v>
      </c>
      <c r="M95" s="167">
        <f>IF(Input!M173&gt;0, -SUM(M83:M94), 0)</f>
        <v>0</v>
      </c>
      <c r="N95" s="167">
        <f>IF(Input!N173&gt;0, -SUM(N83:N94), 0)</f>
        <v>0</v>
      </c>
      <c r="O95" s="167">
        <f>IF(Input!O173&gt;0, -SUM(O83:O94), 0)</f>
        <v>0</v>
      </c>
      <c r="P95" s="167">
        <f>IF(Input!P173&gt;0, -SUM(P83:P94), 0)</f>
        <v>0</v>
      </c>
      <c r="Q95" s="167">
        <f>IF(Input!Q173&gt;0, -SUM(Q83:Q94), 0)</f>
        <v>0</v>
      </c>
      <c r="R95" s="67"/>
      <c r="S95" s="106"/>
      <c r="T95" s="106"/>
      <c r="U95" s="106"/>
      <c r="V95" s="106"/>
      <c r="W95" s="106"/>
      <c r="X95" s="106"/>
      <c r="Y95" s="106"/>
      <c r="Z95" s="106"/>
      <c r="AA95" s="106"/>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IT &amp; Communication Systems (Networks)</v>
      </c>
      <c r="D96" s="163"/>
      <c r="E96" s="34" t="s">
        <v>28</v>
      </c>
      <c r="F96" s="33"/>
      <c r="G96" s="179"/>
      <c r="H96" s="68" t="str">
        <f>IF(H$3&gt;A5remlife,A5value-SUM($G96:G96),IF(A5remlife="N/A","n/a",A5value/A5remlife))</f>
        <v>n/a</v>
      </c>
      <c r="I96" s="68" t="str">
        <f>IF(I$3&gt;A5remlife,A5value-SUM($G96:H96),IF(A5remlife="N/A","n/a",A5value/A5remlife))</f>
        <v>n/a</v>
      </c>
      <c r="J96" s="68" t="str">
        <f>IF(J$3&gt;A5remlife,A5value-SUM($G96:I96),IF(A5remlife="N/A","n/a",A5value/A5remlife))</f>
        <v>n/a</v>
      </c>
      <c r="K96" s="68" t="str">
        <f>IF(K$3&gt;A5remlife,A5value-SUM($G96:J96),IF(A5remlife="N/A","n/a",A5value/A5remlife))</f>
        <v>n/a</v>
      </c>
      <c r="L96" s="68" t="str">
        <f>IF(L$3&gt;A5remlife,A5value-SUM($G96:K96),IF(A5remlife="N/A","n/a",A5value/A5remlife))</f>
        <v>n/a</v>
      </c>
      <c r="M96" s="68" t="str">
        <f>IF(M$3&gt;A5remlife,A5value-SUM($G96:L96),IF(A5remlife="N/A","n/a",A5value/A5remlife))</f>
        <v>n/a</v>
      </c>
      <c r="N96" s="68" t="str">
        <f>IF(N$3&gt;A5remlife,A5value-SUM($G96:M96),IF(A5remlife="N/A","n/a",A5value/A5remlife))</f>
        <v>n/a</v>
      </c>
      <c r="O96" s="68" t="str">
        <f>IF(O$3&gt;A5remlife,A5value-SUM($G96:N96),IF(A5remlife="N/A","n/a",A5value/A5remlife))</f>
        <v>n/a</v>
      </c>
      <c r="P96" s="68" t="str">
        <f>IF(P$3&gt;A5remlife,A5value-SUM($G96:O96),IF(A5remlife="N/A","n/a",A5value/A5remlife))</f>
        <v>n/a</v>
      </c>
      <c r="Q96" s="68" t="str">
        <f>IF(Q$3&gt;A5remlife,A5value-SUM($G96:P96),IF(A5remlife="N/A","n/a",A5value/A5remlife))</f>
        <v>n/a</v>
      </c>
      <c r="R96" s="68"/>
      <c r="S96" s="104"/>
      <c r="T96" s="104"/>
      <c r="U96" s="104"/>
      <c r="V96" s="104"/>
      <c r="W96" s="104"/>
      <c r="X96" s="104"/>
      <c r="Y96" s="104"/>
      <c r="Z96" s="104"/>
      <c r="AA96" s="104"/>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48" t="s">
        <v>83</v>
      </c>
      <c r="F97" s="87">
        <v>0</v>
      </c>
      <c r="G97" s="125"/>
      <c r="H97" s="69"/>
      <c r="I97" s="69"/>
      <c r="J97" s="69"/>
      <c r="K97" s="69"/>
      <c r="L97" s="69"/>
      <c r="M97" s="165"/>
      <c r="N97" s="114"/>
      <c r="O97" s="69"/>
      <c r="P97" s="69"/>
      <c r="Q97" s="69"/>
      <c r="R97" s="69"/>
      <c r="S97" s="104"/>
      <c r="T97" s="104"/>
      <c r="U97" s="104"/>
      <c r="V97" s="104"/>
      <c r="W97" s="104"/>
      <c r="X97" s="104"/>
      <c r="Y97" s="104"/>
      <c r="Z97" s="104"/>
      <c r="AA97" s="104"/>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49"/>
      <c r="F98" s="87">
        <v>1</v>
      </c>
      <c r="G98" s="125"/>
      <c r="H98" s="148"/>
      <c r="I98" s="69">
        <f>IF(A5stdlife="n/a","n/a",IF(I$3&gt;(A5stdlife+$F98),(Input!$H$147*(1+vanilla1)^0.5)-SUM($H98:H98),(Input!$H$147*(1+vanilla1)^0.5)/A5stdlife))</f>
        <v>1.730681472502027E-2</v>
      </c>
      <c r="J98" s="69">
        <f>IF(A5stdlife="n/a","n/a",IF(J$3&gt;(A5stdlife+$F98),(Input!$H$147*(1+vanilla1)^0.5)-SUM($H98:I98),(Input!$H$147*(1+vanilla1)^0.5)/A5stdlife))</f>
        <v>1.730681472502027E-2</v>
      </c>
      <c r="K98" s="69">
        <f>IF(A5stdlife="n/a","n/a",IF(K$3&gt;(A5stdlife+$F98),(Input!$H$147*(1+vanilla1)^0.5)-SUM($H98:J98),(Input!$H$147*(1+vanilla1)^0.5)/A5stdlife))</f>
        <v>1.730681472502027E-2</v>
      </c>
      <c r="L98" s="69">
        <f>IF(A5stdlife="n/a","n/a",IF(L$3&gt;(A5stdlife+$F98),(Input!$H$147*(1+vanilla1)^0.5)-SUM($H98:K98),(Input!$H$147*(1+vanilla1)^0.5)/A5stdlife))</f>
        <v>1.730681472502027E-2</v>
      </c>
      <c r="M98" s="69">
        <f>IF(A5stdlife="n/a","n/a",IF(M$3&gt;(A5stdlife+$F98),(Input!$H$147*(1+vanilla1)^0.5)-SUM($H98:L98),(Input!$H$147*(1+vanilla1)^0.5)/A5stdlife))</f>
        <v>1.730681472502027E-2</v>
      </c>
      <c r="N98" s="69">
        <f>IF(A5stdlife="n/a","n/a",IF(N$3&gt;(A5stdlife+$F98),(Input!$H$147*(1+vanilla1)^0.5)-SUM($H98:M98),(Input!$H$147*(1+vanilla1)^0.5)/A5stdlife))</f>
        <v>1.730681472502027E-2</v>
      </c>
      <c r="O98" s="69">
        <f>IF(A5stdlife="n/a","n/a",IF(O$3&gt;(A5stdlife+$F98),(Input!$H$147*(1+vanilla1)^0.5)-SUM($H98:N98),(Input!$H$147*(1+vanilla1)^0.5)/A5stdlife))</f>
        <v>1.730681472502027E-2</v>
      </c>
      <c r="P98" s="69">
        <f>IF(A5stdlife="n/a","n/a",IF(P$3&gt;(A5stdlife+$F98),(Input!$H$147*(1+vanilla1)^0.5)-SUM($H98:O98),(Input!$H$147*(1+vanilla1)^0.5)/A5stdlife))</f>
        <v>1.730681472502027E-2</v>
      </c>
      <c r="Q98" s="69">
        <f>IF(A5stdlife="n/a","n/a",IF(Q$3&gt;(A5stdlife+$F98),(Input!$H$147*(1+vanilla1)^0.5)-SUM($H98:P98),(Input!$H$147*(1+vanilla1)^0.5)/A5stdlife))</f>
        <v>1.730681472502027E-2</v>
      </c>
      <c r="R98" s="69"/>
      <c r="S98" s="104"/>
      <c r="T98" s="104"/>
      <c r="U98" s="104"/>
      <c r="V98" s="104"/>
      <c r="W98" s="104"/>
      <c r="X98" s="104"/>
      <c r="Y98" s="104"/>
      <c r="Z98" s="104"/>
      <c r="AA98" s="104"/>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49"/>
      <c r="F99" s="87">
        <v>2</v>
      </c>
      <c r="G99" s="125"/>
      <c r="H99" s="149"/>
      <c r="I99" s="150"/>
      <c r="J99" s="69">
        <f>IF(A5stdlife="n/a","n/a",IF(J$3&gt;(A5stdlife+$F99),(Input!$I$147*(1+vanilla2)^0.5)-SUM($I99:I99),(Input!$I$147*(1+vanilla2)^0.5)/A5stdlife))</f>
        <v>1.2009075753923383E-2</v>
      </c>
      <c r="K99" s="69">
        <f>IF(A5stdlife="n/a","n/a",IF(K$3&gt;(A5stdlife+$F99),(Input!$I$147*(1+vanilla2)^0.5)-SUM($I99:J99),(Input!$I$147*(1+vanilla2)^0.5)/A5stdlife))</f>
        <v>1.2009075753923383E-2</v>
      </c>
      <c r="L99" s="69">
        <f>IF(A5stdlife="n/a","n/a",IF(L$3&gt;(A5stdlife+$F99),(Input!$I$147*(1+vanilla2)^0.5)-SUM($I99:K99),(Input!$I$147*(1+vanilla2)^0.5)/A5stdlife))</f>
        <v>1.2009075753923383E-2</v>
      </c>
      <c r="M99" s="69">
        <f>IF(A5stdlife="n/a","n/a",IF(M$3&gt;(A5stdlife+$F99),(Input!$I$147*(1+vanilla2)^0.5)-SUM($I99:L99),(Input!$I$147*(1+vanilla2)^0.5)/A5stdlife))</f>
        <v>1.2009075753923383E-2</v>
      </c>
      <c r="N99" s="69">
        <f>IF(A5stdlife="n/a","n/a",IF(N$3&gt;(A5stdlife+$F99),(Input!$I$147*(1+vanilla2)^0.5)-SUM($I99:M99),(Input!$I$147*(1+vanilla2)^0.5)/A5stdlife))</f>
        <v>1.2009075753923383E-2</v>
      </c>
      <c r="O99" s="69">
        <f>IF(A5stdlife="n/a","n/a",IF(O$3&gt;(A5stdlife+$F99),(Input!$I$147*(1+vanilla2)^0.5)-SUM($I99:N99),(Input!$I$147*(1+vanilla2)^0.5)/A5stdlife))</f>
        <v>1.2009075753923383E-2</v>
      </c>
      <c r="P99" s="69">
        <f>IF(A5stdlife="n/a","n/a",IF(P$3&gt;(A5stdlife+$F99),(Input!$I$147*(1+vanilla2)^0.5)-SUM($I99:O99),(Input!$I$147*(1+vanilla2)^0.5)/A5stdlife))</f>
        <v>1.2009075753923383E-2</v>
      </c>
      <c r="Q99" s="69">
        <f>IF(A5stdlife="n/a","n/a",IF(Q$3&gt;(A5stdlife+$F99),(Input!$I$147*(1+vanilla2)^0.5)-SUM($I99:P99),(Input!$I$147*(1+vanilla2)^0.5)/A5stdlife))</f>
        <v>1.2009075753923383E-2</v>
      </c>
      <c r="R99" s="69"/>
      <c r="S99" s="104"/>
      <c r="T99" s="104"/>
      <c r="U99" s="104"/>
      <c r="V99" s="104"/>
      <c r="W99" s="104"/>
      <c r="X99" s="104"/>
      <c r="Y99" s="104"/>
      <c r="Z99" s="104"/>
      <c r="AA99" s="104"/>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49"/>
      <c r="F100" s="87">
        <v>3</v>
      </c>
      <c r="G100" s="125"/>
      <c r="H100" s="149"/>
      <c r="I100" s="151"/>
      <c r="J100" s="150"/>
      <c r="K100" s="69">
        <f>IF(A5stdlife="n/a","n/a",IF(K$3&gt;(A5stdlife+$F100),(Input!$J$147*(1+vanilla3)^0.5)-SUM($J100:J100),(Input!$J$147*(1+vanilla3)^0.5)/A5stdlife))</f>
        <v>3.2900476581962122E-2</v>
      </c>
      <c r="L100" s="69">
        <f>IF(A5stdlife="n/a","n/a",IF(L$3&gt;(A5stdlife+$F100),(Input!$J$147*(1+vanilla3)^0.5)-SUM($J100:K100),(Input!$J$147*(1+vanilla3)^0.5)/A5stdlife))</f>
        <v>3.2900476581962122E-2</v>
      </c>
      <c r="M100" s="69">
        <f>IF(A5stdlife="n/a","n/a",IF(M$3&gt;(A5stdlife+$F100),(Input!$J$147*(1+vanilla3)^0.5)-SUM($J100:L100),(Input!$J$147*(1+vanilla3)^0.5)/A5stdlife))</f>
        <v>3.2900476581962122E-2</v>
      </c>
      <c r="N100" s="69">
        <f>IF(A5stdlife="n/a","n/a",IF(N$3&gt;(A5stdlife+$F100),(Input!$J$147*(1+vanilla3)^0.5)-SUM($J100:M100),(Input!$J$147*(1+vanilla3)^0.5)/A5stdlife))</f>
        <v>3.2900476581962122E-2</v>
      </c>
      <c r="O100" s="69">
        <f>IF(A5stdlife="n/a","n/a",IF(O$3&gt;(A5stdlife+$F100),(Input!$J$147*(1+vanilla3)^0.5)-SUM($J100:N100),(Input!$J$147*(1+vanilla3)^0.5)/A5stdlife))</f>
        <v>3.2900476581962122E-2</v>
      </c>
      <c r="P100" s="69">
        <f>IF(A5stdlife="n/a","n/a",IF(P$3&gt;(A5stdlife+$F100),(Input!$J$147*(1+vanilla3)^0.5)-SUM($J100:O100),(Input!$J$147*(1+vanilla3)^0.5)/A5stdlife))</f>
        <v>3.2900476581962122E-2</v>
      </c>
      <c r="Q100" s="69">
        <f>IF(A5stdlife="n/a","n/a",IF(Q$3&gt;(A5stdlife+$F100),(Input!$J$147*(1+vanilla3)^0.5)-SUM($J100:P100),(Input!$J$147*(1+vanilla3)^0.5)/A5stdlife))</f>
        <v>3.2900476581962122E-2</v>
      </c>
      <c r="R100" s="69"/>
      <c r="S100" s="104"/>
      <c r="T100" s="104"/>
      <c r="U100" s="104"/>
      <c r="V100" s="104"/>
      <c r="W100" s="104"/>
      <c r="X100" s="104"/>
      <c r="Y100" s="104"/>
      <c r="Z100" s="104"/>
      <c r="AA100" s="104"/>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49"/>
      <c r="F101" s="87">
        <v>4</v>
      </c>
      <c r="G101" s="125"/>
      <c r="H101" s="149"/>
      <c r="I101" s="151"/>
      <c r="J101" s="151"/>
      <c r="K101" s="150"/>
      <c r="L101" s="69">
        <f>IF(A5stdlife="n/a","n/a",IF(L$3&gt;(A5stdlife+$F101),(Input!$K$147*(1+vanilla4)^0.5)-SUM($K101:K101),(Input!$K$147*(1+vanilla4)^0.5)/A5stdlife))</f>
        <v>8.3846007263057076E-2</v>
      </c>
      <c r="M101" s="69">
        <f>IF(A5stdlife="n/a","n/a",IF(M$3&gt;(A5stdlife+$F101),(Input!$K$147*(1+vanilla4)^0.5)-SUM($K101:L101),(Input!$K$147*(1+vanilla4)^0.5)/A5stdlife))</f>
        <v>8.3846007263057076E-2</v>
      </c>
      <c r="N101" s="69">
        <f>IF(A5stdlife="n/a","n/a",IF(N$3&gt;(A5stdlife+$F101),(Input!$K$147*(1+vanilla4)^0.5)-SUM($K101:M101),(Input!$K$147*(1+vanilla4)^0.5)/A5stdlife))</f>
        <v>8.3846007263057076E-2</v>
      </c>
      <c r="O101" s="69">
        <f>IF(A5stdlife="n/a","n/a",IF(O$3&gt;(A5stdlife+$F101),(Input!$K$147*(1+vanilla4)^0.5)-SUM($K101:N101),(Input!$K$147*(1+vanilla4)^0.5)/A5stdlife))</f>
        <v>8.3846007263057076E-2</v>
      </c>
      <c r="P101" s="69">
        <f>IF(A5stdlife="n/a","n/a",IF(P$3&gt;(A5stdlife+$F101),(Input!$K$147*(1+vanilla4)^0.5)-SUM($K101:O101),(Input!$K$147*(1+vanilla4)^0.5)/A5stdlife))</f>
        <v>8.3846007263057076E-2</v>
      </c>
      <c r="Q101" s="69">
        <f>IF(A5stdlife="n/a","n/a",IF(Q$3&gt;(A5stdlife+$F101),(Input!$K$147*(1+vanilla4)^0.5)-SUM($K101:P101),(Input!$K$147*(1+vanilla4)^0.5)/A5stdlife))</f>
        <v>8.3846007263057076E-2</v>
      </c>
      <c r="R101" s="69"/>
      <c r="S101" s="104"/>
      <c r="T101" s="104"/>
      <c r="U101" s="104"/>
      <c r="V101" s="104"/>
      <c r="W101" s="104"/>
      <c r="X101" s="104"/>
      <c r="Y101" s="104"/>
      <c r="Z101" s="104"/>
      <c r="AA101" s="104"/>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49"/>
      <c r="F102" s="87">
        <v>5</v>
      </c>
      <c r="G102" s="125"/>
      <c r="H102" s="149"/>
      <c r="I102" s="151"/>
      <c r="J102" s="151"/>
      <c r="K102" s="151"/>
      <c r="L102" s="150"/>
      <c r="M102" s="69">
        <f>IF(A5stdlife="n/a","n/a",IF(M$3&gt;(A5stdlife+$F102),(Input!$L$147*(1+vanilla5)^0.5)-SUM($L102:L102),(Input!$L$147*(1+vanilla5)^0.5)/A5stdlife))</f>
        <v>0.25421590138257844</v>
      </c>
      <c r="N102" s="69">
        <f>IF(A5stdlife="n/a","n/a",IF(N$3&gt;(A5stdlife+$F102),(Input!$L$147*(1+vanilla5)^0.5)-SUM($L102:M102),(Input!$L$147*(1+vanilla5)^0.5)/A5stdlife))</f>
        <v>0.25421590138257844</v>
      </c>
      <c r="O102" s="69">
        <f>IF(A5stdlife="n/a","n/a",IF(O$3&gt;(A5stdlife+$F102),(Input!$L$147*(1+vanilla5)^0.5)-SUM($L102:N102),(Input!$L$147*(1+vanilla5)^0.5)/A5stdlife))</f>
        <v>0.25421590138257844</v>
      </c>
      <c r="P102" s="69">
        <f>IF(A5stdlife="n/a","n/a",IF(P$3&gt;(A5stdlife+$F102),(Input!$L$147*(1+vanilla5)^0.5)-SUM($L102:O102),(Input!$L$147*(1+vanilla5)^0.5)/A5stdlife))</f>
        <v>0.25421590138257844</v>
      </c>
      <c r="Q102" s="69">
        <f>IF(A5stdlife="n/a","n/a",IF(Q$3&gt;(A5stdlife+$F102),(Input!$L$147*(1+vanilla5)^0.5)-SUM($L102:P102),(Input!$L$147*(1+vanilla5)^0.5)/A5stdlife))</f>
        <v>0.25421590138257844</v>
      </c>
      <c r="R102" s="69"/>
      <c r="S102" s="104"/>
      <c r="T102" s="104"/>
      <c r="U102" s="104"/>
      <c r="V102" s="104"/>
      <c r="W102" s="104"/>
      <c r="X102" s="104"/>
      <c r="Y102" s="104"/>
      <c r="Z102" s="104"/>
      <c r="AA102" s="104"/>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49"/>
      <c r="F103" s="87">
        <v>6</v>
      </c>
      <c r="G103" s="125"/>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49"/>
      <c r="F104" s="87">
        <v>7</v>
      </c>
      <c r="G104" s="125"/>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49"/>
      <c r="F105" s="87">
        <v>8</v>
      </c>
      <c r="G105" s="125"/>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49"/>
      <c r="F106" s="87">
        <v>9</v>
      </c>
      <c r="G106" s="125"/>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49"/>
      <c r="F107" s="88">
        <v>10</v>
      </c>
      <c r="G107" s="125"/>
      <c r="H107" s="149"/>
      <c r="I107" s="151"/>
      <c r="J107" s="151"/>
      <c r="K107" s="151"/>
      <c r="L107" s="151"/>
      <c r="M107" s="151"/>
      <c r="N107" s="151"/>
      <c r="O107" s="151"/>
      <c r="P107" s="151"/>
      <c r="Q107" s="150"/>
      <c r="R107" s="69"/>
      <c r="S107" s="104"/>
      <c r="T107" s="104"/>
      <c r="U107" s="104"/>
      <c r="V107" s="104"/>
      <c r="W107" s="104"/>
      <c r="X107" s="104"/>
      <c r="Y107" s="104"/>
      <c r="Z107" s="104"/>
      <c r="AA107" s="104"/>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IT &amp; Communication Systems (Networks)</v>
      </c>
      <c r="E108" s="9"/>
      <c r="F108" s="9"/>
      <c r="G108" s="125"/>
      <c r="H108" s="167">
        <f>-SUM(H96:H107)</f>
        <v>0</v>
      </c>
      <c r="I108" s="167">
        <f>-SUM(I96:I107)</f>
        <v>-1.730681472502027E-2</v>
      </c>
      <c r="J108" s="167">
        <f>-SUM(J96:J107)</f>
        <v>-2.9315890478943653E-2</v>
      </c>
      <c r="K108" s="167">
        <f>-SUM(K96:K107)</f>
        <v>-6.2216367060905775E-2</v>
      </c>
      <c r="L108" s="167">
        <f>-SUM(L96:L107)</f>
        <v>-0.14606237432396285</v>
      </c>
      <c r="M108" s="167">
        <f>IF(Input!M173&gt;0, -SUM(M96:M107), 0)</f>
        <v>0</v>
      </c>
      <c r="N108" s="167">
        <f>IF(Input!N173&gt;0, -SUM(N96:N107), 0)</f>
        <v>0</v>
      </c>
      <c r="O108" s="167">
        <f>IF(Input!O173&gt;0, -SUM(O96:O107), 0)</f>
        <v>0</v>
      </c>
      <c r="P108" s="167">
        <f>IF(Input!P173&gt;0, -SUM(P96:P107), 0)</f>
        <v>0</v>
      </c>
      <c r="Q108" s="167">
        <f>IF(Input!Q173&gt;0, -SUM(Q96:Q107), 0)</f>
        <v>0</v>
      </c>
      <c r="R108" s="67"/>
      <c r="S108" s="106"/>
      <c r="T108" s="106"/>
      <c r="U108" s="106"/>
      <c r="V108" s="106"/>
      <c r="W108" s="106"/>
      <c r="X108" s="106"/>
      <c r="Y108" s="106"/>
      <c r="Z108" s="106"/>
      <c r="AA108" s="106"/>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Motor Vehicles</v>
      </c>
      <c r="D109" s="163"/>
      <c r="E109" s="34" t="s">
        <v>28</v>
      </c>
      <c r="F109" s="33"/>
      <c r="G109" s="179"/>
      <c r="H109" s="68" t="str">
        <f>IF(H$3&gt;A6remlife,A6value-SUM($G109:G109),IF(A6remlife="N/A","n/a",A6value/A6remlife))</f>
        <v>n/a</v>
      </c>
      <c r="I109" s="68" t="str">
        <f>IF(I$3&gt;A6remlife,A6value-SUM($G109:H109),IF(A6remlife="N/A","n/a",A6value/A6remlife))</f>
        <v>n/a</v>
      </c>
      <c r="J109" s="68" t="str">
        <f>IF(J$3&gt;A6remlife,A6value-SUM($G109:I109),IF(A6remlife="N/A","n/a",A6value/A6remlife))</f>
        <v>n/a</v>
      </c>
      <c r="K109" s="68" t="str">
        <f>IF(K$3&gt;A6remlife,A6value-SUM($G109:J109),IF(A6remlife="N/A","n/a",A6value/A6remlife))</f>
        <v>n/a</v>
      </c>
      <c r="L109" s="68" t="str">
        <f>IF(L$3&gt;A6remlife,A6value-SUM($G109:K109),IF(A6remlife="N/A","n/a",A6value/A6remlife))</f>
        <v>n/a</v>
      </c>
      <c r="M109" s="68" t="str">
        <f>IF(M$3&gt;A6remlife,A6value-SUM($G109:L109),IF(A6remlife="N/A","n/a",A6value/A6remlife))</f>
        <v>n/a</v>
      </c>
      <c r="N109" s="68" t="str">
        <f>IF(N$3&gt;A6remlife,A6value-SUM($G109:M109),IF(A6remlife="N/A","n/a",A6value/A6remlife))</f>
        <v>n/a</v>
      </c>
      <c r="O109" s="68" t="str">
        <f>IF(O$3&gt;A6remlife,A6value-SUM($G109:N109),IF(A6remlife="N/A","n/a",A6value/A6remlife))</f>
        <v>n/a</v>
      </c>
      <c r="P109" s="68" t="str">
        <f>IF(P$3&gt;A6remlife,A6value-SUM($G109:O109),IF(A6remlife="N/A","n/a",A6value/A6remlife))</f>
        <v>n/a</v>
      </c>
      <c r="Q109" s="68" t="str">
        <f>IF(Q$3&gt;A6remlife,A6value-SUM($G109:P109),IF(A6remlife="N/A","n/a",A6value/A6remlife))</f>
        <v>n/a</v>
      </c>
      <c r="R109" s="68"/>
      <c r="S109" s="104"/>
      <c r="T109" s="104"/>
      <c r="U109" s="104"/>
      <c r="V109" s="104"/>
      <c r="W109" s="104"/>
      <c r="X109" s="104"/>
      <c r="Y109" s="104"/>
      <c r="Z109" s="104"/>
      <c r="AA109" s="104"/>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48" t="s">
        <v>83</v>
      </c>
      <c r="F110" s="87">
        <v>0</v>
      </c>
      <c r="G110" s="125"/>
      <c r="H110" s="69"/>
      <c r="I110" s="69"/>
      <c r="J110" s="69"/>
      <c r="K110" s="69"/>
      <c r="L110" s="69"/>
      <c r="M110" s="165"/>
      <c r="N110" s="114"/>
      <c r="O110" s="69"/>
      <c r="P110" s="69"/>
      <c r="Q110" s="69"/>
      <c r="R110" s="69"/>
      <c r="S110" s="104"/>
      <c r="T110" s="104"/>
      <c r="U110" s="104"/>
      <c r="V110" s="104"/>
      <c r="W110" s="104"/>
      <c r="X110" s="104"/>
      <c r="Y110" s="104"/>
      <c r="Z110" s="104"/>
      <c r="AA110" s="104"/>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49"/>
      <c r="F111" s="87">
        <v>1</v>
      </c>
      <c r="G111" s="125"/>
      <c r="H111" s="148"/>
      <c r="I111" s="69">
        <f>IF(A6stdlife="n/a","n/a",IF(I$3&gt;(A6stdlife+$F111),(Input!$H$148*(1+vanilla1)^0.5)-SUM($H111:H111),(Input!$H$148*(1+vanilla1)^0.5)/A6stdlife))</f>
        <v>0</v>
      </c>
      <c r="J111" s="69">
        <f>IF(A6stdlife="n/a","n/a",IF(J$3&gt;(A6stdlife+$F111),(Input!$H$148*(1+vanilla1)^0.5)-SUM($H111:I111),(Input!$H$148*(1+vanilla1)^0.5)/A6stdlife))</f>
        <v>0</v>
      </c>
      <c r="K111" s="69">
        <f>IF(A6stdlife="n/a","n/a",IF(K$3&gt;(A6stdlife+$F111),(Input!$H$148*(1+vanilla1)^0.5)-SUM($H111:J111),(Input!$H$148*(1+vanilla1)^0.5)/A6stdlife))</f>
        <v>0</v>
      </c>
      <c r="L111" s="69">
        <f>IF(A6stdlife="n/a","n/a",IF(L$3&gt;(A6stdlife+$F111),(Input!$H$148*(1+vanilla1)^0.5)-SUM($H111:K111),(Input!$H$148*(1+vanilla1)^0.5)/A6stdlife))</f>
        <v>0</v>
      </c>
      <c r="M111" s="69">
        <f>IF(A6stdlife="n/a","n/a",IF(M$3&gt;(A6stdlife+$F111),(Input!$H$148*(1+vanilla1)^0.5)-SUM($H111:L111),(Input!$H$148*(1+vanilla1)^0.5)/A6stdlife))</f>
        <v>0</v>
      </c>
      <c r="N111" s="69">
        <f>IF(A6stdlife="n/a","n/a",IF(N$3&gt;(A6stdlife+$F111),(Input!$H$148*(1+vanilla1)^0.5)-SUM($H111:M111),(Input!$H$148*(1+vanilla1)^0.5)/A6stdlife))</f>
        <v>0</v>
      </c>
      <c r="O111" s="69">
        <f>IF(A6stdlife="n/a","n/a",IF(O$3&gt;(A6stdlife+$F111),(Input!$H$148*(1+vanilla1)^0.5)-SUM($H111:N111),(Input!$H$148*(1+vanilla1)^0.5)/A6stdlife))</f>
        <v>0</v>
      </c>
      <c r="P111" s="69">
        <f>IF(A6stdlife="n/a","n/a",IF(P$3&gt;(A6stdlife+$F111),(Input!$H$148*(1+vanilla1)^0.5)-SUM($H111:O111),(Input!$H$148*(1+vanilla1)^0.5)/A6stdlife))</f>
        <v>0</v>
      </c>
      <c r="Q111" s="69">
        <f>IF(A6stdlife="n/a","n/a",IF(Q$3&gt;(A6stdlife+$F111),(Input!$H$148*(1+vanilla1)^0.5)-SUM($H111:P111),(Input!$H$148*(1+vanilla1)^0.5)/A6stdlife))</f>
        <v>0</v>
      </c>
      <c r="R111" s="69"/>
      <c r="S111" s="104"/>
      <c r="T111" s="104"/>
      <c r="U111" s="104"/>
      <c r="V111" s="104"/>
      <c r="W111" s="104"/>
      <c r="X111" s="104"/>
      <c r="Y111" s="104"/>
      <c r="Z111" s="104"/>
      <c r="AA111" s="104"/>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49"/>
      <c r="F112" s="87">
        <v>2</v>
      </c>
      <c r="G112" s="125"/>
      <c r="H112" s="149"/>
      <c r="I112" s="150"/>
      <c r="J112" s="69">
        <f>IF(A6stdlife="n/a","n/a",IF(J$3&gt;(A6stdlife+$F112),(Input!$I$148*(1+vanilla2)^0.5)-SUM($I112:I112),(Input!$I$148*(1+vanilla2)^0.5)/A6stdlife))</f>
        <v>0</v>
      </c>
      <c r="K112" s="69">
        <f>IF(A6stdlife="n/a","n/a",IF(K$3&gt;(A6stdlife+$F112),(Input!$I$148*(1+vanilla2)^0.5)-SUM($I112:J112),(Input!$I$148*(1+vanilla2)^0.5)/A6stdlife))</f>
        <v>0</v>
      </c>
      <c r="L112" s="69">
        <f>IF(A6stdlife="n/a","n/a",IF(L$3&gt;(A6stdlife+$F112),(Input!$I$148*(1+vanilla2)^0.5)-SUM($I112:K112),(Input!$I$148*(1+vanilla2)^0.5)/A6stdlife))</f>
        <v>0</v>
      </c>
      <c r="M112" s="69">
        <f>IF(A6stdlife="n/a","n/a",IF(M$3&gt;(A6stdlife+$F112),(Input!$I$148*(1+vanilla2)^0.5)-SUM($I112:L112),(Input!$I$148*(1+vanilla2)^0.5)/A6stdlife))</f>
        <v>0</v>
      </c>
      <c r="N112" s="69">
        <f>IF(A6stdlife="n/a","n/a",IF(N$3&gt;(A6stdlife+$F112),(Input!$I$148*(1+vanilla2)^0.5)-SUM($I112:M112),(Input!$I$148*(1+vanilla2)^0.5)/A6stdlife))</f>
        <v>0</v>
      </c>
      <c r="O112" s="69">
        <f>IF(A6stdlife="n/a","n/a",IF(O$3&gt;(A6stdlife+$F112),(Input!$I$148*(1+vanilla2)^0.5)-SUM($I112:N112),(Input!$I$148*(1+vanilla2)^0.5)/A6stdlife))</f>
        <v>0</v>
      </c>
      <c r="P112" s="69">
        <f>IF(A6stdlife="n/a","n/a",IF(P$3&gt;(A6stdlife+$F112),(Input!$I$148*(1+vanilla2)^0.5)-SUM($I112:O112),(Input!$I$148*(1+vanilla2)^0.5)/A6stdlife))</f>
        <v>0</v>
      </c>
      <c r="Q112" s="69">
        <f>IF(A6stdlife="n/a","n/a",IF(Q$3&gt;(A6stdlife+$F112),(Input!$I$148*(1+vanilla2)^0.5)-SUM($I112:P112),(Input!$I$148*(1+vanilla2)^0.5)/A6stdlife))</f>
        <v>0</v>
      </c>
      <c r="R112" s="69"/>
      <c r="S112" s="104"/>
      <c r="T112" s="104"/>
      <c r="U112" s="104"/>
      <c r="V112" s="104"/>
      <c r="W112" s="104"/>
      <c r="X112" s="104"/>
      <c r="Y112" s="104"/>
      <c r="Z112" s="104"/>
      <c r="AA112" s="104"/>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49"/>
      <c r="F113" s="87">
        <v>3</v>
      </c>
      <c r="G113" s="125"/>
      <c r="H113" s="149"/>
      <c r="I113" s="151"/>
      <c r="J113" s="150"/>
      <c r="K113" s="69">
        <f>IF(A6stdlife="n/a","n/a",IF(K$3&gt;(A6stdlife+$F113),(Input!$J$148*(1+vanilla3)^0.5)-SUM($J113:J113),(Input!$J$148*(1+vanilla3)^0.5)/A6stdlife))</f>
        <v>1.1142106979187053E-2</v>
      </c>
      <c r="L113" s="69">
        <f>IF(A6stdlife="n/a","n/a",IF(L$3&gt;(A6stdlife+$F113),(Input!$J$148*(1+vanilla3)^0.5)-SUM($J113:K113),(Input!$J$148*(1+vanilla3)^0.5)/A6stdlife))</f>
        <v>1.1142106979187053E-2</v>
      </c>
      <c r="M113" s="69">
        <f>IF(A6stdlife="n/a","n/a",IF(M$3&gt;(A6stdlife+$F113),(Input!$J$148*(1+vanilla3)^0.5)-SUM($J113:L113),(Input!$J$148*(1+vanilla3)^0.5)/A6stdlife))</f>
        <v>1.1142106979187053E-2</v>
      </c>
      <c r="N113" s="69">
        <f>IF(A6stdlife="n/a","n/a",IF(N$3&gt;(A6stdlife+$F113),(Input!$J$148*(1+vanilla3)^0.5)-SUM($J113:M113),(Input!$J$148*(1+vanilla3)^0.5)/A6stdlife))</f>
        <v>1.1142106979187053E-2</v>
      </c>
      <c r="O113" s="69">
        <f>IF(A6stdlife="n/a","n/a",IF(O$3&gt;(A6stdlife+$F113),(Input!$J$148*(1+vanilla3)^0.5)-SUM($J113:N113),(Input!$J$148*(1+vanilla3)^0.5)/A6stdlife))</f>
        <v>1.1142106979187053E-2</v>
      </c>
      <c r="P113" s="69">
        <f>IF(A6stdlife="n/a","n/a",IF(P$3&gt;(A6stdlife+$F113),(Input!$J$148*(1+vanilla3)^0.5)-SUM($J113:O113),(Input!$J$148*(1+vanilla3)^0.5)/A6stdlife))</f>
        <v>1.1142106979187053E-2</v>
      </c>
      <c r="Q113" s="69">
        <f>IF(A6stdlife="n/a","n/a",IF(Q$3&gt;(A6stdlife+$F113),(Input!$J$148*(1+vanilla3)^0.5)-SUM($J113:P113),(Input!$J$148*(1+vanilla3)^0.5)/A6stdlife))</f>
        <v>1.1142106979187053E-2</v>
      </c>
      <c r="R113" s="69"/>
      <c r="S113" s="104"/>
      <c r="T113" s="104"/>
      <c r="U113" s="104"/>
      <c r="V113" s="104"/>
      <c r="W113" s="104"/>
      <c r="X113" s="104"/>
      <c r="Y113" s="104"/>
      <c r="Z113" s="104"/>
      <c r="AA113" s="104"/>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49"/>
      <c r="F114" s="87">
        <v>4</v>
      </c>
      <c r="G114" s="125"/>
      <c r="H114" s="149"/>
      <c r="I114" s="151"/>
      <c r="J114" s="151"/>
      <c r="K114" s="150"/>
      <c r="L114" s="69">
        <f>IF(A6stdlife="n/a","n/a",IF(L$3&gt;(A6stdlife+$F114),(Input!$K$148*(1+vanilla4)^0.5)-SUM($K114:K114),(Input!$K$148*(1+vanilla4)^0.5)/A6stdlife))</f>
        <v>7.5809655453792368E-2</v>
      </c>
      <c r="M114" s="69">
        <f>IF(A6stdlife="n/a","n/a",IF(M$3&gt;(A6stdlife+$F114),(Input!$K$148*(1+vanilla4)^0.5)-SUM($K114:L114),(Input!$K$148*(1+vanilla4)^0.5)/A6stdlife))</f>
        <v>7.5809655453792368E-2</v>
      </c>
      <c r="N114" s="69">
        <f>IF(A6stdlife="n/a","n/a",IF(N$3&gt;(A6stdlife+$F114),(Input!$K$148*(1+vanilla4)^0.5)-SUM($K114:M114),(Input!$K$148*(1+vanilla4)^0.5)/A6stdlife))</f>
        <v>7.5809655453792368E-2</v>
      </c>
      <c r="O114" s="69">
        <f>IF(A6stdlife="n/a","n/a",IF(O$3&gt;(A6stdlife+$F114),(Input!$K$148*(1+vanilla4)^0.5)-SUM($K114:N114),(Input!$K$148*(1+vanilla4)^0.5)/A6stdlife))</f>
        <v>7.5809655453792368E-2</v>
      </c>
      <c r="P114" s="69">
        <f>IF(A6stdlife="n/a","n/a",IF(P$3&gt;(A6stdlife+$F114),(Input!$K$148*(1+vanilla4)^0.5)-SUM($K114:O114),(Input!$K$148*(1+vanilla4)^0.5)/A6stdlife))</f>
        <v>7.5809655453792368E-2</v>
      </c>
      <c r="Q114" s="69">
        <f>IF(A6stdlife="n/a","n/a",IF(Q$3&gt;(A6stdlife+$F114),(Input!$K$148*(1+vanilla4)^0.5)-SUM($K114:P114),(Input!$K$148*(1+vanilla4)^0.5)/A6stdlife))</f>
        <v>7.5809655453792368E-2</v>
      </c>
      <c r="R114" s="69"/>
      <c r="S114" s="104"/>
      <c r="T114" s="104"/>
      <c r="U114" s="104"/>
      <c r="V114" s="104"/>
      <c r="W114" s="104"/>
      <c r="X114" s="104"/>
      <c r="Y114" s="104"/>
      <c r="Z114" s="104"/>
      <c r="AA114" s="104"/>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49"/>
      <c r="F115" s="87">
        <v>5</v>
      </c>
      <c r="G115" s="125"/>
      <c r="H115" s="149"/>
      <c r="I115" s="151"/>
      <c r="J115" s="151"/>
      <c r="K115" s="151"/>
      <c r="L115" s="150"/>
      <c r="M115" s="69">
        <f>IF(A6stdlife="n/a","n/a",IF(M$3&gt;(A6stdlife+$F115),(Input!$L$148*(1+vanilla5)^0.5)-SUM($L115:L115),(Input!$L$148*(1+vanilla5)^0.5)/A6stdlife))</f>
        <v>3.0493762233825755E-2</v>
      </c>
      <c r="N115" s="69">
        <f>IF(A6stdlife="n/a","n/a",IF(N$3&gt;(A6stdlife+$F115),(Input!$L$148*(1+vanilla5)^0.5)-SUM($L115:M115),(Input!$L$148*(1+vanilla5)^0.5)/A6stdlife))</f>
        <v>3.0493762233825755E-2</v>
      </c>
      <c r="O115" s="69">
        <f>IF(A6stdlife="n/a","n/a",IF(O$3&gt;(A6stdlife+$F115),(Input!$L$148*(1+vanilla5)^0.5)-SUM($L115:N115),(Input!$L$148*(1+vanilla5)^0.5)/A6stdlife))</f>
        <v>3.0493762233825755E-2</v>
      </c>
      <c r="P115" s="69">
        <f>IF(A6stdlife="n/a","n/a",IF(P$3&gt;(A6stdlife+$F115),(Input!$L$148*(1+vanilla5)^0.5)-SUM($L115:O115),(Input!$L$148*(1+vanilla5)^0.5)/A6stdlife))</f>
        <v>3.0493762233825755E-2</v>
      </c>
      <c r="Q115" s="69">
        <f>IF(A6stdlife="n/a","n/a",IF(Q$3&gt;(A6stdlife+$F115),(Input!$L$148*(1+vanilla5)^0.5)-SUM($L115:P115),(Input!$L$148*(1+vanilla5)^0.5)/A6stdlife))</f>
        <v>3.0493762233825755E-2</v>
      </c>
      <c r="R115" s="69"/>
      <c r="S115" s="104"/>
      <c r="T115" s="104"/>
      <c r="U115" s="104"/>
      <c r="V115" s="104"/>
      <c r="W115" s="104"/>
      <c r="X115" s="104"/>
      <c r="Y115" s="104"/>
      <c r="Z115" s="104"/>
      <c r="AA115" s="104"/>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49"/>
      <c r="F116" s="87">
        <v>6</v>
      </c>
      <c r="G116" s="125"/>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49"/>
      <c r="F117" s="87">
        <v>7</v>
      </c>
      <c r="G117" s="125"/>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49"/>
      <c r="F118" s="87">
        <v>8</v>
      </c>
      <c r="G118" s="125"/>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49"/>
      <c r="F119" s="87">
        <v>9</v>
      </c>
      <c r="G119" s="125"/>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49"/>
      <c r="F120" s="88">
        <v>10</v>
      </c>
      <c r="G120" s="125"/>
      <c r="H120" s="149"/>
      <c r="I120" s="151"/>
      <c r="J120" s="151"/>
      <c r="K120" s="151"/>
      <c r="L120" s="151"/>
      <c r="M120" s="151"/>
      <c r="N120" s="151"/>
      <c r="O120" s="151"/>
      <c r="P120" s="151"/>
      <c r="Q120" s="150"/>
      <c r="R120" s="69"/>
      <c r="S120" s="104"/>
      <c r="T120" s="104"/>
      <c r="U120" s="104"/>
      <c r="V120" s="104"/>
      <c r="W120" s="104"/>
      <c r="X120" s="104"/>
      <c r="Y120" s="104"/>
      <c r="Z120" s="104"/>
      <c r="AA120" s="104"/>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Motor Vehicles</v>
      </c>
      <c r="E121" s="9"/>
      <c r="F121" s="9"/>
      <c r="G121" s="125"/>
      <c r="H121" s="167">
        <f>-SUM(H109:H120)</f>
        <v>0</v>
      </c>
      <c r="I121" s="167">
        <f>-SUM(I109:I120)</f>
        <v>0</v>
      </c>
      <c r="J121" s="167">
        <f>-SUM(J109:J120)</f>
        <v>0</v>
      </c>
      <c r="K121" s="167">
        <f>-SUM(K109:K120)</f>
        <v>-1.1142106979187053E-2</v>
      </c>
      <c r="L121" s="167">
        <f>-SUM(L109:L120)</f>
        <v>-8.6951762432979418E-2</v>
      </c>
      <c r="M121" s="167">
        <f>IF(Input!M173&gt;0, -SUM(M109:M120), 0)</f>
        <v>0</v>
      </c>
      <c r="N121" s="167">
        <f>IF(Input!N173&gt;0, -SUM(N109:N120), 0)</f>
        <v>0</v>
      </c>
      <c r="O121" s="167">
        <f>IF(Input!O173&gt;0, -SUM(O109:O120), 0)</f>
        <v>0</v>
      </c>
      <c r="P121" s="167">
        <f>IF(Input!P173&gt;0, -SUM(P109:P120), 0)</f>
        <v>0</v>
      </c>
      <c r="Q121" s="167">
        <f>IF(Input!Q173&gt;0, -SUM(Q109:Q120), 0)</f>
        <v>0</v>
      </c>
      <c r="R121" s="67"/>
      <c r="S121" s="106"/>
      <c r="T121" s="106"/>
      <c r="U121" s="106"/>
      <c r="V121" s="106"/>
      <c r="W121" s="106"/>
      <c r="X121" s="106"/>
      <c r="Y121" s="106"/>
      <c r="Z121" s="106"/>
      <c r="AA121" s="106"/>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Other Non-System Assets (Networks)</v>
      </c>
      <c r="D122" s="163"/>
      <c r="E122" s="34" t="s">
        <v>28</v>
      </c>
      <c r="F122" s="33"/>
      <c r="G122" s="179"/>
      <c r="H122" s="68" t="str">
        <f>IF(H$3&gt;A7remlife,A7value-SUM($G122:G122),IF(A7remlife="N/A","n/a",A7value/A7remlife))</f>
        <v>n/a</v>
      </c>
      <c r="I122" s="68" t="str">
        <f>IF(I$3&gt;A7remlife,A7value-SUM($G122:H122),IF(A7remlife="N/A","n/a",A7value/A7remlife))</f>
        <v>n/a</v>
      </c>
      <c r="J122" s="68" t="str">
        <f>IF(J$3&gt;A7remlife,A7value-SUM($G122:I122),IF(A7remlife="N/A","n/a",A7value/A7remlife))</f>
        <v>n/a</v>
      </c>
      <c r="K122" s="68" t="str">
        <f>IF(K$3&gt;A7remlife,A7value-SUM($G122:J122),IF(A7remlife="N/A","n/a",A7value/A7remlife))</f>
        <v>n/a</v>
      </c>
      <c r="L122" s="68" t="str">
        <f>IF(L$3&gt;A7remlife,A7value-SUM($G122:K122),IF(A7remlife="N/A","n/a",A7value/A7remlife))</f>
        <v>n/a</v>
      </c>
      <c r="M122" s="68" t="str">
        <f>IF(M$3&gt;A7remlife,A7value-SUM($G122:L122),IF(A7remlife="N/A","n/a",A7value/A7remlife))</f>
        <v>n/a</v>
      </c>
      <c r="N122" s="68" t="str">
        <f>IF(N$3&gt;A7remlife,A7value-SUM($G122:M122),IF(A7remlife="N/A","n/a",A7value/A7remlife))</f>
        <v>n/a</v>
      </c>
      <c r="O122" s="68" t="str">
        <f>IF(O$3&gt;A7remlife,A7value-SUM($G122:N122),IF(A7remlife="N/A","n/a",A7value/A7remlife))</f>
        <v>n/a</v>
      </c>
      <c r="P122" s="68" t="str">
        <f>IF(P$3&gt;A7remlife,A7value-SUM($G122:O122),IF(A7remlife="N/A","n/a",A7value/A7remlife))</f>
        <v>n/a</v>
      </c>
      <c r="Q122" s="68" t="str">
        <f>IF(Q$3&gt;A7remlife,A7value-SUM($G122:P122),IF(A7remlife="N/A","n/a",A7value/A7remlife))</f>
        <v>n/a</v>
      </c>
      <c r="R122" s="68"/>
      <c r="S122" s="104"/>
      <c r="T122" s="104"/>
      <c r="U122" s="104"/>
      <c r="V122" s="104"/>
      <c r="W122" s="104"/>
      <c r="X122" s="104"/>
      <c r="Y122" s="104"/>
      <c r="Z122" s="104"/>
      <c r="AA122" s="104"/>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48" t="s">
        <v>83</v>
      </c>
      <c r="F123" s="87">
        <v>0</v>
      </c>
      <c r="G123" s="125"/>
      <c r="H123" s="69"/>
      <c r="I123" s="69"/>
      <c r="J123" s="69"/>
      <c r="K123" s="69"/>
      <c r="L123" s="69"/>
      <c r="M123" s="165"/>
      <c r="N123" s="114"/>
      <c r="O123" s="69"/>
      <c r="P123" s="69"/>
      <c r="Q123" s="69"/>
      <c r="R123" s="69"/>
      <c r="S123" s="104"/>
      <c r="T123" s="104"/>
      <c r="U123" s="104"/>
      <c r="V123" s="104"/>
      <c r="W123" s="104"/>
      <c r="X123" s="104"/>
      <c r="Y123" s="104"/>
      <c r="Z123" s="104"/>
      <c r="AA123" s="104"/>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49"/>
      <c r="F124" s="87">
        <v>1</v>
      </c>
      <c r="G124" s="125"/>
      <c r="H124" s="148"/>
      <c r="I124" s="69">
        <f>IF(A7stdlife="n/a","n/a",IF(I$3&gt;(A7stdlife+$F124),(Input!$H$149*(1+vanilla1)^0.5)-SUM($H124:H124),(Input!$H$149*(1+vanilla1)^0.5)/A7stdlife))</f>
        <v>2.7033262320422479E-2</v>
      </c>
      <c r="J124" s="69">
        <f>IF(A7stdlife="n/a","n/a",IF(J$3&gt;(A7stdlife+$F124),(Input!$H$149*(1+vanilla1)^0.5)-SUM($H124:I124),(Input!$H$149*(1+vanilla1)^0.5)/A7stdlife))</f>
        <v>2.7033262320422479E-2</v>
      </c>
      <c r="K124" s="69">
        <f>IF(A7stdlife="n/a","n/a",IF(K$3&gt;(A7stdlife+$F124),(Input!$H$149*(1+vanilla1)^0.5)-SUM($H124:J124),(Input!$H$149*(1+vanilla1)^0.5)/A7stdlife))</f>
        <v>2.7033262320422479E-2</v>
      </c>
      <c r="L124" s="69">
        <f>IF(A7stdlife="n/a","n/a",IF(L$3&gt;(A7stdlife+$F124),(Input!$H$149*(1+vanilla1)^0.5)-SUM($H124:K124),(Input!$H$149*(1+vanilla1)^0.5)/A7stdlife))</f>
        <v>2.7033262320422479E-2</v>
      </c>
      <c r="M124" s="69">
        <f>IF(A7stdlife="n/a","n/a",IF(M$3&gt;(A7stdlife+$F124),(Input!$H$149*(1+vanilla1)^0.5)-SUM($H124:L124),(Input!$H$149*(1+vanilla1)^0.5)/A7stdlife))</f>
        <v>2.7033262320422479E-2</v>
      </c>
      <c r="N124" s="69">
        <f>IF(A7stdlife="n/a","n/a",IF(N$3&gt;(A7stdlife+$F124),(Input!$H$149*(1+vanilla1)^0.5)-SUM($H124:M124),(Input!$H$149*(1+vanilla1)^0.5)/A7stdlife))</f>
        <v>0</v>
      </c>
      <c r="O124" s="69">
        <f>IF(A7stdlife="n/a","n/a",IF(O$3&gt;(A7stdlife+$F124),(Input!$H$149*(1+vanilla1)^0.5)-SUM($H124:N124),(Input!$H$149*(1+vanilla1)^0.5)/A7stdlife))</f>
        <v>0</v>
      </c>
      <c r="P124" s="69">
        <f>IF(A7stdlife="n/a","n/a",IF(P$3&gt;(A7stdlife+$F124),(Input!$H$149*(1+vanilla1)^0.5)-SUM($H124:O124),(Input!$H$149*(1+vanilla1)^0.5)/A7stdlife))</f>
        <v>0</v>
      </c>
      <c r="Q124" s="69">
        <f>IF(A7stdlife="n/a","n/a",IF(Q$3&gt;(A7stdlife+$F124),(Input!$H$149*(1+vanilla1)^0.5)-SUM($H124:P124),(Input!$H$149*(1+vanilla1)^0.5)/A7stdlife))</f>
        <v>0</v>
      </c>
      <c r="R124" s="69"/>
      <c r="S124" s="104"/>
      <c r="T124" s="104"/>
      <c r="U124" s="104"/>
      <c r="V124" s="104"/>
      <c r="W124" s="104"/>
      <c r="X124" s="104"/>
      <c r="Y124" s="104"/>
      <c r="Z124" s="104"/>
      <c r="AA124" s="104"/>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49"/>
      <c r="F125" s="87">
        <v>2</v>
      </c>
      <c r="G125" s="125"/>
      <c r="H125" s="149"/>
      <c r="I125" s="150"/>
      <c r="J125" s="69">
        <f>IF(A7stdlife="n/a","n/a",IF(J$3&gt;(A7stdlife+$F125),(Input!$I$149*(1+vanilla2)^0.5)-SUM($I125:I125),(Input!$I$149*(1+vanilla2)^0.5)/A7stdlife))</f>
        <v>1.3535218492062443E-2</v>
      </c>
      <c r="K125" s="69">
        <f>IF(A7stdlife="n/a","n/a",IF(K$3&gt;(A7stdlife+$F125),(Input!$I$149*(1+vanilla2)^0.5)-SUM($I125:J125),(Input!$I$149*(1+vanilla2)^0.5)/A7stdlife))</f>
        <v>1.3535218492062443E-2</v>
      </c>
      <c r="L125" s="69">
        <f>IF(A7stdlife="n/a","n/a",IF(L$3&gt;(A7stdlife+$F125),(Input!$I$149*(1+vanilla2)^0.5)-SUM($I125:K125),(Input!$I$149*(1+vanilla2)^0.5)/A7stdlife))</f>
        <v>1.3535218492062443E-2</v>
      </c>
      <c r="M125" s="69">
        <f>IF(A7stdlife="n/a","n/a",IF(M$3&gt;(A7stdlife+$F125),(Input!$I$149*(1+vanilla2)^0.5)-SUM($I125:L125),(Input!$I$149*(1+vanilla2)^0.5)/A7stdlife))</f>
        <v>1.3535218492062443E-2</v>
      </c>
      <c r="N125" s="69">
        <f>IF(A7stdlife="n/a","n/a",IF(N$3&gt;(A7stdlife+$F125),(Input!$I$149*(1+vanilla2)^0.5)-SUM($I125:M125),(Input!$I$149*(1+vanilla2)^0.5)/A7stdlife))</f>
        <v>1.3535218492062443E-2</v>
      </c>
      <c r="O125" s="69">
        <f>IF(A7stdlife="n/a","n/a",IF(O$3&gt;(A7stdlife+$F125),(Input!$I$149*(1+vanilla2)^0.5)-SUM($I125:N125),(Input!$I$149*(1+vanilla2)^0.5)/A7stdlife))</f>
        <v>0</v>
      </c>
      <c r="P125" s="69">
        <f>IF(A7stdlife="n/a","n/a",IF(P$3&gt;(A7stdlife+$F125),(Input!$I$149*(1+vanilla2)^0.5)-SUM($I125:O125),(Input!$I$149*(1+vanilla2)^0.5)/A7stdlife))</f>
        <v>0</v>
      </c>
      <c r="Q125" s="69">
        <f>IF(A7stdlife="n/a","n/a",IF(Q$3&gt;(A7stdlife+$F125),(Input!$I$149*(1+vanilla2)^0.5)-SUM($I125:P125),(Input!$I$149*(1+vanilla2)^0.5)/A7stdlife))</f>
        <v>0</v>
      </c>
      <c r="R125" s="69"/>
      <c r="S125" s="104"/>
      <c r="T125" s="104"/>
      <c r="U125" s="104"/>
      <c r="V125" s="104"/>
      <c r="W125" s="104"/>
      <c r="X125" s="104"/>
      <c r="Y125" s="104"/>
      <c r="Z125" s="104"/>
      <c r="AA125" s="104"/>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49"/>
      <c r="F126" s="87">
        <v>3</v>
      </c>
      <c r="G126" s="125"/>
      <c r="H126" s="149"/>
      <c r="I126" s="151"/>
      <c r="J126" s="150"/>
      <c r="K126" s="69">
        <f>IF(A7stdlife="n/a","n/a",IF(K$3&gt;(A7stdlife+$F126),(Input!$J$149*(1+vanilla3)^0.5)-SUM($J126:J126),(Input!$J$149*(1+vanilla3)^0.5)/A7stdlife))</f>
        <v>1.053078796222608E-2</v>
      </c>
      <c r="L126" s="69">
        <f>IF(A7stdlife="n/a","n/a",IF(L$3&gt;(A7stdlife+$F126),(Input!$J$149*(1+vanilla3)^0.5)-SUM($J126:K126),(Input!$J$149*(1+vanilla3)^0.5)/A7stdlife))</f>
        <v>1.053078796222608E-2</v>
      </c>
      <c r="M126" s="69">
        <f>IF(A7stdlife="n/a","n/a",IF(M$3&gt;(A7stdlife+$F126),(Input!$J$149*(1+vanilla3)^0.5)-SUM($J126:L126),(Input!$J$149*(1+vanilla3)^0.5)/A7stdlife))</f>
        <v>1.053078796222608E-2</v>
      </c>
      <c r="N126" s="69">
        <f>IF(A7stdlife="n/a","n/a",IF(N$3&gt;(A7stdlife+$F126),(Input!$J$149*(1+vanilla3)^0.5)-SUM($J126:M126),(Input!$J$149*(1+vanilla3)^0.5)/A7stdlife))</f>
        <v>1.053078796222608E-2</v>
      </c>
      <c r="O126" s="69">
        <f>IF(A7stdlife="n/a","n/a",IF(O$3&gt;(A7stdlife+$F126),(Input!$J$149*(1+vanilla3)^0.5)-SUM($J126:N126),(Input!$J$149*(1+vanilla3)^0.5)/A7stdlife))</f>
        <v>1.053078796222608E-2</v>
      </c>
      <c r="P126" s="69">
        <f>IF(A7stdlife="n/a","n/a",IF(P$3&gt;(A7stdlife+$F126),(Input!$J$149*(1+vanilla3)^0.5)-SUM($J126:O126),(Input!$J$149*(1+vanilla3)^0.5)/A7stdlife))</f>
        <v>6.9388939039072284E-18</v>
      </c>
      <c r="Q126" s="69">
        <f>IF(A7stdlife="n/a","n/a",IF(Q$3&gt;(A7stdlife+$F126),(Input!$J$149*(1+vanilla3)^0.5)-SUM($J126:P126),(Input!$J$149*(1+vanilla3)^0.5)/A7stdlife))</f>
        <v>0</v>
      </c>
      <c r="R126" s="69"/>
      <c r="S126" s="104"/>
      <c r="T126" s="104"/>
      <c r="U126" s="104"/>
      <c r="V126" s="104"/>
      <c r="W126" s="104"/>
      <c r="X126" s="104"/>
      <c r="Y126" s="104"/>
      <c r="Z126" s="104"/>
      <c r="AA126" s="104"/>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49"/>
      <c r="F127" s="87">
        <v>4</v>
      </c>
      <c r="G127" s="125"/>
      <c r="H127" s="149"/>
      <c r="I127" s="151"/>
      <c r="J127" s="151"/>
      <c r="K127" s="150"/>
      <c r="L127" s="69">
        <f>IF(A7stdlife="n/a","n/a",IF(L$3&gt;(A7stdlife+$F127),(Input!$K$149*(1+vanilla4)^0.5)-SUM($K127:K127),(Input!$K$149*(1+vanilla4)^0.5)/A7stdlife))</f>
        <v>1.5366627042342169E-2</v>
      </c>
      <c r="M127" s="69">
        <f>IF(A7stdlife="n/a","n/a",IF(M$3&gt;(A7stdlife+$F127),(Input!$K$149*(1+vanilla4)^0.5)-SUM($K127:L127),(Input!$K$149*(1+vanilla4)^0.5)/A7stdlife))</f>
        <v>1.5366627042342169E-2</v>
      </c>
      <c r="N127" s="69">
        <f>IF(A7stdlife="n/a","n/a",IF(N$3&gt;(A7stdlife+$F127),(Input!$K$149*(1+vanilla4)^0.5)-SUM($K127:M127),(Input!$K$149*(1+vanilla4)^0.5)/A7stdlife))</f>
        <v>1.5366627042342169E-2</v>
      </c>
      <c r="O127" s="69">
        <f>IF(A7stdlife="n/a","n/a",IF(O$3&gt;(A7stdlife+$F127),(Input!$K$149*(1+vanilla4)^0.5)-SUM($K127:N127),(Input!$K$149*(1+vanilla4)^0.5)/A7stdlife))</f>
        <v>1.5366627042342169E-2</v>
      </c>
      <c r="P127" s="69">
        <f>IF(A7stdlife="n/a","n/a",IF(P$3&gt;(A7stdlife+$F127),(Input!$K$149*(1+vanilla4)^0.5)-SUM($K127:O127),(Input!$K$149*(1+vanilla4)^0.5)/A7stdlife))</f>
        <v>1.5366627042342169E-2</v>
      </c>
      <c r="Q127" s="69">
        <f>IF(A7stdlife="n/a","n/a",IF(Q$3&gt;(A7stdlife+$F127),(Input!$K$149*(1+vanilla4)^0.5)-SUM($K127:P127),(Input!$K$149*(1+vanilla4)^0.5)/A7stdlife))</f>
        <v>0</v>
      </c>
      <c r="R127" s="69"/>
      <c r="S127" s="104"/>
      <c r="T127" s="104"/>
      <c r="U127" s="104"/>
      <c r="V127" s="104"/>
      <c r="W127" s="104"/>
      <c r="X127" s="104"/>
      <c r="Y127" s="104"/>
      <c r="Z127" s="104"/>
      <c r="AA127" s="104"/>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49"/>
      <c r="F128" s="87">
        <v>5</v>
      </c>
      <c r="G128" s="125"/>
      <c r="H128" s="149"/>
      <c r="I128" s="151"/>
      <c r="J128" s="151"/>
      <c r="K128" s="151"/>
      <c r="L128" s="150"/>
      <c r="M128" s="69">
        <f>IF(A7stdlife="n/a","n/a",IF(M$3&gt;(A7stdlife+$F128),(Input!$L$149*(1+vanilla5)^0.5)-SUM($L128:L128),(Input!$L$149*(1+vanilla5)^0.5)/A7stdlife))</f>
        <v>1.6115612853299079E-2</v>
      </c>
      <c r="N128" s="69">
        <f>IF(A7stdlife="n/a","n/a",IF(N$3&gt;(A7stdlife+$F128),(Input!$L$149*(1+vanilla5)^0.5)-SUM($L128:M128),(Input!$L$149*(1+vanilla5)^0.5)/A7stdlife))</f>
        <v>1.6115612853299079E-2</v>
      </c>
      <c r="O128" s="69">
        <f>IF(A7stdlife="n/a","n/a",IF(O$3&gt;(A7stdlife+$F128),(Input!$L$149*(1+vanilla5)^0.5)-SUM($L128:N128),(Input!$L$149*(1+vanilla5)^0.5)/A7stdlife))</f>
        <v>1.6115612853299079E-2</v>
      </c>
      <c r="P128" s="69">
        <f>IF(A7stdlife="n/a","n/a",IF(P$3&gt;(A7stdlife+$F128),(Input!$L$149*(1+vanilla5)^0.5)-SUM($L128:O128),(Input!$L$149*(1+vanilla5)^0.5)/A7stdlife))</f>
        <v>1.6115612853299079E-2</v>
      </c>
      <c r="Q128" s="69">
        <f>IF(A7stdlife="n/a","n/a",IF(Q$3&gt;(A7stdlife+$F128),(Input!$L$149*(1+vanilla5)^0.5)-SUM($L128:P128),(Input!$L$149*(1+vanilla5)^0.5)/A7stdlife))</f>
        <v>1.6115612853299079E-2</v>
      </c>
      <c r="R128" s="69"/>
      <c r="S128" s="104"/>
      <c r="T128" s="104"/>
      <c r="U128" s="104"/>
      <c r="V128" s="104"/>
      <c r="W128" s="104"/>
      <c r="X128" s="104"/>
      <c r="Y128" s="104"/>
      <c r="Z128" s="104"/>
      <c r="AA128" s="104"/>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49"/>
      <c r="F129" s="87">
        <v>6</v>
      </c>
      <c r="G129" s="125"/>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49"/>
      <c r="F130" s="87">
        <v>7</v>
      </c>
      <c r="G130" s="125"/>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49"/>
      <c r="F131" s="87">
        <v>8</v>
      </c>
      <c r="G131" s="125"/>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49"/>
      <c r="F132" s="87">
        <v>9</v>
      </c>
      <c r="G132" s="125"/>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49"/>
      <c r="F133" s="88">
        <v>10</v>
      </c>
      <c r="G133" s="125"/>
      <c r="H133" s="149"/>
      <c r="I133" s="151"/>
      <c r="J133" s="151"/>
      <c r="K133" s="151"/>
      <c r="L133" s="151"/>
      <c r="M133" s="151"/>
      <c r="N133" s="151"/>
      <c r="O133" s="151"/>
      <c r="P133" s="151"/>
      <c r="Q133" s="150"/>
      <c r="R133" s="69"/>
      <c r="S133" s="104"/>
      <c r="T133" s="104"/>
      <c r="U133" s="104"/>
      <c r="V133" s="104"/>
      <c r="W133" s="104"/>
      <c r="X133" s="104"/>
      <c r="Y133" s="104"/>
      <c r="Z133" s="104"/>
      <c r="AA133" s="104"/>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Other Non-System Assets (Networks)</v>
      </c>
      <c r="E134" s="9"/>
      <c r="F134" s="9"/>
      <c r="G134" s="125"/>
      <c r="H134" s="167">
        <f>-SUM(H122:H133)</f>
        <v>0</v>
      </c>
      <c r="I134" s="167">
        <f>-SUM(I122:I133)</f>
        <v>-2.7033262320422479E-2</v>
      </c>
      <c r="J134" s="167">
        <f>-SUM(J122:J133)</f>
        <v>-4.0568480812484924E-2</v>
      </c>
      <c r="K134" s="167">
        <f>-SUM(K122:K133)</f>
        <v>-5.1099268774711007E-2</v>
      </c>
      <c r="L134" s="167">
        <f>-SUM(L122:L133)</f>
        <v>-6.6465895817053172E-2</v>
      </c>
      <c r="M134" s="167">
        <f>IF(Input!M173&gt;0, -SUM(M122:M133), 0)</f>
        <v>0</v>
      </c>
      <c r="N134" s="167">
        <f>IF(Input!N173&gt;0, -SUM(N122:N133), 0)</f>
        <v>0</v>
      </c>
      <c r="O134" s="167">
        <f>IF(Input!O173&gt;0, -SUM(O122:O133), 0)</f>
        <v>0</v>
      </c>
      <c r="P134" s="167">
        <f>IF(Input!P173&gt;0, -SUM(P122:P133), 0)</f>
        <v>0</v>
      </c>
      <c r="Q134" s="167">
        <f>IF(Input!Q173&gt;0, -SUM(Q122:Q133), 0)</f>
        <v>0</v>
      </c>
      <c r="R134" s="67"/>
      <c r="S134" s="106"/>
      <c r="T134" s="106"/>
      <c r="U134" s="106"/>
      <c r="V134" s="106"/>
      <c r="W134" s="106"/>
      <c r="X134" s="106"/>
      <c r="Y134" s="106"/>
      <c r="Z134" s="106"/>
      <c r="AA134" s="106"/>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IT Systems (Corporate)</v>
      </c>
      <c r="D135" s="163"/>
      <c r="E135" s="34" t="s">
        <v>28</v>
      </c>
      <c r="F135" s="33"/>
      <c r="G135" s="179"/>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4"/>
      <c r="T135" s="104"/>
      <c r="U135" s="104"/>
      <c r="V135" s="104"/>
      <c r="W135" s="104"/>
      <c r="X135" s="104"/>
      <c r="Y135" s="104"/>
      <c r="Z135" s="104"/>
      <c r="AA135" s="104"/>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48" t="s">
        <v>83</v>
      </c>
      <c r="F136" s="87">
        <v>0</v>
      </c>
      <c r="G136" s="125"/>
      <c r="H136" s="69"/>
      <c r="I136" s="69"/>
      <c r="J136" s="69"/>
      <c r="K136" s="69"/>
      <c r="L136" s="69"/>
      <c r="M136" s="165"/>
      <c r="N136" s="114"/>
      <c r="O136" s="69"/>
      <c r="P136" s="69"/>
      <c r="Q136" s="69"/>
      <c r="R136" s="69"/>
      <c r="S136" s="104"/>
      <c r="T136" s="104"/>
      <c r="U136" s="104"/>
      <c r="V136" s="104"/>
      <c r="W136" s="104"/>
      <c r="X136" s="104"/>
      <c r="Y136" s="104"/>
      <c r="Z136" s="104"/>
      <c r="AA136" s="104"/>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49"/>
      <c r="F137" s="87">
        <v>1</v>
      </c>
      <c r="G137" s="125"/>
      <c r="H137" s="148"/>
      <c r="I137" s="69">
        <f>IF(A8stdlife="n/a","n/a",IF(I$3&gt;(A8stdlife+$F137),(Input!$H$150*(1+vanilla1)^0.5)-SUM($H137:H137),(Input!$H$150*(1+vanilla1)^0.5)/A8stdlife))</f>
        <v>2.5583920899111701E-2</v>
      </c>
      <c r="J137" s="69">
        <f>IF(A8stdlife="n/a","n/a",IF(J$3&gt;(A8stdlife+$F137),(Input!$H$150*(1+vanilla1)^0.5)-SUM($H137:I137),(Input!$H$150*(1+vanilla1)^0.5)/A8stdlife))</f>
        <v>2.5583920899111701E-2</v>
      </c>
      <c r="K137" s="69">
        <f>IF(A8stdlife="n/a","n/a",IF(K$3&gt;(A8stdlife+$F137),(Input!$H$150*(1+vanilla1)^0.5)-SUM($H137:J137),(Input!$H$150*(1+vanilla1)^0.5)/A8stdlife))</f>
        <v>2.5583920899111701E-2</v>
      </c>
      <c r="L137" s="69">
        <f>IF(A8stdlife="n/a","n/a",IF(L$3&gt;(A8stdlife+$F137),(Input!$H$150*(1+vanilla1)^0.5)-SUM($H137:K137),(Input!$H$150*(1+vanilla1)^0.5)/A8stdlife))</f>
        <v>2.5583920899111701E-2</v>
      </c>
      <c r="M137" s="69">
        <f>IF(A8stdlife="n/a","n/a",IF(M$3&gt;(A8stdlife+$F137),(Input!$H$150*(1+vanilla1)^0.5)-SUM($H137:L137),(Input!$H$150*(1+vanilla1)^0.5)/A8stdlife))</f>
        <v>2.5583920899111701E-2</v>
      </c>
      <c r="N137" s="69">
        <f>IF(A8stdlife="n/a","n/a",IF(N$3&gt;(A8stdlife+$F137),(Input!$H$150*(1+vanilla1)^0.5)-SUM($H137:M137),(Input!$H$150*(1+vanilla1)^0.5)/A8stdlife))</f>
        <v>0</v>
      </c>
      <c r="O137" s="69">
        <f>IF(A8stdlife="n/a","n/a",IF(O$3&gt;(A8stdlife+$F137),(Input!$H$150*(1+vanilla1)^0.5)-SUM($H137:N137),(Input!$H$150*(1+vanilla1)^0.5)/A8stdlife))</f>
        <v>0</v>
      </c>
      <c r="P137" s="69">
        <f>IF(A8stdlife="n/a","n/a",IF(P$3&gt;(A8stdlife+$F137),(Input!$H$150*(1+vanilla1)^0.5)-SUM($H137:O137),(Input!$H$150*(1+vanilla1)^0.5)/A8stdlife))</f>
        <v>0</v>
      </c>
      <c r="Q137" s="69">
        <f>IF(A8stdlife="n/a","n/a",IF(Q$3&gt;(A8stdlife+$F137),(Input!$H$150*(1+vanilla1)^0.5)-SUM($H137:P137),(Input!$H$150*(1+vanilla1)^0.5)/A8stdlife))</f>
        <v>0</v>
      </c>
      <c r="R137" s="69"/>
      <c r="S137" s="104"/>
      <c r="T137" s="104"/>
      <c r="U137" s="104"/>
      <c r="V137" s="104"/>
      <c r="W137" s="104"/>
      <c r="X137" s="104"/>
      <c r="Y137" s="104"/>
      <c r="Z137" s="104"/>
      <c r="AA137" s="104"/>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49"/>
      <c r="F138" s="87">
        <v>2</v>
      </c>
      <c r="G138" s="125"/>
      <c r="H138" s="149"/>
      <c r="I138" s="150"/>
      <c r="J138" s="69">
        <f>IF(A8stdlife="n/a","n/a",IF(J$3&gt;(A8stdlife+$F138),(Input!$I$150*(1+vanilla2)^0.5)-SUM($I138:I138),(Input!$I$150*(1+vanilla2)^0.5)/A8stdlife))</f>
        <v>7.660888914853589E-3</v>
      </c>
      <c r="K138" s="69">
        <f>IF(A8stdlife="n/a","n/a",IF(K$3&gt;(A8stdlife+$F138),(Input!$I$150*(1+vanilla2)^0.5)-SUM($I138:J138),(Input!$I$150*(1+vanilla2)^0.5)/A8stdlife))</f>
        <v>7.660888914853589E-3</v>
      </c>
      <c r="L138" s="69">
        <f>IF(A8stdlife="n/a","n/a",IF(L$3&gt;(A8stdlife+$F138),(Input!$I$150*(1+vanilla2)^0.5)-SUM($I138:K138),(Input!$I$150*(1+vanilla2)^0.5)/A8stdlife))</f>
        <v>7.660888914853589E-3</v>
      </c>
      <c r="M138" s="69">
        <f>IF(A8stdlife="n/a","n/a",IF(M$3&gt;(A8stdlife+$F138),(Input!$I$150*(1+vanilla2)^0.5)-SUM($I138:L138),(Input!$I$150*(1+vanilla2)^0.5)/A8stdlife))</f>
        <v>7.660888914853589E-3</v>
      </c>
      <c r="N138" s="69">
        <f>IF(A8stdlife="n/a","n/a",IF(N$3&gt;(A8stdlife+$F138),(Input!$I$150*(1+vanilla2)^0.5)-SUM($I138:M138),(Input!$I$150*(1+vanilla2)^0.5)/A8stdlife))</f>
        <v>7.660888914853589E-3</v>
      </c>
      <c r="O138" s="69">
        <f>IF(A8stdlife="n/a","n/a",IF(O$3&gt;(A8stdlife+$F138),(Input!$I$150*(1+vanilla2)^0.5)-SUM($I138:N138),(Input!$I$150*(1+vanilla2)^0.5)/A8stdlife))</f>
        <v>0</v>
      </c>
      <c r="P138" s="69">
        <f>IF(A8stdlife="n/a","n/a",IF(P$3&gt;(A8stdlife+$F138),(Input!$I$150*(1+vanilla2)^0.5)-SUM($I138:O138),(Input!$I$150*(1+vanilla2)^0.5)/A8stdlife))</f>
        <v>0</v>
      </c>
      <c r="Q138" s="69">
        <f>IF(A8stdlife="n/a","n/a",IF(Q$3&gt;(A8stdlife+$F138),(Input!$I$150*(1+vanilla2)^0.5)-SUM($I138:P138),(Input!$I$150*(1+vanilla2)^0.5)/A8stdlife))</f>
        <v>0</v>
      </c>
      <c r="R138" s="69"/>
      <c r="S138" s="104"/>
      <c r="T138" s="104"/>
      <c r="U138" s="104"/>
      <c r="V138" s="104"/>
      <c r="W138" s="104"/>
      <c r="X138" s="104"/>
      <c r="Y138" s="104"/>
      <c r="Z138" s="104"/>
      <c r="AA138" s="104"/>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49"/>
      <c r="F139" s="87">
        <v>3</v>
      </c>
      <c r="G139" s="125"/>
      <c r="H139" s="149"/>
      <c r="I139" s="151"/>
      <c r="J139" s="150"/>
      <c r="K139" s="69">
        <f>IF(A8stdlife="n/a","n/a",IF(K$3&gt;(A8stdlife+$F139),(Input!$J$150*(1+vanilla3)^0.5)-SUM($J139:J139),(Input!$J$150*(1+vanilla3)^0.5)/A8stdlife))</f>
        <v>3.8476025326483351E-2</v>
      </c>
      <c r="L139" s="69">
        <f>IF(A8stdlife="n/a","n/a",IF(L$3&gt;(A8stdlife+$F139),(Input!$J$150*(1+vanilla3)^0.5)-SUM($J139:K139),(Input!$J$150*(1+vanilla3)^0.5)/A8stdlife))</f>
        <v>3.8476025326483351E-2</v>
      </c>
      <c r="M139" s="69">
        <f>IF(A8stdlife="n/a","n/a",IF(M$3&gt;(A8stdlife+$F139),(Input!$J$150*(1+vanilla3)^0.5)-SUM($J139:L139),(Input!$J$150*(1+vanilla3)^0.5)/A8stdlife))</f>
        <v>3.8476025326483351E-2</v>
      </c>
      <c r="N139" s="69">
        <f>IF(A8stdlife="n/a","n/a",IF(N$3&gt;(A8stdlife+$F139),(Input!$J$150*(1+vanilla3)^0.5)-SUM($J139:M139),(Input!$J$150*(1+vanilla3)^0.5)/A8stdlife))</f>
        <v>3.8476025326483351E-2</v>
      </c>
      <c r="O139" s="69">
        <f>IF(A8stdlife="n/a","n/a",IF(O$3&gt;(A8stdlife+$F139),(Input!$J$150*(1+vanilla3)^0.5)-SUM($J139:N139),(Input!$J$150*(1+vanilla3)^0.5)/A8stdlife))</f>
        <v>3.8476025326483351E-2</v>
      </c>
      <c r="P139" s="69">
        <f>IF(A8stdlife="n/a","n/a",IF(P$3&gt;(A8stdlife+$F139),(Input!$J$150*(1+vanilla3)^0.5)-SUM($J139:O139),(Input!$J$150*(1+vanilla3)^0.5)/A8stdlife))</f>
        <v>0</v>
      </c>
      <c r="Q139" s="69">
        <f>IF(A8stdlife="n/a","n/a",IF(Q$3&gt;(A8stdlife+$F139),(Input!$J$150*(1+vanilla3)^0.5)-SUM($J139:P139),(Input!$J$150*(1+vanilla3)^0.5)/A8stdlife))</f>
        <v>0</v>
      </c>
      <c r="R139" s="69"/>
      <c r="S139" s="104"/>
      <c r="T139" s="104"/>
      <c r="U139" s="104"/>
      <c r="V139" s="104"/>
      <c r="W139" s="104"/>
      <c r="X139" s="104"/>
      <c r="Y139" s="104"/>
      <c r="Z139" s="104"/>
      <c r="AA139" s="104"/>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49"/>
      <c r="F140" s="87">
        <v>4</v>
      </c>
      <c r="G140" s="125"/>
      <c r="H140" s="149"/>
      <c r="I140" s="151"/>
      <c r="J140" s="151"/>
      <c r="K140" s="150"/>
      <c r="L140" s="69">
        <f>IF(A8stdlife="n/a","n/a",IF(L$3&gt;(A8stdlife+$F140),(Input!$K$150*(1+vanilla4)^0.5)-SUM($K140:K140),(Input!$K$150*(1+vanilla4)^0.5)/A8stdlife))</f>
        <v>7.3994272436491121E-2</v>
      </c>
      <c r="M140" s="69">
        <f>IF(A8stdlife="n/a","n/a",IF(M$3&gt;(A8stdlife+$F140),(Input!$K$150*(1+vanilla4)^0.5)-SUM($K140:L140),(Input!$K$150*(1+vanilla4)^0.5)/A8stdlife))</f>
        <v>7.3994272436491121E-2</v>
      </c>
      <c r="N140" s="69">
        <f>IF(A8stdlife="n/a","n/a",IF(N$3&gt;(A8stdlife+$F140),(Input!$K$150*(1+vanilla4)^0.5)-SUM($K140:M140),(Input!$K$150*(1+vanilla4)^0.5)/A8stdlife))</f>
        <v>7.3994272436491121E-2</v>
      </c>
      <c r="O140" s="69">
        <f>IF(A8stdlife="n/a","n/a",IF(O$3&gt;(A8stdlife+$F140),(Input!$K$150*(1+vanilla4)^0.5)-SUM($K140:N140),(Input!$K$150*(1+vanilla4)^0.5)/A8stdlife))</f>
        <v>7.3994272436491121E-2</v>
      </c>
      <c r="P140" s="69">
        <f>IF(A8stdlife="n/a","n/a",IF(P$3&gt;(A8stdlife+$F140),(Input!$K$150*(1+vanilla4)^0.5)-SUM($K140:O140),(Input!$K$150*(1+vanilla4)^0.5)/A8stdlife))</f>
        <v>7.3994272436491121E-2</v>
      </c>
      <c r="Q140" s="69">
        <f>IF(A8stdlife="n/a","n/a",IF(Q$3&gt;(A8stdlife+$F140),(Input!$K$150*(1+vanilla4)^0.5)-SUM($K140:P140),(Input!$K$150*(1+vanilla4)^0.5)/A8stdlife))</f>
        <v>-5.5511151231257827E-17</v>
      </c>
      <c r="R140" s="69"/>
      <c r="S140" s="104"/>
      <c r="T140" s="104"/>
      <c r="U140" s="104"/>
      <c r="V140" s="104"/>
      <c r="W140" s="104"/>
      <c r="X140" s="104"/>
      <c r="Y140" s="104"/>
      <c r="Z140" s="104"/>
      <c r="AA140" s="104"/>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49"/>
      <c r="F141" s="87">
        <v>5</v>
      </c>
      <c r="G141" s="125"/>
      <c r="H141" s="149"/>
      <c r="I141" s="151"/>
      <c r="J141" s="151"/>
      <c r="K141" s="151"/>
      <c r="L141" s="150"/>
      <c r="M141" s="69">
        <f>IF(A8stdlife="n/a","n/a",IF(M$3&gt;(A8stdlife+$F141),(Input!$L$150*(1+vanilla5)^0.5)-SUM($L141:L141),(Input!$L$150*(1+vanilla5)^0.5)/A8stdlife))</f>
        <v>0.1731980719327561</v>
      </c>
      <c r="N141" s="69">
        <f>IF(A8stdlife="n/a","n/a",IF(N$3&gt;(A8stdlife+$F141),(Input!$L$150*(1+vanilla5)^0.5)-SUM($L141:M141),(Input!$L$150*(1+vanilla5)^0.5)/A8stdlife))</f>
        <v>0.1731980719327561</v>
      </c>
      <c r="O141" s="69">
        <f>IF(A8stdlife="n/a","n/a",IF(O$3&gt;(A8stdlife+$F141),(Input!$L$150*(1+vanilla5)^0.5)-SUM($L141:N141),(Input!$L$150*(1+vanilla5)^0.5)/A8stdlife))</f>
        <v>0.1731980719327561</v>
      </c>
      <c r="P141" s="69">
        <f>IF(A8stdlife="n/a","n/a",IF(P$3&gt;(A8stdlife+$F141),(Input!$L$150*(1+vanilla5)^0.5)-SUM($L141:O141),(Input!$L$150*(1+vanilla5)^0.5)/A8stdlife))</f>
        <v>0.1731980719327561</v>
      </c>
      <c r="Q141" s="69">
        <f>IF(A8stdlife="n/a","n/a",IF(Q$3&gt;(A8stdlife+$F141),(Input!$L$150*(1+vanilla5)^0.5)-SUM($L141:P141),(Input!$L$150*(1+vanilla5)^0.5)/A8stdlife))</f>
        <v>0.1731980719327561</v>
      </c>
      <c r="R141" s="69"/>
      <c r="S141" s="104"/>
      <c r="T141" s="104"/>
      <c r="U141" s="104"/>
      <c r="V141" s="104"/>
      <c r="W141" s="104"/>
      <c r="X141" s="104"/>
      <c r="Y141" s="104"/>
      <c r="Z141" s="104"/>
      <c r="AA141" s="104"/>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49"/>
      <c r="F142" s="87">
        <v>6</v>
      </c>
      <c r="G142" s="125"/>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49"/>
      <c r="F143" s="87">
        <v>7</v>
      </c>
      <c r="G143" s="125"/>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49"/>
      <c r="F144" s="87">
        <v>8</v>
      </c>
      <c r="G144" s="125"/>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49"/>
      <c r="F145" s="87">
        <v>9</v>
      </c>
      <c r="G145" s="125"/>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49"/>
      <c r="F146" s="88">
        <v>10</v>
      </c>
      <c r="G146" s="125"/>
      <c r="H146" s="149"/>
      <c r="I146" s="151"/>
      <c r="J146" s="151"/>
      <c r="K146" s="151"/>
      <c r="L146" s="151"/>
      <c r="M146" s="151"/>
      <c r="N146" s="151"/>
      <c r="O146" s="151"/>
      <c r="P146" s="151"/>
      <c r="Q146" s="150"/>
      <c r="R146" s="69"/>
      <c r="S146" s="104"/>
      <c r="T146" s="104"/>
      <c r="U146" s="104"/>
      <c r="V146" s="104"/>
      <c r="W146" s="104"/>
      <c r="X146" s="104"/>
      <c r="Y146" s="104"/>
      <c r="Z146" s="104"/>
      <c r="AA146" s="104"/>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IT Systems (Corporate)</v>
      </c>
      <c r="E147" s="9"/>
      <c r="F147" s="9"/>
      <c r="G147" s="125"/>
      <c r="H147" s="167">
        <f>-SUM(H135:H146)</f>
        <v>0</v>
      </c>
      <c r="I147" s="167">
        <f>-SUM(I135:I146)</f>
        <v>-2.5583920899111701E-2</v>
      </c>
      <c r="J147" s="167">
        <f>-SUM(J135:J146)</f>
        <v>-3.3244809813965291E-2</v>
      </c>
      <c r="K147" s="167">
        <f>-SUM(K135:K146)</f>
        <v>-7.1720835140448636E-2</v>
      </c>
      <c r="L147" s="167">
        <f>-SUM(L135:L146)</f>
        <v>-0.14571510757693976</v>
      </c>
      <c r="M147" s="167">
        <f>IF(Input!M173&gt;0, -SUM(M135:M146), 0)</f>
        <v>0</v>
      </c>
      <c r="N147" s="167">
        <f>IF(Input!N173&gt;0, -SUM(N135:N146), 0)</f>
        <v>0</v>
      </c>
      <c r="O147" s="167">
        <f>IF(Input!O173&gt;0, -SUM(O135:O146), 0)</f>
        <v>0</v>
      </c>
      <c r="P147" s="167">
        <f>IF(Input!P173&gt;0, -SUM(P135:P146), 0)</f>
        <v>0</v>
      </c>
      <c r="Q147" s="167">
        <f>IF(Input!Q173&gt;0, -SUM(Q135:Q146), 0)</f>
        <v>0</v>
      </c>
      <c r="R147" s="67"/>
      <c r="S147" s="106"/>
      <c r="T147" s="106"/>
      <c r="U147" s="106"/>
      <c r="V147" s="106"/>
      <c r="W147" s="106"/>
      <c r="X147" s="106"/>
      <c r="Y147" s="106"/>
      <c r="Z147" s="106"/>
      <c r="AA147" s="106"/>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Telecommunications (Corporate)</v>
      </c>
      <c r="D148" s="163"/>
      <c r="E148" s="34" t="s">
        <v>28</v>
      </c>
      <c r="F148" s="33"/>
      <c r="G148" s="179"/>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4"/>
      <c r="T148" s="104"/>
      <c r="U148" s="104"/>
      <c r="V148" s="104"/>
      <c r="W148" s="104"/>
      <c r="X148" s="104"/>
      <c r="Y148" s="104"/>
      <c r="Z148" s="104"/>
      <c r="AA148" s="104"/>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48" t="s">
        <v>83</v>
      </c>
      <c r="F149" s="87">
        <v>0</v>
      </c>
      <c r="G149" s="125"/>
      <c r="H149" s="69"/>
      <c r="I149" s="69"/>
      <c r="J149" s="69"/>
      <c r="K149" s="69"/>
      <c r="L149" s="69"/>
      <c r="M149" s="165"/>
      <c r="N149" s="114"/>
      <c r="O149" s="69"/>
      <c r="P149" s="69"/>
      <c r="Q149" s="69"/>
      <c r="R149" s="69"/>
      <c r="S149" s="104"/>
      <c r="T149" s="104"/>
      <c r="U149" s="104"/>
      <c r="V149" s="104"/>
      <c r="W149" s="104"/>
      <c r="X149" s="104"/>
      <c r="Y149" s="104"/>
      <c r="Z149" s="104"/>
      <c r="AA149" s="104"/>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49"/>
      <c r="F150" s="87">
        <v>1</v>
      </c>
      <c r="G150" s="125"/>
      <c r="H150" s="148"/>
      <c r="I150" s="69">
        <f>IF(A9stdlife="n/a","n/a",IF(I$3&gt;(A9stdlife+$F150),(Input!$H$151*(1+vanilla1)^0.5)-SUM($H150:H150),(Input!$H$151*(1+vanilla1)^0.5)/A9stdlife))</f>
        <v>7.0572156682142066E-3</v>
      </c>
      <c r="J150" s="69">
        <f>IF(A9stdlife="n/a","n/a",IF(J$3&gt;(A9stdlife+$F150),(Input!$H$151*(1+vanilla1)^0.5)-SUM($H150:I150),(Input!$H$151*(1+vanilla1)^0.5)/A9stdlife))</f>
        <v>7.0572156682142066E-3</v>
      </c>
      <c r="K150" s="69">
        <f>IF(A9stdlife="n/a","n/a",IF(K$3&gt;(A9stdlife+$F150),(Input!$H$151*(1+vanilla1)^0.5)-SUM($H150:J150),(Input!$H$151*(1+vanilla1)^0.5)/A9stdlife))</f>
        <v>7.0572156682142066E-3</v>
      </c>
      <c r="L150" s="69">
        <f>IF(A9stdlife="n/a","n/a",IF(L$3&gt;(A9stdlife+$F150),(Input!$H$151*(1+vanilla1)^0.5)-SUM($H150:K150),(Input!$H$151*(1+vanilla1)^0.5)/A9stdlife))</f>
        <v>7.0572156682142066E-3</v>
      </c>
      <c r="M150" s="69">
        <f>IF(A9stdlife="n/a","n/a",IF(M$3&gt;(A9stdlife+$F150),(Input!$H$151*(1+vanilla1)^0.5)-SUM($H150:L150),(Input!$H$151*(1+vanilla1)^0.5)/A9stdlife))</f>
        <v>7.0572156682142066E-3</v>
      </c>
      <c r="N150" s="69">
        <f>IF(A9stdlife="n/a","n/a",IF(N$3&gt;(A9stdlife+$F150),(Input!$H$151*(1+vanilla1)^0.5)-SUM($H150:M150),(Input!$H$151*(1+vanilla1)^0.5)/A9stdlife))</f>
        <v>0</v>
      </c>
      <c r="O150" s="69">
        <f>IF(A9stdlife="n/a","n/a",IF(O$3&gt;(A9stdlife+$F150),(Input!$H$151*(1+vanilla1)^0.5)-SUM($H150:N150),(Input!$H$151*(1+vanilla1)^0.5)/A9stdlife))</f>
        <v>0</v>
      </c>
      <c r="P150" s="69">
        <f>IF(A9stdlife="n/a","n/a",IF(P$3&gt;(A9stdlife+$F150),(Input!$H$151*(1+vanilla1)^0.5)-SUM($H150:O150),(Input!$H$151*(1+vanilla1)^0.5)/A9stdlife))</f>
        <v>0</v>
      </c>
      <c r="Q150" s="69">
        <f>IF(A9stdlife="n/a","n/a",IF(Q$3&gt;(A9stdlife+$F150),(Input!$H$151*(1+vanilla1)^0.5)-SUM($H150:P150),(Input!$H$151*(1+vanilla1)^0.5)/A9stdlife))</f>
        <v>0</v>
      </c>
      <c r="R150" s="69"/>
      <c r="S150" s="104"/>
      <c r="T150" s="104"/>
      <c r="U150" s="104"/>
      <c r="V150" s="104"/>
      <c r="W150" s="104"/>
      <c r="X150" s="104"/>
      <c r="Y150" s="104"/>
      <c r="Z150" s="104"/>
      <c r="AA150" s="104"/>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49"/>
      <c r="F151" s="87">
        <v>2</v>
      </c>
      <c r="G151" s="125"/>
      <c r="H151" s="149"/>
      <c r="I151" s="150"/>
      <c r="J151" s="69">
        <f>IF(A9stdlife="n/a","n/a",IF(J$3&gt;(A9stdlife+$F151),(Input!$I$151*(1+vanilla2)^0.5)-SUM($I151:I151),(Input!$I$151*(1+vanilla2)^0.5)/A9stdlife))</f>
        <v>2.3311500289000327E-3</v>
      </c>
      <c r="K151" s="69">
        <f>IF(A9stdlife="n/a","n/a",IF(K$3&gt;(A9stdlife+$F151),(Input!$I$151*(1+vanilla2)^0.5)-SUM($I151:J151),(Input!$I$151*(1+vanilla2)^0.5)/A9stdlife))</f>
        <v>2.3311500289000327E-3</v>
      </c>
      <c r="L151" s="69">
        <f>IF(A9stdlife="n/a","n/a",IF(L$3&gt;(A9stdlife+$F151),(Input!$I$151*(1+vanilla2)^0.5)-SUM($I151:K151),(Input!$I$151*(1+vanilla2)^0.5)/A9stdlife))</f>
        <v>2.3311500289000327E-3</v>
      </c>
      <c r="M151" s="69">
        <f>IF(A9stdlife="n/a","n/a",IF(M$3&gt;(A9stdlife+$F151),(Input!$I$151*(1+vanilla2)^0.5)-SUM($I151:L151),(Input!$I$151*(1+vanilla2)^0.5)/A9stdlife))</f>
        <v>2.3311500289000327E-3</v>
      </c>
      <c r="N151" s="69">
        <f>IF(A9stdlife="n/a","n/a",IF(N$3&gt;(A9stdlife+$F151),(Input!$I$151*(1+vanilla2)^0.5)-SUM($I151:M151),(Input!$I$151*(1+vanilla2)^0.5)/A9stdlife))</f>
        <v>2.3311500289000327E-3</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49"/>
      <c r="F152" s="87">
        <v>3</v>
      </c>
      <c r="G152" s="125"/>
      <c r="H152" s="149"/>
      <c r="I152" s="151"/>
      <c r="J152" s="150"/>
      <c r="K152" s="69">
        <f>IF(A9stdlife="n/a","n/a",IF(K$3&gt;(A9stdlife+$F152),(Input!$J$151*(1+vanilla3)^0.5)-SUM($J152:J152),(Input!$J$151*(1+vanilla3)^0.5)/A9stdlife))</f>
        <v>1.0824814752832931E-3</v>
      </c>
      <c r="L152" s="69">
        <f>IF(A9stdlife="n/a","n/a",IF(L$3&gt;(A9stdlife+$F152),(Input!$J$151*(1+vanilla3)^0.5)-SUM($J152:K152),(Input!$J$151*(1+vanilla3)^0.5)/A9stdlife))</f>
        <v>1.0824814752832931E-3</v>
      </c>
      <c r="M152" s="69">
        <f>IF(A9stdlife="n/a","n/a",IF(M$3&gt;(A9stdlife+$F152),(Input!$J$151*(1+vanilla3)^0.5)-SUM($J152:L152),(Input!$J$151*(1+vanilla3)^0.5)/A9stdlife))</f>
        <v>1.0824814752832931E-3</v>
      </c>
      <c r="N152" s="69">
        <f>IF(A9stdlife="n/a","n/a",IF(N$3&gt;(A9stdlife+$F152),(Input!$J$151*(1+vanilla3)^0.5)-SUM($J152:M152),(Input!$J$151*(1+vanilla3)^0.5)/A9stdlife))</f>
        <v>1.0824814752832931E-3</v>
      </c>
      <c r="O152" s="69">
        <f>IF(A9stdlife="n/a","n/a",IF(O$3&gt;(A9stdlife+$F152),(Input!$J$151*(1+vanilla3)^0.5)-SUM($J152:N152),(Input!$J$151*(1+vanilla3)^0.5)/A9stdlife))</f>
        <v>1.0824814752832931E-3</v>
      </c>
      <c r="P152" s="69">
        <f>IF(A9stdlife="n/a","n/a",IF(P$3&gt;(A9stdlife+$F152),(Input!$J$151*(1+vanilla3)^0.5)-SUM($J152:O152),(Input!$J$151*(1+vanilla3)^0.5)/A9stdlife))</f>
        <v>0</v>
      </c>
      <c r="Q152" s="69">
        <f>IF(A9stdlife="n/a","n/a",IF(Q$3&gt;(A9stdlife+$F152),(Input!$J$151*(1+vanilla3)^0.5)-SUM($J152:P152),(Input!$J$151*(1+vanilla3)^0.5)/A9stdlife))</f>
        <v>0</v>
      </c>
      <c r="R152" s="69"/>
      <c r="S152" s="104"/>
      <c r="T152" s="104"/>
      <c r="U152" s="104"/>
      <c r="V152" s="104"/>
      <c r="W152" s="104"/>
      <c r="X152" s="104"/>
      <c r="Y152" s="104"/>
      <c r="Z152" s="104"/>
      <c r="AA152" s="104"/>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49"/>
      <c r="F153" s="87">
        <v>4</v>
      </c>
      <c r="G153" s="125"/>
      <c r="H153" s="149"/>
      <c r="I153" s="151"/>
      <c r="J153" s="151"/>
      <c r="K153" s="150"/>
      <c r="L153" s="69">
        <f>IF(A9stdlife="n/a","n/a",IF(L$3&gt;(A9stdlife+$F153),(Input!$K$151*(1+vanilla4)^0.5)-SUM($K153:K153),(Input!$K$151*(1+vanilla4)^0.5)/A9stdlife))</f>
        <v>1.3672066146477508E-3</v>
      </c>
      <c r="M153" s="69">
        <f>IF(A9stdlife="n/a","n/a",IF(M$3&gt;(A9stdlife+$F153),(Input!$K$151*(1+vanilla4)^0.5)-SUM($K153:L153),(Input!$K$151*(1+vanilla4)^0.5)/A9stdlife))</f>
        <v>1.3672066146477508E-3</v>
      </c>
      <c r="N153" s="69">
        <f>IF(A9stdlife="n/a","n/a",IF(N$3&gt;(A9stdlife+$F153),(Input!$K$151*(1+vanilla4)^0.5)-SUM($K153:M153),(Input!$K$151*(1+vanilla4)^0.5)/A9stdlife))</f>
        <v>1.3672066146477508E-3</v>
      </c>
      <c r="O153" s="69">
        <f>IF(A9stdlife="n/a","n/a",IF(O$3&gt;(A9stdlife+$F153),(Input!$K$151*(1+vanilla4)^0.5)-SUM($K153:N153),(Input!$K$151*(1+vanilla4)^0.5)/A9stdlife))</f>
        <v>1.3672066146477508E-3</v>
      </c>
      <c r="P153" s="69">
        <f>IF(A9stdlife="n/a","n/a",IF(P$3&gt;(A9stdlife+$F153),(Input!$K$151*(1+vanilla4)^0.5)-SUM($K153:O153),(Input!$K$151*(1+vanilla4)^0.5)/A9stdlife))</f>
        <v>1.3672066146477508E-3</v>
      </c>
      <c r="Q153" s="69">
        <f>IF(A9stdlife="n/a","n/a",IF(Q$3&gt;(A9stdlife+$F153),(Input!$K$151*(1+vanilla4)^0.5)-SUM($K153:P153),(Input!$K$151*(1+vanilla4)^0.5)/A9stdlife))</f>
        <v>8.6736173798840355E-19</v>
      </c>
      <c r="R153" s="69"/>
      <c r="S153" s="104"/>
      <c r="T153" s="104"/>
      <c r="U153" s="104"/>
      <c r="V153" s="104"/>
      <c r="W153" s="104"/>
      <c r="X153" s="104"/>
      <c r="Y153" s="104"/>
      <c r="Z153" s="104"/>
      <c r="AA153" s="104"/>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49"/>
      <c r="F154" s="87">
        <v>5</v>
      </c>
      <c r="G154" s="125"/>
      <c r="H154" s="149"/>
      <c r="I154" s="151"/>
      <c r="J154" s="151"/>
      <c r="K154" s="151"/>
      <c r="L154" s="150"/>
      <c r="M154" s="69">
        <f>IF(A9stdlife="n/a","n/a",IF(M$3&gt;(A9stdlife+$F154),(Input!$L$151*(1+vanilla5)^0.5)-SUM($L154:L154),(Input!$L$151*(1+vanilla5)^0.5)/A9stdlife))</f>
        <v>0</v>
      </c>
      <c r="N154" s="69">
        <f>IF(A9stdlife="n/a","n/a",IF(N$3&gt;(A9stdlife+$F154),(Input!$L$151*(1+vanilla5)^0.5)-SUM($L154:M154),(Input!$L$151*(1+vanilla5)^0.5)/A9stdlife))</f>
        <v>0</v>
      </c>
      <c r="O154" s="69">
        <f>IF(A9stdlife="n/a","n/a",IF(O$3&gt;(A9stdlife+$F154),(Input!$L$151*(1+vanilla5)^0.5)-SUM($L154:N154),(Input!$L$151*(1+vanilla5)^0.5)/A9stdlife))</f>
        <v>0</v>
      </c>
      <c r="P154" s="69">
        <f>IF(A9stdlife="n/a","n/a",IF(P$3&gt;(A9stdlife+$F154),(Input!$L$151*(1+vanilla5)^0.5)-SUM($L154:O154),(Input!$L$151*(1+vanilla5)^0.5)/A9stdlife))</f>
        <v>0</v>
      </c>
      <c r="Q154" s="69">
        <f>IF(A9stdlife="n/a","n/a",IF(Q$3&gt;(A9stdlife+$F154),(Input!$L$151*(1+vanilla5)^0.5)-SUM($L154:P154),(Input!$L$151*(1+vanilla5)^0.5)/A9stdlife))</f>
        <v>0</v>
      </c>
      <c r="R154" s="69"/>
      <c r="S154" s="104"/>
      <c r="T154" s="104"/>
      <c r="U154" s="104"/>
      <c r="V154" s="104"/>
      <c r="W154" s="104"/>
      <c r="X154" s="104"/>
      <c r="Y154" s="104"/>
      <c r="Z154" s="104"/>
      <c r="AA154" s="104"/>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49"/>
      <c r="F155" s="87">
        <v>6</v>
      </c>
      <c r="G155" s="125"/>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49"/>
      <c r="F156" s="87">
        <v>7</v>
      </c>
      <c r="G156" s="125"/>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49"/>
      <c r="F157" s="87">
        <v>8</v>
      </c>
      <c r="G157" s="125"/>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49"/>
      <c r="F158" s="87">
        <v>9</v>
      </c>
      <c r="G158" s="125"/>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49"/>
      <c r="F159" s="88">
        <v>10</v>
      </c>
      <c r="G159" s="125"/>
      <c r="H159" s="149"/>
      <c r="I159" s="151"/>
      <c r="J159" s="151"/>
      <c r="K159" s="151"/>
      <c r="L159" s="151"/>
      <c r="M159" s="151"/>
      <c r="N159" s="151"/>
      <c r="O159" s="151"/>
      <c r="P159" s="151"/>
      <c r="Q159" s="150"/>
      <c r="R159" s="69"/>
      <c r="S159" s="104"/>
      <c r="T159" s="104"/>
      <c r="U159" s="104"/>
      <c r="V159" s="104"/>
      <c r="W159" s="104"/>
      <c r="X159" s="104"/>
      <c r="Y159" s="104"/>
      <c r="Z159" s="104"/>
      <c r="AA159" s="104"/>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Telecommunications (Corporate)</v>
      </c>
      <c r="E160" s="9"/>
      <c r="F160" s="9"/>
      <c r="G160" s="125"/>
      <c r="H160" s="167">
        <f>-SUM(H148:H159)</f>
        <v>0</v>
      </c>
      <c r="I160" s="167">
        <f>-SUM(I148:I159)</f>
        <v>-7.0572156682142066E-3</v>
      </c>
      <c r="J160" s="167">
        <f>-SUM(J148:J159)</f>
        <v>-9.3883656971142388E-3</v>
      </c>
      <c r="K160" s="167">
        <f>-SUM(K148:K159)</f>
        <v>-1.0470847172397532E-2</v>
      </c>
      <c r="L160" s="167">
        <f>-SUM(L148:L159)</f>
        <v>-1.1838053787045283E-2</v>
      </c>
      <c r="M160" s="167">
        <f>IF(Input!M173&gt;0, -SUM(M148:M159), 0)</f>
        <v>0</v>
      </c>
      <c r="N160" s="167">
        <f>IF(Input!N173&gt;0, -SUM(N148:N159), 0)</f>
        <v>0</v>
      </c>
      <c r="O160" s="167">
        <f>IF(Input!O173&gt;0, -SUM(O148:O159), 0)</f>
        <v>0</v>
      </c>
      <c r="P160" s="167">
        <f>IF(Input!P173&gt;0, -SUM(P148:P159), 0)</f>
        <v>0</v>
      </c>
      <c r="Q160" s="167">
        <f>IF(Input!Q173&gt;0, -SUM(Q148:Q159), 0)</f>
        <v>0</v>
      </c>
      <c r="R160" s="67"/>
      <c r="S160" s="106"/>
      <c r="T160" s="106"/>
      <c r="U160" s="106"/>
      <c r="V160" s="106"/>
      <c r="W160" s="106"/>
      <c r="X160" s="106"/>
      <c r="Y160" s="106"/>
      <c r="Z160" s="106"/>
      <c r="AA160" s="106"/>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Other Non-System Assets (Corporate)</v>
      </c>
      <c r="D161" s="163"/>
      <c r="E161" s="34" t="s">
        <v>28</v>
      </c>
      <c r="F161" s="33"/>
      <c r="G161" s="179"/>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4"/>
      <c r="T161" s="104"/>
      <c r="U161" s="104"/>
      <c r="V161" s="104"/>
      <c r="W161" s="104"/>
      <c r="X161" s="104"/>
      <c r="Y161" s="104"/>
      <c r="Z161" s="104"/>
      <c r="AA161" s="104"/>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348" t="s">
        <v>83</v>
      </c>
      <c r="F162" s="87">
        <v>0</v>
      </c>
      <c r="G162" s="125"/>
      <c r="H162" s="69"/>
      <c r="I162" s="69"/>
      <c r="J162" s="69"/>
      <c r="K162" s="69"/>
      <c r="L162" s="69"/>
      <c r="M162" s="165"/>
      <c r="N162" s="114"/>
      <c r="O162" s="69"/>
      <c r="P162" s="69"/>
      <c r="Q162" s="69"/>
      <c r="R162" s="69"/>
      <c r="S162" s="104"/>
      <c r="T162" s="104"/>
      <c r="U162" s="104"/>
      <c r="V162" s="104"/>
      <c r="W162" s="104"/>
      <c r="X162" s="104"/>
      <c r="Y162" s="104"/>
      <c r="Z162" s="104"/>
      <c r="AA162" s="104"/>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49"/>
      <c r="F163" s="87">
        <v>1</v>
      </c>
      <c r="G163" s="125"/>
      <c r="H163" s="148"/>
      <c r="I163" s="69">
        <f>IF(A10stdlife="n/a","n/a",IF(I$3&gt;(A10stdlife+$F163),(Input!$H$152*(1+vanilla1)^0.5)-SUM($H163:H163),(Input!$H$152*(1+vanilla1)^0.5)/A10stdlife))</f>
        <v>9.3447844540229391E-2</v>
      </c>
      <c r="J163" s="69">
        <f>IF(A10stdlife="n/a","n/a",IF(J$3&gt;(A10stdlife+$F163),(Input!$H$152*(1+vanilla1)^0.5)-SUM($H163:I163),(Input!$H$152*(1+vanilla1)^0.5)/A10stdlife))</f>
        <v>9.3447844540229391E-2</v>
      </c>
      <c r="K163" s="69">
        <f>IF(A10stdlife="n/a","n/a",IF(K$3&gt;(A10stdlife+$F163),(Input!$H$152*(1+vanilla1)^0.5)-SUM($H163:J163),(Input!$H$152*(1+vanilla1)^0.5)/A10stdlife))</f>
        <v>9.3447844540229391E-2</v>
      </c>
      <c r="L163" s="69">
        <f>IF(A10stdlife="n/a","n/a",IF(L$3&gt;(A10stdlife+$F163),(Input!$H$152*(1+vanilla1)^0.5)-SUM($H163:K163),(Input!$H$152*(1+vanilla1)^0.5)/A10stdlife))</f>
        <v>9.3447844540229391E-2</v>
      </c>
      <c r="M163" s="69">
        <f>IF(A10stdlife="n/a","n/a",IF(M$3&gt;(A10stdlife+$F163),(Input!$H$152*(1+vanilla1)^0.5)-SUM($H163:L163),(Input!$H$152*(1+vanilla1)^0.5)/A10stdlife))</f>
        <v>9.3447844540229391E-2</v>
      </c>
      <c r="N163" s="69">
        <f>IF(A10stdlife="n/a","n/a",IF(N$3&gt;(A10stdlife+$F163),(Input!$H$152*(1+vanilla1)^0.5)-SUM($H163:M163),(Input!$H$152*(1+vanilla1)^0.5)/A10stdlife))</f>
        <v>5.5511151231257827E-17</v>
      </c>
      <c r="O163" s="69">
        <f>IF(A10stdlife="n/a","n/a",IF(O$3&gt;(A10stdlife+$F163),(Input!$H$152*(1+vanilla1)^0.5)-SUM($H163:N163),(Input!$H$152*(1+vanilla1)^0.5)/A10stdlife))</f>
        <v>0</v>
      </c>
      <c r="P163" s="69">
        <f>IF(A10stdlife="n/a","n/a",IF(P$3&gt;(A10stdlife+$F163),(Input!$H$152*(1+vanilla1)^0.5)-SUM($H163:O163),(Input!$H$152*(1+vanilla1)^0.5)/A10stdlife))</f>
        <v>0</v>
      </c>
      <c r="Q163" s="69">
        <f>IF(A10stdlife="n/a","n/a",IF(Q$3&gt;(A10stdlife+$F163),(Input!$H$152*(1+vanilla1)^0.5)-SUM($H163:P163),(Input!$H$152*(1+vanilla1)^0.5)/A10stdlife))</f>
        <v>0</v>
      </c>
      <c r="R163" s="69"/>
      <c r="S163" s="104"/>
      <c r="T163" s="104"/>
      <c r="U163" s="104"/>
      <c r="V163" s="104"/>
      <c r="W163" s="104"/>
      <c r="X163" s="104"/>
      <c r="Y163" s="104"/>
      <c r="Z163" s="104"/>
      <c r="AA163" s="104"/>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49"/>
      <c r="F164" s="87">
        <v>2</v>
      </c>
      <c r="G164" s="125"/>
      <c r="H164" s="149"/>
      <c r="I164" s="150"/>
      <c r="J164" s="69">
        <f>IF(A10stdlife="n/a","n/a",IF(J$3&gt;(A10stdlife+$F164),(Input!$I$152*(1+vanilla2)^0.5)-SUM($I164:I164),(Input!$I$152*(1+vanilla2)^0.5)/A10stdlife))</f>
        <v>0.11039316317033028</v>
      </c>
      <c r="K164" s="69">
        <f>IF(A10stdlife="n/a","n/a",IF(K$3&gt;(A10stdlife+$F164),(Input!$I$152*(1+vanilla2)^0.5)-SUM($I164:J164),(Input!$I$152*(1+vanilla2)^0.5)/A10stdlife))</f>
        <v>0.11039316317033028</v>
      </c>
      <c r="L164" s="69">
        <f>IF(A10stdlife="n/a","n/a",IF(L$3&gt;(A10stdlife+$F164),(Input!$I$152*(1+vanilla2)^0.5)-SUM($I164:K164),(Input!$I$152*(1+vanilla2)^0.5)/A10stdlife))</f>
        <v>0.11039316317033028</v>
      </c>
      <c r="M164" s="69">
        <f>IF(A10stdlife="n/a","n/a",IF(M$3&gt;(A10stdlife+$F164),(Input!$I$152*(1+vanilla2)^0.5)-SUM($I164:L164),(Input!$I$152*(1+vanilla2)^0.5)/A10stdlife))</f>
        <v>0.11039316317033028</v>
      </c>
      <c r="N164" s="69">
        <f>IF(A10stdlife="n/a","n/a",IF(N$3&gt;(A10stdlife+$F164),(Input!$I$152*(1+vanilla2)^0.5)-SUM($I164:M164),(Input!$I$152*(1+vanilla2)^0.5)/A10stdlife))</f>
        <v>0.11039316317033028</v>
      </c>
      <c r="O164" s="69">
        <f>IF(A10stdlife="n/a","n/a",IF(O$3&gt;(A10stdlife+$F164),(Input!$I$152*(1+vanilla2)^0.5)-SUM($I164:N164),(Input!$I$152*(1+vanilla2)^0.5)/A10stdlife))</f>
        <v>0</v>
      </c>
      <c r="P164" s="69">
        <f>IF(A10stdlife="n/a","n/a",IF(P$3&gt;(A10stdlife+$F164),(Input!$I$152*(1+vanilla2)^0.5)-SUM($I164:O164),(Input!$I$152*(1+vanilla2)^0.5)/A10stdlife))</f>
        <v>0</v>
      </c>
      <c r="Q164" s="69">
        <f>IF(A10stdlife="n/a","n/a",IF(Q$3&gt;(A10stdlife+$F164),(Input!$I$152*(1+vanilla2)^0.5)-SUM($I164:P164),(Input!$I$152*(1+vanilla2)^0.5)/A10stdlife))</f>
        <v>0</v>
      </c>
      <c r="R164" s="69"/>
      <c r="S164" s="104"/>
      <c r="T164" s="104"/>
      <c r="U164" s="104"/>
      <c r="V164" s="104"/>
      <c r="W164" s="104"/>
      <c r="X164" s="104"/>
      <c r="Y164" s="104"/>
      <c r="Z164" s="104"/>
      <c r="AA164" s="104"/>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49"/>
      <c r="F165" s="87">
        <v>3</v>
      </c>
      <c r="G165" s="125"/>
      <c r="H165" s="149"/>
      <c r="I165" s="151"/>
      <c r="J165" s="150"/>
      <c r="K165" s="69">
        <f>IF(A10stdlife="n/a","n/a",IF(K$3&gt;(A10stdlife+$F165),(Input!$J$152*(1+vanilla3)^0.5)-SUM($J165:J165),(Input!$J$152*(1+vanilla3)^0.5)/A10stdlife))</f>
        <v>1.6298433436985959E-2</v>
      </c>
      <c r="L165" s="69">
        <f>IF(A10stdlife="n/a","n/a",IF(L$3&gt;(A10stdlife+$F165),(Input!$J$152*(1+vanilla3)^0.5)-SUM($J165:K165),(Input!$J$152*(1+vanilla3)^0.5)/A10stdlife))</f>
        <v>1.6298433436985959E-2</v>
      </c>
      <c r="M165" s="69">
        <f>IF(A10stdlife="n/a","n/a",IF(M$3&gt;(A10stdlife+$F165),(Input!$J$152*(1+vanilla3)^0.5)-SUM($J165:L165),(Input!$J$152*(1+vanilla3)^0.5)/A10stdlife))</f>
        <v>1.6298433436985959E-2</v>
      </c>
      <c r="N165" s="69">
        <f>IF(A10stdlife="n/a","n/a",IF(N$3&gt;(A10stdlife+$F165),(Input!$J$152*(1+vanilla3)^0.5)-SUM($J165:M165),(Input!$J$152*(1+vanilla3)^0.5)/A10stdlife))</f>
        <v>1.6298433436985959E-2</v>
      </c>
      <c r="O165" s="69">
        <f>IF(A10stdlife="n/a","n/a",IF(O$3&gt;(A10stdlife+$F165),(Input!$J$152*(1+vanilla3)^0.5)-SUM($J165:N165),(Input!$J$152*(1+vanilla3)^0.5)/A10stdlife))</f>
        <v>1.6298433436985959E-2</v>
      </c>
      <c r="P165" s="69">
        <f>IF(A10stdlife="n/a","n/a",IF(P$3&gt;(A10stdlife+$F165),(Input!$J$152*(1+vanilla3)^0.5)-SUM($J165:O165),(Input!$J$152*(1+vanilla3)^0.5)/A10stdlife))</f>
        <v>0</v>
      </c>
      <c r="Q165" s="69">
        <f>IF(A10stdlife="n/a","n/a",IF(Q$3&gt;(A10stdlife+$F165),(Input!$J$152*(1+vanilla3)^0.5)-SUM($J165:P165),(Input!$J$152*(1+vanilla3)^0.5)/A10stdlife))</f>
        <v>0</v>
      </c>
      <c r="R165" s="69"/>
      <c r="S165" s="104"/>
      <c r="T165" s="104"/>
      <c r="U165" s="104"/>
      <c r="V165" s="104"/>
      <c r="W165" s="104"/>
      <c r="X165" s="104"/>
      <c r="Y165" s="104"/>
      <c r="Z165" s="104"/>
      <c r="AA165" s="104"/>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49"/>
      <c r="F166" s="87">
        <v>4</v>
      </c>
      <c r="G166" s="125"/>
      <c r="H166" s="149"/>
      <c r="I166" s="151"/>
      <c r="J166" s="151"/>
      <c r="K166" s="150"/>
      <c r="L166" s="69">
        <f>IF(A10stdlife="n/a","n/a",IF(L$3&gt;(A10stdlife+$F166),(Input!$K$152*(1+vanilla4)^0.5)-SUM($K166:K166),(Input!$K$152*(1+vanilla4)^0.5)/A10stdlife))</f>
        <v>1.7491778952090212E-2</v>
      </c>
      <c r="M166" s="69">
        <f>IF(A10stdlife="n/a","n/a",IF(M$3&gt;(A10stdlife+$F166),(Input!$K$152*(1+vanilla4)^0.5)-SUM($K166:L166),(Input!$K$152*(1+vanilla4)^0.5)/A10stdlife))</f>
        <v>1.7491778952090212E-2</v>
      </c>
      <c r="N166" s="69">
        <f>IF(A10stdlife="n/a","n/a",IF(N$3&gt;(A10stdlife+$F166),(Input!$K$152*(1+vanilla4)^0.5)-SUM($K166:M166),(Input!$K$152*(1+vanilla4)^0.5)/A10stdlife))</f>
        <v>1.7491778952090212E-2</v>
      </c>
      <c r="O166" s="69">
        <f>IF(A10stdlife="n/a","n/a",IF(O$3&gt;(A10stdlife+$F166),(Input!$K$152*(1+vanilla4)^0.5)-SUM($K166:N166),(Input!$K$152*(1+vanilla4)^0.5)/A10stdlife))</f>
        <v>1.7491778952090212E-2</v>
      </c>
      <c r="P166" s="69">
        <f>IF(A10stdlife="n/a","n/a",IF(P$3&gt;(A10stdlife+$F166),(Input!$K$152*(1+vanilla4)^0.5)-SUM($K166:O166),(Input!$K$152*(1+vanilla4)^0.5)/A10stdlife))</f>
        <v>1.7491778952090212E-2</v>
      </c>
      <c r="Q166" s="69">
        <f>IF(A10stdlife="n/a","n/a",IF(Q$3&gt;(A10stdlife+$F166),(Input!$K$152*(1+vanilla4)^0.5)-SUM($K166:P166),(Input!$K$152*(1+vanilla4)^0.5)/A10stdlife))</f>
        <v>0</v>
      </c>
      <c r="R166" s="69"/>
      <c r="S166" s="104"/>
      <c r="T166" s="104"/>
      <c r="U166" s="104"/>
      <c r="V166" s="104"/>
      <c r="W166" s="104"/>
      <c r="X166" s="104"/>
      <c r="Y166" s="104"/>
      <c r="Z166" s="104"/>
      <c r="AA166" s="104"/>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49"/>
      <c r="F167" s="87">
        <v>5</v>
      </c>
      <c r="G167" s="27"/>
      <c r="H167" s="149"/>
      <c r="I167" s="151"/>
      <c r="J167" s="151"/>
      <c r="K167" s="151"/>
      <c r="L167" s="150"/>
      <c r="M167" s="69">
        <f>IF(A10stdlife="n/a","n/a",IF(M$3&gt;(A10stdlife+$F167),(Input!$L$152*(1+vanilla5)^0.5)-SUM($L167:L167),(Input!$L$152*(1+vanilla5)^0.5)/A10stdlife))</f>
        <v>3.0107298874142298E-2</v>
      </c>
      <c r="N167" s="69">
        <f>IF(A10stdlife="n/a","n/a",IF(N$3&gt;(A10stdlife+$F167),(Input!$L$152*(1+vanilla5)^0.5)-SUM($L167:M167),(Input!$L$152*(1+vanilla5)^0.5)/A10stdlife))</f>
        <v>3.0107298874142298E-2</v>
      </c>
      <c r="O167" s="69">
        <f>IF(A10stdlife="n/a","n/a",IF(O$3&gt;(A10stdlife+$F167),(Input!$L$152*(1+vanilla5)^0.5)-SUM($L167:N167),(Input!$L$152*(1+vanilla5)^0.5)/A10stdlife))</f>
        <v>3.0107298874142298E-2</v>
      </c>
      <c r="P167" s="69">
        <f>IF(A10stdlife="n/a","n/a",IF(P$3&gt;(A10stdlife+$F167),(Input!$L$152*(1+vanilla5)^0.5)-SUM($L167:O167),(Input!$L$152*(1+vanilla5)^0.5)/A10stdlife))</f>
        <v>3.0107298874142298E-2</v>
      </c>
      <c r="Q167" s="69">
        <f>IF(A10stdlife="n/a","n/a",IF(Q$3&gt;(A10stdlife+$F167),(Input!$L$152*(1+vanilla5)^0.5)-SUM($L167:P167),(Input!$L$152*(1+vanilla5)^0.5)/A10stdlife))</f>
        <v>3.0107298874142298E-2</v>
      </c>
      <c r="R167" s="69"/>
      <c r="S167" s="104"/>
      <c r="T167" s="104"/>
      <c r="U167" s="104"/>
      <c r="V167" s="104"/>
      <c r="W167" s="104"/>
      <c r="X167" s="104"/>
      <c r="Y167" s="104"/>
      <c r="Z167" s="104"/>
      <c r="AA167" s="104"/>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49"/>
      <c r="F168" s="87">
        <v>6</v>
      </c>
      <c r="G168" s="27"/>
      <c r="H168" s="149"/>
      <c r="I168" s="151"/>
      <c r="J168" s="151"/>
      <c r="K168" s="151"/>
      <c r="L168" s="151"/>
      <c r="M168" s="150"/>
      <c r="N168" s="69">
        <f>IF(A10stdlife="n/a","n/a",IF(N$3&gt;(A10stdlife+$F168),(Input!$M$152*(1+vanilla6)^0.5)-SUM($M168:M168),(Input!$M$152*(1+vanilla6)^0.5)/A10stdlife))</f>
        <v>0</v>
      </c>
      <c r="O168" s="69">
        <f>IF(A10stdlife="n/a","n/a",IF(O$3&gt;(A10stdlife+$F168),(Input!$M$152*(1+vanilla6)^0.5)-SUM($M168:N168),(Input!$M$152*(1+vanilla6)^0.5)/A10stdlife))</f>
        <v>0</v>
      </c>
      <c r="P168" s="69">
        <f>IF(A10stdlife="n/a","n/a",IF(P$3&gt;(A10stdlife+$F168),(Input!$M$152*(1+vanilla6)^0.5)-SUM($M168:O168),(Input!$M$152*(1+vanilla6)^0.5)/A10stdlife))</f>
        <v>0</v>
      </c>
      <c r="Q168" s="69">
        <f>IF(A10stdlife="n/a","n/a",IF(Q$3&gt;(A10stdlife+$F168),(Input!$M$152*(1+vanilla6)^0.5)-SUM($M168:P168),(Input!$M$152*(1+vanilla6)^0.5)/A10stdlife))</f>
        <v>0</v>
      </c>
      <c r="R168" s="69"/>
      <c r="S168" s="104"/>
      <c r="T168" s="104"/>
      <c r="U168" s="104"/>
      <c r="V168" s="104"/>
      <c r="W168" s="104"/>
      <c r="X168" s="104"/>
      <c r="Y168" s="104"/>
      <c r="Z168" s="104"/>
      <c r="AA168" s="104"/>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49"/>
      <c r="F169" s="87">
        <v>7</v>
      </c>
      <c r="G169" s="27"/>
      <c r="H169" s="149"/>
      <c r="I169" s="151"/>
      <c r="J169" s="151"/>
      <c r="K169" s="151"/>
      <c r="L169" s="151"/>
      <c r="M169" s="151"/>
      <c r="N169" s="150"/>
      <c r="O169" s="69">
        <f>IF(A10stdlife="n/a","n/a",IF(O$3&gt;(A10stdlife+$F169),(Input!$N$152*(1+vanilla7)^0.5)-SUM($N169:N169),(Input!$N$152*(1+vanilla7)^0.5)/A10stdlife))</f>
        <v>0</v>
      </c>
      <c r="P169" s="69">
        <f>IF(A10stdlife="n/a","n/a",IF(P$3&gt;(A10stdlife+$F169),(Input!$N$152*(1+vanilla7)^0.5)-SUM($N169:O169),(Input!$N$152*(1+vanilla7)^0.5)/A10stdlife))</f>
        <v>0</v>
      </c>
      <c r="Q169" s="69">
        <f>IF(A10stdlife="n/a","n/a",IF(Q$3&gt;(A10stdlife+$F169),(Input!$N$152*(1+vanilla7)^0.5)-SUM($N169:P169),(Input!$N$152*(1+vanilla7)^0.5)/A10stdlife))</f>
        <v>0</v>
      </c>
      <c r="R169" s="69"/>
      <c r="S169" s="104"/>
      <c r="T169" s="104"/>
      <c r="U169" s="104"/>
      <c r="V169" s="104"/>
      <c r="W169" s="104"/>
      <c r="X169" s="104"/>
      <c r="Y169" s="104"/>
      <c r="Z169" s="104"/>
      <c r="AA169" s="104"/>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49"/>
      <c r="F170" s="87">
        <v>8</v>
      </c>
      <c r="G170" s="27"/>
      <c r="H170" s="149"/>
      <c r="I170" s="151"/>
      <c r="J170" s="151"/>
      <c r="K170" s="151"/>
      <c r="L170" s="151"/>
      <c r="M170" s="151"/>
      <c r="N170" s="151"/>
      <c r="O170" s="150"/>
      <c r="P170" s="69">
        <f>IF(A10stdlife="n/a","n/a",IF(P$3&gt;(A10stdlife+$F170),(Input!$O$152*(1+vanilla8)^0.5)-SUM($O170:O170),(Input!$O$152*(1+vanilla8)^0.5)/A10stdlife))</f>
        <v>0</v>
      </c>
      <c r="Q170" s="69">
        <f>IF(A10stdlife="n/a","n/a",IF(Q$3&gt;(A10stdlife+$F170),(Input!$O$152*(1+vanilla8)^0.5)-SUM($O170:P170),(Input!$O$152*(1+vanilla8)^0.5)/A10stdlife))</f>
        <v>0</v>
      </c>
      <c r="R170" s="69"/>
      <c r="S170" s="104"/>
      <c r="T170" s="104"/>
      <c r="U170" s="104"/>
      <c r="V170" s="104"/>
      <c r="W170" s="104"/>
      <c r="X170" s="104"/>
      <c r="Y170" s="104"/>
      <c r="Z170" s="104"/>
      <c r="AA170" s="104"/>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49"/>
      <c r="F171" s="87">
        <v>9</v>
      </c>
      <c r="G171" s="27"/>
      <c r="H171" s="149"/>
      <c r="I171" s="151"/>
      <c r="J171" s="151"/>
      <c r="K171" s="151"/>
      <c r="L171" s="151"/>
      <c r="M171" s="151"/>
      <c r="N171" s="151"/>
      <c r="O171" s="151"/>
      <c r="P171" s="150"/>
      <c r="Q171" s="69">
        <f>IF(A10stdlife="n/a","n/a",IF(Q$3&gt;(A10stdlife+$F171),(Input!$P$152*(1+vanilla9)^0.5)-SUM($P171:P171),(Input!$P$152*(1+vanilla9)^0.5)/A10stdlife))</f>
        <v>0</v>
      </c>
      <c r="R171" s="69"/>
      <c r="S171" s="104"/>
      <c r="T171" s="104"/>
      <c r="U171" s="104"/>
      <c r="V171" s="104"/>
      <c r="W171" s="104"/>
      <c r="X171" s="104"/>
      <c r="Y171" s="104"/>
      <c r="Z171" s="104"/>
      <c r="AA171" s="104"/>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49"/>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Other Non-System Assets (Corporate)</v>
      </c>
      <c r="E173" s="9"/>
      <c r="F173" s="9"/>
      <c r="G173" s="125"/>
      <c r="H173" s="167">
        <f>-SUM(H161:H172)</f>
        <v>0</v>
      </c>
      <c r="I173" s="167">
        <f>-SUM(I161:I172)</f>
        <v>-9.3447844540229391E-2</v>
      </c>
      <c r="J173" s="167">
        <f>-SUM(J161:J172)</f>
        <v>-0.20384100771055969</v>
      </c>
      <c r="K173" s="167">
        <f>-SUM(K161:K172)</f>
        <v>-0.22013944114754563</v>
      </c>
      <c r="L173" s="167">
        <f>-SUM(L161:L172)</f>
        <v>-0.23763122009963583</v>
      </c>
      <c r="M173" s="167">
        <f>IF(Input!M173&gt;0, -SUM(M161:M172), 0)</f>
        <v>0</v>
      </c>
      <c r="N173" s="167">
        <f>IF(Input!N173&gt;0, -SUM(N161:N172), 0)</f>
        <v>0</v>
      </c>
      <c r="O173" s="167">
        <f>IF(Input!O173&gt;0, -SUM(O161:O172), 0)</f>
        <v>0</v>
      </c>
      <c r="P173" s="167">
        <f>IF(Input!P173&gt;0, -SUM(P161:P172), 0)</f>
        <v>0</v>
      </c>
      <c r="Q173" s="167">
        <f>IF(Input!Q173&gt;0, -SUM(Q161:Q172), 0)</f>
        <v>0</v>
      </c>
      <c r="R173" s="67"/>
      <c r="S173" s="106"/>
      <c r="T173" s="106"/>
      <c r="U173" s="106"/>
      <c r="V173" s="106"/>
      <c r="W173" s="106"/>
      <c r="X173" s="106"/>
      <c r="Y173" s="106"/>
      <c r="Z173" s="106"/>
      <c r="AA173" s="106"/>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Land</v>
      </c>
      <c r="D174" s="163"/>
      <c r="E174" s="34" t="s">
        <v>28</v>
      </c>
      <c r="F174" s="33"/>
      <c r="G174" s="179"/>
      <c r="H174" s="68" t="str">
        <f>IF(H$3&gt;A11remlife,A11value-SUM($G174:G174),IF(A11remlife="N/A","n/a",A11value/A11remlife))</f>
        <v>n/a</v>
      </c>
      <c r="I174" s="68" t="str">
        <f>IF(I$3&gt;A11remlife,A11value-SUM($G174:H174),IF(A11remlife="N/A","n/a",A11value/A11remlife))</f>
        <v>n/a</v>
      </c>
      <c r="J174" s="68" t="str">
        <f>IF(J$3&gt;A11remlife,A11value-SUM($G174:I174),IF(A11remlife="N/A","n/a",A11value/A11remlife))</f>
        <v>n/a</v>
      </c>
      <c r="K174" s="68" t="str">
        <f>IF(K$3&gt;A11remlife,A11value-SUM($G174:J174),IF(A11remlife="N/A","n/a",A11value/A11remlife))</f>
        <v>n/a</v>
      </c>
      <c r="L174" s="68" t="str">
        <f>IF(L$3&gt;A11remlife,A11value-SUM($G174:K174),IF(A11remlife="N/A","n/a",A11value/A11remlife))</f>
        <v>n/a</v>
      </c>
      <c r="M174" s="68" t="str">
        <f>IF(M$3&gt;A11remlife,A11value-SUM($G174:L174),IF(A11remlife="N/A","n/a",A11value/A11remlife))</f>
        <v>n/a</v>
      </c>
      <c r="N174" s="68" t="str">
        <f>IF(N$3&gt;A11remlife,A11value-SUM($G174:M174),IF(A11remlife="N/A","n/a",A11value/A11remlife))</f>
        <v>n/a</v>
      </c>
      <c r="O174" s="68" t="str">
        <f>IF(O$3&gt;A11remlife,A11value-SUM($G174:N174),IF(A11remlife="N/A","n/a",A11value/A11remlife))</f>
        <v>n/a</v>
      </c>
      <c r="P174" s="68" t="str">
        <f>IF(P$3&gt;A11remlife,A11value-SUM($G174:O174),IF(A11remlife="N/A","n/a",A11value/A11remlife))</f>
        <v>n/a</v>
      </c>
      <c r="Q174" s="68" t="str">
        <f>IF(Q$3&gt;A11remlife,A11value-SUM($G174:P174),IF(A11remlife="N/A","n/a",A11value/A11remlife))</f>
        <v>n/a</v>
      </c>
      <c r="R174" s="68"/>
      <c r="S174" s="104"/>
      <c r="T174" s="104"/>
      <c r="U174" s="104"/>
      <c r="V174" s="104"/>
      <c r="W174" s="104"/>
      <c r="X174" s="104"/>
      <c r="Y174" s="104"/>
      <c r="Z174" s="104"/>
      <c r="AA174" s="104"/>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48" t="s">
        <v>83</v>
      </c>
      <c r="F175" s="87">
        <v>0</v>
      </c>
      <c r="G175" s="125"/>
      <c r="H175" s="69"/>
      <c r="I175" s="69"/>
      <c r="J175" s="69"/>
      <c r="K175" s="69"/>
      <c r="L175" s="69"/>
      <c r="M175" s="165"/>
      <c r="N175" s="114"/>
      <c r="O175" s="69"/>
      <c r="P175" s="69"/>
      <c r="Q175" s="69"/>
      <c r="R175" s="69"/>
      <c r="S175" s="104"/>
      <c r="T175" s="104"/>
      <c r="U175" s="104"/>
      <c r="V175" s="104"/>
      <c r="W175" s="104"/>
      <c r="X175" s="104"/>
      <c r="Y175" s="104"/>
      <c r="Z175" s="104"/>
      <c r="AA175" s="104"/>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49"/>
      <c r="F176" s="87">
        <v>1</v>
      </c>
      <c r="G176" s="125"/>
      <c r="H176" s="148"/>
      <c r="I176" s="69" t="str">
        <f>IF(A11stdlife="n/a","n/a",IF(I$3&gt;(A11stdlife+$F176),(Input!$H$153*(1+vanilla1)^0.5)-SUM($H176:H176),(Input!$H$153*(1+vanilla1)^0.5)/A11stdlife))</f>
        <v>n/a</v>
      </c>
      <c r="J176" s="69" t="str">
        <f>IF(A11stdlife="n/a","n/a",IF(J$3&gt;(A11stdlife+$F176),(Input!$H$153*(1+vanilla1)^0.5)-SUM($H176:I176),(Input!$H$153*(1+vanilla1)^0.5)/A11stdlife))</f>
        <v>n/a</v>
      </c>
      <c r="K176" s="69" t="str">
        <f>IF(A11stdlife="n/a","n/a",IF(K$3&gt;(A11stdlife+$F176),(Input!$H$153*(1+vanilla1)^0.5)-SUM($H176:J176),(Input!$H$153*(1+vanilla1)^0.5)/A11stdlife))</f>
        <v>n/a</v>
      </c>
      <c r="L176" s="69" t="str">
        <f>IF(A11stdlife="n/a","n/a",IF(L$3&gt;(A11stdlife+$F176),(Input!$H$153*(1+vanilla1)^0.5)-SUM($H176:K176),(Input!$H$153*(1+vanilla1)^0.5)/A11stdlife))</f>
        <v>n/a</v>
      </c>
      <c r="M176" s="69" t="str">
        <f>IF(A11stdlife="n/a","n/a",IF(M$3&gt;(A11stdlife+$F176),(Input!$H$153*(1+vanilla1)^0.5)-SUM($H176:L176),(Input!$H$153*(1+vanilla1)^0.5)/A11stdlife))</f>
        <v>n/a</v>
      </c>
      <c r="N176" s="69" t="str">
        <f>IF(A11stdlife="n/a","n/a",IF(N$3&gt;(A11stdlife+$F176),(Input!$H$153*(1+vanilla1)^0.5)-SUM($H176:M176),(Input!$H$153*(1+vanilla1)^0.5)/A11stdlife))</f>
        <v>n/a</v>
      </c>
      <c r="O176" s="69" t="str">
        <f>IF(A11stdlife="n/a","n/a",IF(O$3&gt;(A11stdlife+$F176),(Input!$H$153*(1+vanilla1)^0.5)-SUM($H176:N176),(Input!$H$153*(1+vanilla1)^0.5)/A11stdlife))</f>
        <v>n/a</v>
      </c>
      <c r="P176" s="69" t="str">
        <f>IF(A11stdlife="n/a","n/a",IF(P$3&gt;(A11stdlife+$F176),(Input!$H$153*(1+vanilla1)^0.5)-SUM($H176:O176),(Input!$H$153*(1+vanilla1)^0.5)/A11stdlife))</f>
        <v>n/a</v>
      </c>
      <c r="Q176" s="69" t="str">
        <f>IF(A11stdlife="n/a","n/a",IF(Q$3&gt;(A11stdlife+$F176),(Input!$H$153*(1+vanilla1)^0.5)-SUM($H176:P176),(Input!$H$153*(1+vanilla1)^0.5)/A11stdlife))</f>
        <v>n/a</v>
      </c>
      <c r="R176" s="69"/>
      <c r="S176" s="104"/>
      <c r="T176" s="104"/>
      <c r="U176" s="104"/>
      <c r="V176" s="104"/>
      <c r="W176" s="104"/>
      <c r="X176" s="104"/>
      <c r="Y176" s="104"/>
      <c r="Z176" s="104"/>
      <c r="AA176" s="104"/>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49"/>
      <c r="F177" s="87">
        <v>2</v>
      </c>
      <c r="G177" s="125"/>
      <c r="H177" s="149"/>
      <c r="I177" s="150"/>
      <c r="J177" s="69" t="str">
        <f>IF(A11stdlife="n/a","n/a",IF(J$3&gt;(A11stdlife+$F177),(Input!$I$153*(1+vanilla2)^0.5)-SUM($I177:I177),(Input!$I$153*(1+vanilla2)^0.5)/A11stdlife))</f>
        <v>n/a</v>
      </c>
      <c r="K177" s="69" t="str">
        <f>IF(A11stdlife="n/a","n/a",IF(K$3&gt;(A11stdlife+$F177),(Input!$I$153*(1+vanilla2)^0.5)-SUM($I177:J177),(Input!$I$153*(1+vanilla2)^0.5)/A11stdlife))</f>
        <v>n/a</v>
      </c>
      <c r="L177" s="69" t="str">
        <f>IF(A11stdlife="n/a","n/a",IF(L$3&gt;(A11stdlife+$F177),(Input!$I$153*(1+vanilla2)^0.5)-SUM($I177:K177),(Input!$I$153*(1+vanilla2)^0.5)/A11stdlife))</f>
        <v>n/a</v>
      </c>
      <c r="M177" s="69" t="str">
        <f>IF(A11stdlife="n/a","n/a",IF(M$3&gt;(A11stdlife+$F177),(Input!$I$153*(1+vanilla2)^0.5)-SUM($I177:L177),(Input!$I$153*(1+vanilla2)^0.5)/A11stdlife))</f>
        <v>n/a</v>
      </c>
      <c r="N177" s="69" t="str">
        <f>IF(A11stdlife="n/a","n/a",IF(N$3&gt;(A11stdlife+$F177),(Input!$I$153*(1+vanilla2)^0.5)-SUM($I177:M177),(Input!$I$153*(1+vanilla2)^0.5)/A11stdlife))</f>
        <v>n/a</v>
      </c>
      <c r="O177" s="69" t="str">
        <f>IF(A11stdlife="n/a","n/a",IF(O$3&gt;(A11stdlife+$F177),(Input!$I$153*(1+vanilla2)^0.5)-SUM($I177:N177),(Input!$I$153*(1+vanilla2)^0.5)/A11stdlife))</f>
        <v>n/a</v>
      </c>
      <c r="P177" s="69" t="str">
        <f>IF(A11stdlife="n/a","n/a",IF(P$3&gt;(A11stdlife+$F177),(Input!$I$153*(1+vanilla2)^0.5)-SUM($I177:O177),(Input!$I$153*(1+vanilla2)^0.5)/A11stdlife))</f>
        <v>n/a</v>
      </c>
      <c r="Q177" s="69" t="str">
        <f>IF(A11stdlife="n/a","n/a",IF(Q$3&gt;(A11stdlife+$F177),(Input!$I$153*(1+vanilla2)^0.5)-SUM($I177:P177),(Input!$I$153*(1+vanilla2)^0.5)/A11stdlife))</f>
        <v>n/a</v>
      </c>
      <c r="R177" s="69"/>
      <c r="S177" s="104"/>
      <c r="T177" s="104"/>
      <c r="U177" s="104"/>
      <c r="V177" s="104"/>
      <c r="W177" s="104"/>
      <c r="X177" s="104"/>
      <c r="Y177" s="104"/>
      <c r="Z177" s="104"/>
      <c r="AA177" s="104"/>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49"/>
      <c r="F178" s="87">
        <v>3</v>
      </c>
      <c r="G178" s="125"/>
      <c r="H178" s="149"/>
      <c r="I178" s="151"/>
      <c r="J178" s="150"/>
      <c r="K178" s="69" t="str">
        <f>IF(A11stdlife="n/a","n/a",IF(K$3&gt;(A11stdlife+$F178),(Input!$J$153*(1+vanilla3)^0.5)-SUM($J178:J178),(Input!$J$153*(1+vanilla3)^0.5)/A11stdlife))</f>
        <v>n/a</v>
      </c>
      <c r="L178" s="69" t="str">
        <f>IF(A11stdlife="n/a","n/a",IF(L$3&gt;(A11stdlife+$F178),(Input!$J$153*(1+vanilla3)^0.5)-SUM($J178:K178),(Input!$J$153*(1+vanilla3)^0.5)/A11stdlife))</f>
        <v>n/a</v>
      </c>
      <c r="M178" s="69" t="str">
        <f>IF(A11stdlife="n/a","n/a",IF(M$3&gt;(A11stdlife+$F178),(Input!$J$153*(1+vanilla3)^0.5)-SUM($J178:L178),(Input!$J$153*(1+vanilla3)^0.5)/A11stdlife))</f>
        <v>n/a</v>
      </c>
      <c r="N178" s="69" t="str">
        <f>IF(A11stdlife="n/a","n/a",IF(N$3&gt;(A11stdlife+$F178),(Input!$J$153*(1+vanilla3)^0.5)-SUM($J178:M178),(Input!$J$153*(1+vanilla3)^0.5)/A11stdlife))</f>
        <v>n/a</v>
      </c>
      <c r="O178" s="69" t="str">
        <f>IF(A11stdlife="n/a","n/a",IF(O$3&gt;(A11stdlife+$F178),(Input!$J$153*(1+vanilla3)^0.5)-SUM($J178:N178),(Input!$J$153*(1+vanilla3)^0.5)/A11stdlife))</f>
        <v>n/a</v>
      </c>
      <c r="P178" s="69" t="str">
        <f>IF(A11stdlife="n/a","n/a",IF(P$3&gt;(A11stdlife+$F178),(Input!$J$153*(1+vanilla3)^0.5)-SUM($J178:O178),(Input!$J$153*(1+vanilla3)^0.5)/A11stdlife))</f>
        <v>n/a</v>
      </c>
      <c r="Q178" s="69" t="str">
        <f>IF(A11stdlife="n/a","n/a",IF(Q$3&gt;(A11stdlife+$F178),(Input!$J$153*(1+vanilla3)^0.5)-SUM($J178:P178),(Input!$J$153*(1+vanilla3)^0.5)/A11stdlife))</f>
        <v>n/a</v>
      </c>
      <c r="R178" s="69"/>
      <c r="S178" s="104"/>
      <c r="T178" s="104"/>
      <c r="U178" s="104"/>
      <c r="V178" s="104"/>
      <c r="W178" s="104"/>
      <c r="X178" s="104"/>
      <c r="Y178" s="104"/>
      <c r="Z178" s="104"/>
      <c r="AA178" s="104"/>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49"/>
      <c r="F179" s="87">
        <v>4</v>
      </c>
      <c r="G179" s="125"/>
      <c r="H179" s="149"/>
      <c r="I179" s="151"/>
      <c r="J179" s="151"/>
      <c r="K179" s="150"/>
      <c r="L179" s="69" t="str">
        <f>IF(A11stdlife="n/a","n/a",IF(L$3&gt;(A11stdlife+$F179),(Input!$K$153*(1+vanilla4)^0.5)-SUM($K179:K179),(Input!$K$153*(1+vanilla4)^0.5)/A11stdlife))</f>
        <v>n/a</v>
      </c>
      <c r="M179" s="69" t="str">
        <f>IF(A11stdlife="n/a","n/a",IF(M$3&gt;(A11stdlife+$F179),(Input!$K$153*(1+vanilla4)^0.5)-SUM($K179:L179),(Input!$K$153*(1+vanilla4)^0.5)/A11stdlife))</f>
        <v>n/a</v>
      </c>
      <c r="N179" s="69" t="str">
        <f>IF(A11stdlife="n/a","n/a",IF(N$3&gt;(A11stdlife+$F179),(Input!$K$153*(1+vanilla4)^0.5)-SUM($K179:M179),(Input!$K$153*(1+vanilla4)^0.5)/A11stdlife))</f>
        <v>n/a</v>
      </c>
      <c r="O179" s="69" t="str">
        <f>IF(A11stdlife="n/a","n/a",IF(O$3&gt;(A11stdlife+$F179),(Input!$K$153*(1+vanilla4)^0.5)-SUM($K179:N179),(Input!$K$153*(1+vanilla4)^0.5)/A11stdlife))</f>
        <v>n/a</v>
      </c>
      <c r="P179" s="69" t="str">
        <f>IF(A11stdlife="n/a","n/a",IF(P$3&gt;(A11stdlife+$F179),(Input!$K$153*(1+vanilla4)^0.5)-SUM($K179:O179),(Input!$K$153*(1+vanilla4)^0.5)/A11stdlife))</f>
        <v>n/a</v>
      </c>
      <c r="Q179" s="69" t="str">
        <f>IF(A11stdlife="n/a","n/a",IF(Q$3&gt;(A11stdlife+$F179),(Input!$K$153*(1+vanilla4)^0.5)-SUM($K179:P179),(Input!$K$153*(1+vanilla4)^0.5)/A11stdlife))</f>
        <v>n/a</v>
      </c>
      <c r="R179" s="69"/>
      <c r="S179" s="104"/>
      <c r="T179" s="104"/>
      <c r="U179" s="104"/>
      <c r="V179" s="104"/>
      <c r="W179" s="104"/>
      <c r="X179" s="104"/>
      <c r="Y179" s="104"/>
      <c r="Z179" s="104"/>
      <c r="AA179" s="104"/>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49"/>
      <c r="F180" s="87">
        <v>5</v>
      </c>
      <c r="G180" s="27"/>
      <c r="H180" s="149"/>
      <c r="I180" s="151"/>
      <c r="J180" s="151"/>
      <c r="K180" s="151"/>
      <c r="L180" s="150"/>
      <c r="M180" s="69" t="str">
        <f>IF(A11stdlife="n/a","n/a",IF(M$3&gt;(A11stdlife+$F180),(Input!$L$153*(1+vanilla5)^0.5)-SUM($L180:L180),(Input!$L153*(1+vanilla5)^0.5)/A11stdlife))</f>
        <v>n/a</v>
      </c>
      <c r="N180" s="69" t="str">
        <f>IF(A11stdlife="n/a","n/a",IF(N$3&gt;(A11stdlife+$F180),(Input!$L$153*(1+vanilla5)^0.5)-SUM($L180:M180),(Input!$L153*(1+vanilla5)^0.5)/A11stdlife))</f>
        <v>n/a</v>
      </c>
      <c r="O180" s="69" t="str">
        <f>IF(A11stdlife="n/a","n/a",IF(O$3&gt;(A11stdlife+$F180),(Input!$L$153*(1+vanilla5)^0.5)-SUM($L180:N180),(Input!$L153*(1+vanilla5)^0.5)/A11stdlife))</f>
        <v>n/a</v>
      </c>
      <c r="P180" s="69" t="str">
        <f>IF(A11stdlife="n/a","n/a",IF(P$3&gt;(A11stdlife+$F180),(Input!$L$153*(1+vanilla5)^0.5)-SUM($L180:O180),(Input!$L153*(1+vanilla5)^0.5)/A11stdlife))</f>
        <v>n/a</v>
      </c>
      <c r="Q180" s="69" t="str">
        <f>IF(A11stdlife="n/a","n/a",IF(Q$3&gt;(A11stdlife+$F180),(Input!$L$153*(1+vanilla5)^0.5)-SUM($L180:P180),(Input!$L153*(1+vanilla5)^0.5)/A11stdlife))</f>
        <v>n/a</v>
      </c>
      <c r="R180" s="69"/>
      <c r="S180" s="104"/>
      <c r="T180" s="104"/>
      <c r="U180" s="104"/>
      <c r="V180" s="104"/>
      <c r="W180" s="104"/>
      <c r="X180" s="104"/>
      <c r="Y180" s="104"/>
      <c r="Z180" s="104"/>
      <c r="AA180" s="104"/>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49"/>
      <c r="F181" s="87">
        <v>6</v>
      </c>
      <c r="G181" s="27"/>
      <c r="H181" s="149"/>
      <c r="I181" s="151"/>
      <c r="J181" s="151"/>
      <c r="K181" s="151"/>
      <c r="L181" s="151"/>
      <c r="M181" s="150"/>
      <c r="N181" s="69" t="str">
        <f>IF(A11stdlife="n/a","n/a",IF(N$3&gt;(A11stdlife+$F181),(Input!$M$153*(1+vanilla6)^0.5)-SUM($M181:M181),(Input!$M$153*(1+vanilla6)^0.5)/A11stdlife))</f>
        <v>n/a</v>
      </c>
      <c r="O181" s="69" t="str">
        <f>IF(A11stdlife="n/a","n/a",IF(O$3&gt;(A11stdlife+$F181),(Input!$M$153*(1+vanilla6)^0.5)-SUM($M181:N181),(Input!$M$153*(1+vanilla6)^0.5)/A11stdlife))</f>
        <v>n/a</v>
      </c>
      <c r="P181" s="69" t="str">
        <f>IF(A11stdlife="n/a","n/a",IF(P$3&gt;(A11stdlife+$F181),(Input!$M$153*(1+vanilla6)^0.5)-SUM($M181:O181),(Input!$M$153*(1+vanilla6)^0.5)/A11stdlife))</f>
        <v>n/a</v>
      </c>
      <c r="Q181" s="69" t="str">
        <f>IF(A11stdlife="n/a","n/a",IF(Q$3&gt;(A11stdlife+$F181),(Input!$M$153*(1+vanilla6)^0.5)-SUM($M181:P181),(Input!$M$153*(1+vanilla6)^0.5)/A11stdlife))</f>
        <v>n/a</v>
      </c>
      <c r="R181" s="69"/>
      <c r="S181" s="104"/>
      <c r="T181" s="104"/>
      <c r="U181" s="104"/>
      <c r="V181" s="104"/>
      <c r="W181" s="104"/>
      <c r="X181" s="104"/>
      <c r="Y181" s="104"/>
      <c r="Z181" s="104"/>
      <c r="AA181" s="104"/>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49"/>
      <c r="F182" s="87">
        <v>7</v>
      </c>
      <c r="G182" s="27"/>
      <c r="H182" s="149"/>
      <c r="I182" s="151"/>
      <c r="J182" s="151"/>
      <c r="K182" s="151"/>
      <c r="L182" s="151"/>
      <c r="M182" s="151"/>
      <c r="N182" s="150"/>
      <c r="O182" s="69" t="str">
        <f>IF(A11stdlife="n/a","n/a",IF(O$3&gt;(A11stdlife+$F182),(Input!$N$153*(1+vanilla7)^0.5)-SUM($N182:N182),(Input!$N$153*(1+vanilla7)^0.5)/A11stdlife))</f>
        <v>n/a</v>
      </c>
      <c r="P182" s="69" t="str">
        <f>IF(A11stdlife="n/a","n/a",IF(P$3&gt;(A11stdlife+$F182),(Input!$N$153*(1+vanilla7)^0.5)-SUM($N182:O182),(Input!$N$153*(1+vanilla7)^0.5)/A11stdlife))</f>
        <v>n/a</v>
      </c>
      <c r="Q182" s="69" t="str">
        <f>IF(A11stdlife="n/a","n/a",IF(Q$3&gt;(A11stdlife+$F182),(Input!$N$153*(1+vanilla7)^0.5)-SUM($N182:P182),(Input!$N$153*(1+vanilla7)^0.5)/A11stdlife))</f>
        <v>n/a</v>
      </c>
      <c r="R182" s="69"/>
      <c r="S182" s="104"/>
      <c r="T182" s="104"/>
      <c r="U182" s="104"/>
      <c r="V182" s="104"/>
      <c r="W182" s="104"/>
      <c r="X182" s="104"/>
      <c r="Y182" s="104"/>
      <c r="Z182" s="104"/>
      <c r="AA182" s="104"/>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49"/>
      <c r="F183" s="87">
        <v>8</v>
      </c>
      <c r="G183" s="27"/>
      <c r="H183" s="149"/>
      <c r="I183" s="151"/>
      <c r="J183" s="151"/>
      <c r="K183" s="151"/>
      <c r="L183" s="151"/>
      <c r="M183" s="151"/>
      <c r="N183" s="151"/>
      <c r="O183" s="150"/>
      <c r="P183" s="69" t="str">
        <f>IF(A11stdlife="n/a","n/a",IF(P$3&gt;(A11stdlife+$F183),(Input!$O$153*(1+vanilla8)^0.5)-SUM($O183:O183),(Input!$O$153*(1+vanilla8)^0.5)/A11stdlife))</f>
        <v>n/a</v>
      </c>
      <c r="Q183" s="69" t="str">
        <f>IF(A11stdlife="n/a","n/a",IF(Q$3&gt;(A11stdlife+$F183),(Input!$O$153*(1+vanilla8)^0.5)-SUM($O183:P183),(Input!$O$153*(1+vanilla8)^0.5)/A11stdlife))</f>
        <v>n/a</v>
      </c>
      <c r="R183" s="69"/>
      <c r="S183" s="104"/>
      <c r="T183" s="104"/>
      <c r="U183" s="104"/>
      <c r="V183" s="104"/>
      <c r="W183" s="104"/>
      <c r="X183" s="104"/>
      <c r="Y183" s="104"/>
      <c r="Z183" s="104"/>
      <c r="AA183" s="104"/>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49"/>
      <c r="F184" s="87">
        <v>9</v>
      </c>
      <c r="G184" s="27"/>
      <c r="H184" s="149"/>
      <c r="I184" s="151"/>
      <c r="J184" s="151"/>
      <c r="K184" s="151"/>
      <c r="L184" s="151"/>
      <c r="M184" s="151"/>
      <c r="N184" s="151"/>
      <c r="O184" s="151"/>
      <c r="P184" s="150"/>
      <c r="Q184" s="69" t="str">
        <f>IF(A11stdlife="n/a","n/a",IF(Q$3&gt;(A11stdlife+$F184),(Input!$P$153*(1+vanilla9)^0.5)-SUM($P184:P184),(Input!$P$153*(1+vanilla9)^0.5)/A11stdlife))</f>
        <v>n/a</v>
      </c>
      <c r="R184" s="69"/>
      <c r="S184" s="104"/>
      <c r="T184" s="104"/>
      <c r="U184" s="104"/>
      <c r="V184" s="104"/>
      <c r="W184" s="104"/>
      <c r="X184" s="104"/>
      <c r="Y184" s="104"/>
      <c r="Z184" s="104"/>
      <c r="AA184" s="104"/>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49"/>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Land</v>
      </c>
      <c r="E186" s="9"/>
      <c r="F186" s="9"/>
      <c r="G186" s="125"/>
      <c r="H186" s="167">
        <f>-SUM(H174:H185)</f>
        <v>0</v>
      </c>
      <c r="I186" s="167">
        <f>-SUM(I174:I185)</f>
        <v>0</v>
      </c>
      <c r="J186" s="167">
        <f>-SUM(J174:J185)</f>
        <v>0</v>
      </c>
      <c r="K186" s="167">
        <f>-SUM(K174:K185)</f>
        <v>0</v>
      </c>
      <c r="L186" s="167">
        <f>-SUM(L174:L185)</f>
        <v>0</v>
      </c>
      <c r="M186" s="167">
        <f>IF(Input!M173&gt;0, -SUM(M174:M185), 0)</f>
        <v>0</v>
      </c>
      <c r="N186" s="167">
        <f>IF(Input!N173&gt;0, -SUM(N174:N185), 0)</f>
        <v>0</v>
      </c>
      <c r="O186" s="167">
        <f>IF(Input!O173&gt;0, -SUM(O174:O185), 0)</f>
        <v>0</v>
      </c>
      <c r="P186" s="167">
        <f>IF(Input!P173&gt;0, -SUM(P174:P185), 0)</f>
        <v>0</v>
      </c>
      <c r="Q186" s="167">
        <f>IF(Input!Q173&gt;0, -SUM(Q174:Q185), 0)</f>
        <v>0</v>
      </c>
      <c r="R186" s="67"/>
      <c r="S186" s="106"/>
      <c r="T186" s="106"/>
      <c r="U186" s="106"/>
      <c r="V186" s="106"/>
      <c r="W186" s="106"/>
      <c r="X186" s="106"/>
      <c r="Y186" s="106"/>
      <c r="Z186" s="106"/>
      <c r="AA186" s="106"/>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Buildings</v>
      </c>
      <c r="D187" s="163"/>
      <c r="E187" s="34" t="s">
        <v>28</v>
      </c>
      <c r="F187" s="33"/>
      <c r="G187" s="179"/>
      <c r="H187" s="68" t="str">
        <f>IF(H$3&gt;A12remlife,A12value-SUM($G187:G187),IF(A12remlife="N/A","n/a",A12value/A12remlife))</f>
        <v>n/a</v>
      </c>
      <c r="I187" s="68" t="str">
        <f>IF(I$3&gt;A12remlife,A12value-SUM($G187:H187),IF(A12remlife="N/A","n/a",A12value/A12remlife))</f>
        <v>n/a</v>
      </c>
      <c r="J187" s="68" t="str">
        <f>IF(J$3&gt;A12remlife,A12value-SUM($G187:I187),IF(A12remlife="N/A","n/a",A12value/A12remlife))</f>
        <v>n/a</v>
      </c>
      <c r="K187" s="68" t="str">
        <f>IF(K$3&gt;A12remlife,A12value-SUM($G187:J187),IF(A12remlife="N/A","n/a",A12value/A12remlife))</f>
        <v>n/a</v>
      </c>
      <c r="L187" s="68" t="str">
        <f>IF(L$3&gt;A12remlife,A12value-SUM($G187:K187),IF(A12remlife="N/A","n/a",A12value/A12remlife))</f>
        <v>n/a</v>
      </c>
      <c r="M187" s="68" t="str">
        <f>IF(M$3&gt;A12remlife,A12value-SUM($G187:L187),IF(A12remlife="N/A","n/a",A12value/A12remlife))</f>
        <v>n/a</v>
      </c>
      <c r="N187" s="68" t="str">
        <f>IF(N$3&gt;A12remlife,A12value-SUM($G187:M187),IF(A12remlife="N/A","n/a",A12value/A12remlife))</f>
        <v>n/a</v>
      </c>
      <c r="O187" s="68" t="str">
        <f>IF(O$3&gt;A12remlife,A12value-SUM($G187:N187),IF(A12remlife="N/A","n/a",A12value/A12remlife))</f>
        <v>n/a</v>
      </c>
      <c r="P187" s="68" t="str">
        <f>IF(P$3&gt;A12remlife,A12value-SUM($G187:O187),IF(A12remlife="N/A","n/a",A12value/A12remlife))</f>
        <v>n/a</v>
      </c>
      <c r="Q187" s="68" t="str">
        <f>IF(Q$3&gt;A12remlife,A12value-SUM($G187:P187),IF(A12remlife="N/A","n/a",A12value/A12remlife))</f>
        <v>n/a</v>
      </c>
      <c r="R187" s="68"/>
      <c r="S187" s="104"/>
      <c r="T187" s="104"/>
      <c r="U187" s="104"/>
      <c r="V187" s="104"/>
      <c r="W187" s="104"/>
      <c r="X187" s="104"/>
      <c r="Y187" s="104"/>
      <c r="Z187" s="104"/>
      <c r="AA187" s="104"/>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48" t="s">
        <v>83</v>
      </c>
      <c r="F188" s="87">
        <v>0</v>
      </c>
      <c r="G188" s="125"/>
      <c r="H188" s="69"/>
      <c r="I188" s="69"/>
      <c r="J188" s="69"/>
      <c r="K188" s="69"/>
      <c r="L188" s="69"/>
      <c r="M188" s="165"/>
      <c r="N188" s="114"/>
      <c r="O188" s="69"/>
      <c r="P188" s="69"/>
      <c r="Q188" s="69"/>
      <c r="R188" s="69"/>
      <c r="S188" s="104"/>
      <c r="T188" s="104"/>
      <c r="U188" s="104"/>
      <c r="V188" s="104"/>
      <c r="W188" s="104"/>
      <c r="X188" s="104"/>
      <c r="Y188" s="104"/>
      <c r="Z188" s="104"/>
      <c r="AA188" s="104"/>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49"/>
      <c r="F189" s="87">
        <v>1</v>
      </c>
      <c r="G189" s="125"/>
      <c r="H189" s="148"/>
      <c r="I189" s="69">
        <f>IF(A12stdlife="n/a","n/a",IF(I$3&gt;(A12stdlife+$F189),(Input!$H$154*(1+vanilla1)^0.5)-SUM($H189:H189),(Input!$H$154*(1+vanilla1)^0.5)/A12stdlife))</f>
        <v>1.4342794109416293E-2</v>
      </c>
      <c r="J189" s="69">
        <f>IF(A12stdlife="n/a","n/a",IF(J$3&gt;(A12stdlife+$F189),(Input!$H$154*(1+vanilla1)^0.5)-SUM($H189:I189),(Input!$H$154*(1+vanilla1)^0.5)/A12stdlife))</f>
        <v>1.4342794109416293E-2</v>
      </c>
      <c r="K189" s="69">
        <f>IF(A12stdlife="n/a","n/a",IF(K$3&gt;(A12stdlife+$F189),(Input!$H$154*(1+vanilla1)^0.5)-SUM($H189:J189),(Input!$H$154*(1+vanilla1)^0.5)/A12stdlife))</f>
        <v>1.4342794109416293E-2</v>
      </c>
      <c r="L189" s="69">
        <f>IF(A12stdlife="n/a","n/a",IF(L$3&gt;(A12stdlife+$F189),(Input!$H$154*(1+vanilla1)^0.5)-SUM($H189:K189),(Input!$H$154*(1+vanilla1)^0.5)/A12stdlife))</f>
        <v>1.4342794109416293E-2</v>
      </c>
      <c r="M189" s="69">
        <f>IF(A12stdlife="n/a","n/a",IF(M$3&gt;(A12stdlife+$F189),(Input!$H$154*(1+vanilla1)^0.5)-SUM($H189:L189),(Input!$H$154*(1+vanilla1)^0.5)/A12stdlife))</f>
        <v>1.4342794109416293E-2</v>
      </c>
      <c r="N189" s="69">
        <f>IF(A12stdlife="n/a","n/a",IF(N$3&gt;(A12stdlife+$F189),(Input!$H$154*(1+vanilla1)^0.5)-SUM($H189:M189),(Input!$H$154*(1+vanilla1)^0.5)/A12stdlife))</f>
        <v>1.4342794109416293E-2</v>
      </c>
      <c r="O189" s="69">
        <f>IF(A12stdlife="n/a","n/a",IF(O$3&gt;(A12stdlife+$F189),(Input!$H$154*(1+vanilla1)^0.5)-SUM($H189:N189),(Input!$H$154*(1+vanilla1)^0.5)/A12stdlife))</f>
        <v>1.4342794109416293E-2</v>
      </c>
      <c r="P189" s="69">
        <f>IF(A12stdlife="n/a","n/a",IF(P$3&gt;(A12stdlife+$F189),(Input!$H$154*(1+vanilla1)^0.5)-SUM($H189:O189),(Input!$H$154*(1+vanilla1)^0.5)/A12stdlife))</f>
        <v>1.4342794109416293E-2</v>
      </c>
      <c r="Q189" s="69">
        <f>IF(A12stdlife="n/a","n/a",IF(Q$3&gt;(A12stdlife+$F189),(Input!$H$154*(1+vanilla1)^0.5)-SUM($H189:P189),(Input!$H$154*(1+vanilla1)^0.5)/A12stdlife))</f>
        <v>1.4342794109416293E-2</v>
      </c>
      <c r="R189" s="69"/>
      <c r="S189" s="104"/>
      <c r="T189" s="104"/>
      <c r="U189" s="104"/>
      <c r="V189" s="104"/>
      <c r="W189" s="104"/>
      <c r="X189" s="104"/>
      <c r="Y189" s="104"/>
      <c r="Z189" s="104"/>
      <c r="AA189" s="104"/>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49"/>
      <c r="F190" s="87">
        <v>2</v>
      </c>
      <c r="G190" s="125"/>
      <c r="H190" s="149"/>
      <c r="I190" s="150"/>
      <c r="J190" s="69">
        <f>IF(A12stdlife="n/a","n/a",IF(J$3&gt;(A12stdlife+$F190),(Input!$I$154*(1+vanilla2)^0.5)-SUM($I190:I190),(Input!$I$154*(1+vanilla2)^0.5)/A12stdlife))</f>
        <v>2.1284543031624661E-2</v>
      </c>
      <c r="K190" s="69">
        <f>IF(A12stdlife="n/a","n/a",IF(K$3&gt;(A12stdlife+$F190),(Input!$I$154*(1+vanilla2)^0.5)-SUM($I190:J190),(Input!$I$154*(1+vanilla2)^0.5)/A12stdlife))</f>
        <v>2.1284543031624661E-2</v>
      </c>
      <c r="L190" s="69">
        <f>IF(A12stdlife="n/a","n/a",IF(L$3&gt;(A12stdlife+$F190),(Input!$I$154*(1+vanilla2)^0.5)-SUM($I190:K190),(Input!$I$154*(1+vanilla2)^0.5)/A12stdlife))</f>
        <v>2.1284543031624661E-2</v>
      </c>
      <c r="M190" s="69">
        <f>IF(A12stdlife="n/a","n/a",IF(M$3&gt;(A12stdlife+$F190),(Input!$I$154*(1+vanilla2)^0.5)-SUM($I190:L190),(Input!$I$154*(1+vanilla2)^0.5)/A12stdlife))</f>
        <v>2.1284543031624661E-2</v>
      </c>
      <c r="N190" s="69">
        <f>IF(A12stdlife="n/a","n/a",IF(N$3&gt;(A12stdlife+$F190),(Input!$I$154*(1+vanilla2)^0.5)-SUM($I190:M190),(Input!$I$154*(1+vanilla2)^0.5)/A12stdlife))</f>
        <v>2.1284543031624661E-2</v>
      </c>
      <c r="O190" s="69">
        <f>IF(A12stdlife="n/a","n/a",IF(O$3&gt;(A12stdlife+$F190),(Input!$I$154*(1+vanilla2)^0.5)-SUM($I190:N190),(Input!$I$154*(1+vanilla2)^0.5)/A12stdlife))</f>
        <v>2.1284543031624661E-2</v>
      </c>
      <c r="P190" s="69">
        <f>IF(A12stdlife="n/a","n/a",IF(P$3&gt;(A12stdlife+$F190),(Input!$I$154*(1+vanilla2)^0.5)-SUM($I190:O190),(Input!$I$154*(1+vanilla2)^0.5)/A12stdlife))</f>
        <v>2.1284543031624661E-2</v>
      </c>
      <c r="Q190" s="69">
        <f>IF(A12stdlife="n/a","n/a",IF(Q$3&gt;(A12stdlife+$F190),(Input!$I$154*(1+vanilla2)^0.5)-SUM($I190:P190),(Input!$I$154*(1+vanilla2)^0.5)/A12stdlife))</f>
        <v>2.1284543031624661E-2</v>
      </c>
      <c r="R190" s="69"/>
      <c r="S190" s="104"/>
      <c r="T190" s="104"/>
      <c r="U190" s="104"/>
      <c r="V190" s="104"/>
      <c r="W190" s="104"/>
      <c r="X190" s="104"/>
      <c r="Y190" s="104"/>
      <c r="Z190" s="104"/>
      <c r="AA190" s="104"/>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49"/>
      <c r="F191" s="87">
        <v>3</v>
      </c>
      <c r="G191" s="125"/>
      <c r="H191" s="149"/>
      <c r="I191" s="151"/>
      <c r="J191" s="150"/>
      <c r="K191" s="69">
        <f>IF(A12stdlife="n/a","n/a",IF(K$3&gt;(A12stdlife+$F191),(Input!$J$154*(1+vanilla3)^0.5)-SUM($J191:J191),(Input!$J$154*(1+vanilla3)^0.5)/A12stdlife))</f>
        <v>1.6817783904522247E-3</v>
      </c>
      <c r="L191" s="69">
        <f>IF(A12stdlife="n/a","n/a",IF(L$3&gt;(A12stdlife+$F191),(Input!$J$154*(1+vanilla3)^0.5)-SUM($J191:K191),(Input!$J$154*(1+vanilla3)^0.5)/A12stdlife))</f>
        <v>1.6817783904522247E-3</v>
      </c>
      <c r="M191" s="69">
        <f>IF(A12stdlife="n/a","n/a",IF(M$3&gt;(A12stdlife+$F191),(Input!$J$154*(1+vanilla3)^0.5)-SUM($J191:L191),(Input!$J$154*(1+vanilla3)^0.5)/A12stdlife))</f>
        <v>1.6817783904522247E-3</v>
      </c>
      <c r="N191" s="69">
        <f>IF(A12stdlife="n/a","n/a",IF(N$3&gt;(A12stdlife+$F191),(Input!$J$154*(1+vanilla3)^0.5)-SUM($J191:M191),(Input!$J$154*(1+vanilla3)^0.5)/A12stdlife))</f>
        <v>1.6817783904522247E-3</v>
      </c>
      <c r="O191" s="69">
        <f>IF(A12stdlife="n/a","n/a",IF(O$3&gt;(A12stdlife+$F191),(Input!$J$154*(1+vanilla3)^0.5)-SUM($J191:N191),(Input!$J$154*(1+vanilla3)^0.5)/A12stdlife))</f>
        <v>1.6817783904522247E-3</v>
      </c>
      <c r="P191" s="69">
        <f>IF(A12stdlife="n/a","n/a",IF(P$3&gt;(A12stdlife+$F191),(Input!$J$154*(1+vanilla3)^0.5)-SUM($J191:O191),(Input!$J$154*(1+vanilla3)^0.5)/A12stdlife))</f>
        <v>1.6817783904522247E-3</v>
      </c>
      <c r="Q191" s="69">
        <f>IF(A12stdlife="n/a","n/a",IF(Q$3&gt;(A12stdlife+$F191),(Input!$J$154*(1+vanilla3)^0.5)-SUM($J191:P191),(Input!$J$154*(1+vanilla3)^0.5)/A12stdlife))</f>
        <v>1.6817783904522247E-3</v>
      </c>
      <c r="R191" s="69"/>
      <c r="S191" s="104"/>
      <c r="T191" s="104"/>
      <c r="U191" s="104"/>
      <c r="V191" s="104"/>
      <c r="W191" s="104"/>
      <c r="X191" s="104"/>
      <c r="Y191" s="104"/>
      <c r="Z191" s="104"/>
      <c r="AA191" s="104"/>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49"/>
      <c r="F192" s="87">
        <v>4</v>
      </c>
      <c r="G192" s="125"/>
      <c r="H192" s="149"/>
      <c r="I192" s="151"/>
      <c r="J192" s="151"/>
      <c r="K192" s="150"/>
      <c r="L192" s="69">
        <f>IF(A12stdlife="n/a","n/a",IF(L$3&gt;(A12stdlife+$F192),(Input!$K$154*(1+vanilla4)^0.5)-SUM($K192:K192),(Input!$K$154*(1+vanilla4)^0.5)/A12stdlife))</f>
        <v>2.4890057913376585E-3</v>
      </c>
      <c r="M192" s="69">
        <f>IF(A12stdlife="n/a","n/a",IF(M$3&gt;(A12stdlife+$F192),(Input!$K$154*(1+vanilla4)^0.5)-SUM($K192:L192),(Input!$K$154*(1+vanilla4)^0.5)/A12stdlife))</f>
        <v>2.4890057913376585E-3</v>
      </c>
      <c r="N192" s="69">
        <f>IF(A12stdlife="n/a","n/a",IF(N$3&gt;(A12stdlife+$F192),(Input!$K$154*(1+vanilla4)^0.5)-SUM($K192:M192),(Input!$K$154*(1+vanilla4)^0.5)/A12stdlife))</f>
        <v>2.4890057913376585E-3</v>
      </c>
      <c r="O192" s="69">
        <f>IF(A12stdlife="n/a","n/a",IF(O$3&gt;(A12stdlife+$F192),(Input!$K$154*(1+vanilla4)^0.5)-SUM($K192:N192),(Input!$K$154*(1+vanilla4)^0.5)/A12stdlife))</f>
        <v>2.4890057913376585E-3</v>
      </c>
      <c r="P192" s="69">
        <f>IF(A12stdlife="n/a","n/a",IF(P$3&gt;(A12stdlife+$F192),(Input!$K$154*(1+vanilla4)^0.5)-SUM($K192:O192),(Input!$K$154*(1+vanilla4)^0.5)/A12stdlife))</f>
        <v>2.4890057913376585E-3</v>
      </c>
      <c r="Q192" s="69">
        <f>IF(A12stdlife="n/a","n/a",IF(Q$3&gt;(A12stdlife+$F192),(Input!$K$154*(1+vanilla4)^0.5)-SUM($K192:P192),(Input!$K$154*(1+vanilla4)^0.5)/A12stdlife))</f>
        <v>2.4890057913376585E-3</v>
      </c>
      <c r="R192" s="69"/>
      <c r="S192" s="104"/>
      <c r="T192" s="104"/>
      <c r="U192" s="104"/>
      <c r="V192" s="104"/>
      <c r="W192" s="104"/>
      <c r="X192" s="104"/>
      <c r="Y192" s="104"/>
      <c r="Z192" s="104"/>
      <c r="AA192" s="104"/>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49"/>
      <c r="F193" s="87">
        <v>5</v>
      </c>
      <c r="G193" s="27"/>
      <c r="H193" s="149"/>
      <c r="I193" s="151"/>
      <c r="J193" s="151"/>
      <c r="K193" s="151"/>
      <c r="L193" s="150"/>
      <c r="M193" s="69">
        <f>IF(A12stdlife="n/a","n/a",IF(M$3&gt;(A12stdlife+$F193),(Input!$L$154*(1+vanilla5)^0.5)-SUM($L193:L193),(Input!$L$154*(1+vanilla5)^0.5)/A12stdlife))</f>
        <v>3.6999819608451497E-3</v>
      </c>
      <c r="N193" s="69">
        <f>IF(A12stdlife="n/a","n/a",IF(N$3&gt;(A12stdlife+$F193),(Input!$L$154*(1+vanilla5)^0.5)-SUM($L193:M193),(Input!$L$154*(1+vanilla5)^0.5)/A12stdlife))</f>
        <v>3.6999819608451497E-3</v>
      </c>
      <c r="O193" s="69">
        <f>IF(A12stdlife="n/a","n/a",IF(O$3&gt;(A12stdlife+$F193),(Input!$L$154*(1+vanilla5)^0.5)-SUM($L193:N193),(Input!$L$154*(1+vanilla5)^0.5)/A12stdlife))</f>
        <v>3.6999819608451497E-3</v>
      </c>
      <c r="P193" s="69">
        <f>IF(A12stdlife="n/a","n/a",IF(P$3&gt;(A12stdlife+$F193),(Input!$L$154*(1+vanilla5)^0.5)-SUM($L193:O193),(Input!$L$154*(1+vanilla5)^0.5)/A12stdlife))</f>
        <v>3.6999819608451497E-3</v>
      </c>
      <c r="Q193" s="69">
        <f>IF(A12stdlife="n/a","n/a",IF(Q$3&gt;(A12stdlife+$F193),(Input!$L$154*(1+vanilla5)^0.5)-SUM($L193:P193),(Input!$L$154*(1+vanilla5)^0.5)/A12stdlife))</f>
        <v>3.6999819608451497E-3</v>
      </c>
      <c r="R193" s="69"/>
      <c r="S193" s="104"/>
      <c r="T193" s="104"/>
      <c r="U193" s="104"/>
      <c r="V193" s="104"/>
      <c r="W193" s="104"/>
      <c r="X193" s="104"/>
      <c r="Y193" s="104"/>
      <c r="Z193" s="104"/>
      <c r="AA193" s="104"/>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49"/>
      <c r="F194" s="87">
        <v>6</v>
      </c>
      <c r="G194" s="27"/>
      <c r="H194" s="149"/>
      <c r="I194" s="151"/>
      <c r="J194" s="151"/>
      <c r="K194" s="151"/>
      <c r="L194" s="151"/>
      <c r="M194" s="150"/>
      <c r="N194" s="69">
        <f>IF(A12stdlife="n/a","n/a",IF(N$3&gt;(A12stdlife+$F194),(Input!$M$154*(1+vanilla6)^0.5)-SUM($M194:M194),(Input!$M$154*(1+vanilla6)^0.5)/A12stdlife))</f>
        <v>0</v>
      </c>
      <c r="O194" s="69">
        <f>IF(A12stdlife="n/a","n/a",IF(O$3&gt;(A12stdlife+$F194),(Input!$M$154*(1+vanilla6)^0.5)-SUM($M194:N194),(Input!$M$154*(1+vanilla6)^0.5)/A12stdlife))</f>
        <v>0</v>
      </c>
      <c r="P194" s="69">
        <f>IF(A12stdlife="n/a","n/a",IF(P$3&gt;(A12stdlife+$F194),(Input!$M$154*(1+vanilla6)^0.5)-SUM($M194:O194),(Input!$M$154*(1+vanilla6)^0.5)/A12stdlife))</f>
        <v>0</v>
      </c>
      <c r="Q194" s="69">
        <f>IF(A12stdlife="n/a","n/a",IF(Q$3&gt;(A12stdlife+$F194),(Input!$M$154*(1+vanilla6)^0.5)-SUM($M194:P194),(Input!$M$154*(1+vanilla6)^0.5)/A12stdlife))</f>
        <v>0</v>
      </c>
      <c r="R194" s="69"/>
      <c r="S194" s="104"/>
      <c r="T194" s="104"/>
      <c r="U194" s="104"/>
      <c r="V194" s="104"/>
      <c r="W194" s="104"/>
      <c r="X194" s="104"/>
      <c r="Y194" s="104"/>
      <c r="Z194" s="104"/>
      <c r="AA194" s="104"/>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49"/>
      <c r="F195" s="87">
        <v>7</v>
      </c>
      <c r="G195" s="27"/>
      <c r="H195" s="149"/>
      <c r="I195" s="151"/>
      <c r="J195" s="151"/>
      <c r="K195" s="151"/>
      <c r="L195" s="151"/>
      <c r="M195" s="151"/>
      <c r="N195" s="150"/>
      <c r="O195" s="69">
        <f>IF(A12stdlife="n/a","n/a",IF(O$3&gt;(A12stdlife+$F195),(Input!$N$154*(1+vanilla7)^0.5)-SUM($N195:N195),(Input!$N$154*(1+vanilla7)^0.5)/A12stdlife))</f>
        <v>0</v>
      </c>
      <c r="P195" s="69">
        <f>IF(A12stdlife="n/a","n/a",IF(P$3&gt;(A12stdlife+$F195),(Input!$N$154*(1+vanilla7)^0.5)-SUM($N195:O195),(Input!$N$154*(1+vanilla7)^0.5)/A12stdlife))</f>
        <v>0</v>
      </c>
      <c r="Q195" s="69">
        <f>IF(A12stdlife="n/a","n/a",IF(Q$3&gt;(A12stdlife+$F195),(Input!$N$154*(1+vanilla7)^0.5)-SUM($N195:P195),(Input!$N$154*(1+vanilla7)^0.5)/A12stdlife))</f>
        <v>0</v>
      </c>
      <c r="R195" s="69"/>
      <c r="S195" s="104"/>
      <c r="T195" s="104"/>
      <c r="U195" s="104"/>
      <c r="V195" s="104"/>
      <c r="W195" s="104"/>
      <c r="X195" s="104"/>
      <c r="Y195" s="104"/>
      <c r="Z195" s="104"/>
      <c r="AA195" s="104"/>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49"/>
      <c r="F196" s="87">
        <v>8</v>
      </c>
      <c r="G196" s="27"/>
      <c r="H196" s="149"/>
      <c r="I196" s="151"/>
      <c r="J196" s="151"/>
      <c r="K196" s="151"/>
      <c r="L196" s="151"/>
      <c r="M196" s="151"/>
      <c r="N196" s="151"/>
      <c r="O196" s="150"/>
      <c r="P196" s="69">
        <f>IF(A12stdlife="n/a","n/a",IF(P$3&gt;(A12stdlife+$F196),(Input!$O$154*(1+vanilla8)^0.5)-SUM($O196:O196),(Input!$O$154*(1+vanilla8)^0.5)/A12stdlife))</f>
        <v>0</v>
      </c>
      <c r="Q196" s="69">
        <f>IF(A12stdlife="n/a","n/a",IF(Q$3&gt;(A12stdlife+$F196),(Input!$O$154*(1+vanilla8)^0.5)-SUM($O196:P196),(Input!$O$154*(1+vanilla8)^0.5)/A12stdlife))</f>
        <v>0</v>
      </c>
      <c r="R196" s="69"/>
      <c r="S196" s="104"/>
      <c r="T196" s="104"/>
      <c r="U196" s="104"/>
      <c r="V196" s="104"/>
      <c r="W196" s="104"/>
      <c r="X196" s="104"/>
      <c r="Y196" s="104"/>
      <c r="Z196" s="104"/>
      <c r="AA196" s="104"/>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49"/>
      <c r="F197" s="87">
        <v>9</v>
      </c>
      <c r="G197" s="27"/>
      <c r="H197" s="149"/>
      <c r="I197" s="151"/>
      <c r="J197" s="151"/>
      <c r="K197" s="151"/>
      <c r="L197" s="151"/>
      <c r="M197" s="151"/>
      <c r="N197" s="151"/>
      <c r="O197" s="151"/>
      <c r="P197" s="150"/>
      <c r="Q197" s="69">
        <f>IF(A12stdlife="n/a","n/a",IF(Q$3&gt;(A12stdlife+$F197),(Input!$P$154*(1+vanilla9)^0.5)-SUM($P197:P197),(Input!$P$154*(1+vanilla9)^0.5)/A12stdlife))</f>
        <v>0</v>
      </c>
      <c r="R197" s="69"/>
      <c r="S197" s="104"/>
      <c r="T197" s="104"/>
      <c r="U197" s="104"/>
      <c r="V197" s="104"/>
      <c r="W197" s="104"/>
      <c r="X197" s="104"/>
      <c r="Y197" s="104"/>
      <c r="Z197" s="104"/>
      <c r="AA197" s="104"/>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49"/>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t="str">
        <f>Asset12</f>
        <v>Buildings</v>
      </c>
      <c r="E199" s="9"/>
      <c r="F199" s="9"/>
      <c r="G199" s="125"/>
      <c r="H199" s="167">
        <f>-SUM(H187:H198)</f>
        <v>0</v>
      </c>
      <c r="I199" s="167">
        <f>-SUM(I187:I198)</f>
        <v>-1.4342794109416293E-2</v>
      </c>
      <c r="J199" s="167">
        <f>-SUM(J187:J198)</f>
        <v>-3.5627337141040952E-2</v>
      </c>
      <c r="K199" s="167">
        <f>-SUM(K187:K198)</f>
        <v>-3.730911553149318E-2</v>
      </c>
      <c r="L199" s="167">
        <f>-SUM(L187:L198)</f>
        <v>-3.9798121322830837E-2</v>
      </c>
      <c r="M199" s="167">
        <f>IF(Input!M173&gt;0, -SUM(M187:M198), 0)</f>
        <v>0</v>
      </c>
      <c r="N199" s="167">
        <f>IF(Input!N173&gt;0, -SUM(N187:N198), 0)</f>
        <v>0</v>
      </c>
      <c r="O199" s="167">
        <f>IF(Input!O173&gt;0, -SUM(O187:O198), 0)</f>
        <v>0</v>
      </c>
      <c r="P199" s="167">
        <f>IF(Input!P173&gt;0, -SUM(P187:P198), 0)</f>
        <v>0</v>
      </c>
      <c r="Q199" s="167">
        <f>IF(Input!Q173&gt;0, -SUM(Q187:Q198), 0)</f>
        <v>0</v>
      </c>
      <c r="R199" s="67"/>
      <c r="S199" s="106"/>
      <c r="T199" s="106"/>
      <c r="U199" s="106"/>
      <c r="V199" s="106"/>
      <c r="W199" s="106"/>
      <c r="X199" s="106"/>
      <c r="Y199" s="106"/>
      <c r="Z199" s="106"/>
      <c r="AA199" s="106"/>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Equity raising costs</v>
      </c>
      <c r="D200" s="163"/>
      <c r="E200" s="34" t="s">
        <v>28</v>
      </c>
      <c r="F200" s="33"/>
      <c r="G200" s="179"/>
      <c r="H200" s="68" t="str">
        <f>IF(H$3&gt;A13remlife,A13value-SUM($G200:G200),IF(A13remlife="N/A","n/a",A13value/A13remlife))</f>
        <v>n/a</v>
      </c>
      <c r="I200" s="68" t="str">
        <f>IF(I$3&gt;A13remlife,A13value-SUM($G200:H200),IF(A13remlife="N/A","n/a",A13value/A13remlife))</f>
        <v>n/a</v>
      </c>
      <c r="J200" s="68" t="str">
        <f>IF(J$3&gt;A13remlife,A13value-SUM($G200:I200),IF(A13remlife="N/A","n/a",A13value/A13remlife))</f>
        <v>n/a</v>
      </c>
      <c r="K200" s="68" t="str">
        <f>IF(K$3&gt;A13remlife,A13value-SUM($G200:J200),IF(A13remlife="N/A","n/a",A13value/A13remlife))</f>
        <v>n/a</v>
      </c>
      <c r="L200" s="68" t="str">
        <f>IF(L$3&gt;A13remlife,A13value-SUM($G200:K200),IF(A13remlife="N/A","n/a",A13value/A13remlife))</f>
        <v>n/a</v>
      </c>
      <c r="M200" s="68" t="str">
        <f>IF(M$3&gt;A13remlife,A13value-SUM($G200:L200),IF(A13remlife="N/A","n/a",A13value/A13remlife))</f>
        <v>n/a</v>
      </c>
      <c r="N200" s="68" t="str">
        <f>IF(N$3&gt;A13remlife,A13value-SUM($G200:M200),IF(A13remlife="N/A","n/a",A13value/A13remlife))</f>
        <v>n/a</v>
      </c>
      <c r="O200" s="68" t="str">
        <f>IF(O$3&gt;A13remlife,A13value-SUM($G200:N200),IF(A13remlife="N/A","n/a",A13value/A13remlife))</f>
        <v>n/a</v>
      </c>
      <c r="P200" s="68" t="str">
        <f>IF(P$3&gt;A13remlife,A13value-SUM($G200:O200),IF(A13remlife="N/A","n/a",A13value/A13remlife))</f>
        <v>n/a</v>
      </c>
      <c r="Q200" s="68" t="str">
        <f>IF(Q$3&gt;A13remlife,A13value-SUM($G200:P200),IF(A13remlife="N/A","n/a",A13value/A13remlife))</f>
        <v>n/a</v>
      </c>
      <c r="R200" s="68"/>
      <c r="S200" s="104"/>
      <c r="T200" s="104"/>
      <c r="U200" s="104"/>
      <c r="V200" s="104"/>
      <c r="W200" s="104"/>
      <c r="X200" s="104"/>
      <c r="Y200" s="104"/>
      <c r="Z200" s="104"/>
      <c r="AA200" s="104"/>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48" t="s">
        <v>83</v>
      </c>
      <c r="F201" s="87">
        <v>0</v>
      </c>
      <c r="G201" s="125"/>
      <c r="H201" s="69"/>
      <c r="I201" s="69"/>
      <c r="J201" s="69"/>
      <c r="K201" s="69"/>
      <c r="L201" s="69"/>
      <c r="M201" s="165"/>
      <c r="N201" s="114"/>
      <c r="O201" s="69"/>
      <c r="P201" s="69"/>
      <c r="Q201" s="69"/>
      <c r="R201" s="69"/>
      <c r="S201" s="104"/>
      <c r="T201" s="104"/>
      <c r="U201" s="104"/>
      <c r="V201" s="104"/>
      <c r="W201" s="104"/>
      <c r="X201" s="104"/>
      <c r="Y201" s="104"/>
      <c r="Z201" s="104"/>
      <c r="AA201" s="104"/>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49"/>
      <c r="F202" s="87">
        <v>1</v>
      </c>
      <c r="G202" s="125"/>
      <c r="H202" s="148"/>
      <c r="I202" s="69">
        <f>IF(A13stdlife="n/a","n/a",IF(I$3&gt;(A13stdlife+$F202),(Input!$H$155*(1+vanilla1)^0.5)-SUM($H202:H202),(Input!$H$155*(1+vanilla1)^0.5)/A13stdlife))</f>
        <v>7.4594906175781781E-4</v>
      </c>
      <c r="J202" s="69">
        <f>IF(A13stdlife="n/a","n/a",IF(J$3&gt;(A13stdlife+$F202),(Input!$H$155*(1+vanilla1)^0.5)-SUM($H202:I202),(Input!$H$155*(1+vanilla1)^0.5)/A13stdlife))</f>
        <v>7.4594906175781781E-4</v>
      </c>
      <c r="K202" s="69">
        <f>IF(A13stdlife="n/a","n/a",IF(K$3&gt;(A13stdlife+$F202),(Input!$H$155*(1+vanilla1)^0.5)-SUM($H202:J202),(Input!$H$155*(1+vanilla1)^0.5)/A13stdlife))</f>
        <v>7.4594906175781781E-4</v>
      </c>
      <c r="L202" s="69">
        <f>IF(A13stdlife="n/a","n/a",IF(L$3&gt;(A13stdlife+$F202),(Input!$H$155*(1+vanilla1)^0.5)-SUM($H202:K202),(Input!$H$155*(1+vanilla1)^0.5)/A13stdlife))</f>
        <v>7.4594906175781781E-4</v>
      </c>
      <c r="M202" s="69">
        <f>IF(A13stdlife="n/a","n/a",IF(M$3&gt;(A13stdlife+$F202),(Input!$H$155*(1+vanilla1)^0.5)-SUM($H202:L202),(Input!$H$155*(1+vanilla1)^0.5)/A13stdlife))</f>
        <v>7.4594906175781781E-4</v>
      </c>
      <c r="N202" s="69">
        <f>IF(A13stdlife="n/a","n/a",IF(N$3&gt;(A13stdlife+$F202),(Input!$H$155*(1+vanilla1)^0.5)-SUM($H202:M202),(Input!$H$155*(1+vanilla1)^0.5)/A13stdlife))</f>
        <v>7.4594906175781781E-4</v>
      </c>
      <c r="O202" s="69">
        <f>IF(A13stdlife="n/a","n/a",IF(O$3&gt;(A13stdlife+$F202),(Input!$H$155*(1+vanilla1)^0.5)-SUM($H202:N202),(Input!$H$155*(1+vanilla1)^0.5)/A13stdlife))</f>
        <v>7.4594906175781781E-4</v>
      </c>
      <c r="P202" s="69">
        <f>IF(A13stdlife="n/a","n/a",IF(P$3&gt;(A13stdlife+$F202),(Input!$H$155*(1+vanilla1)^0.5)-SUM($H202:O202),(Input!$H$155*(1+vanilla1)^0.5)/A13stdlife))</f>
        <v>7.4594906175781781E-4</v>
      </c>
      <c r="Q202" s="69">
        <f>IF(A13stdlife="n/a","n/a",IF(Q$3&gt;(A13stdlife+$F202),(Input!$H$155*(1+vanilla1)^0.5)-SUM($H202:P202),(Input!$H$155*(1+vanilla1)^0.5)/A13stdlife))</f>
        <v>7.4594906175781781E-4</v>
      </c>
      <c r="R202" s="69"/>
      <c r="S202" s="104"/>
      <c r="T202" s="104"/>
      <c r="U202" s="104"/>
      <c r="V202" s="104"/>
      <c r="W202" s="104"/>
      <c r="X202" s="104"/>
      <c r="Y202" s="104"/>
      <c r="Z202" s="104"/>
      <c r="AA202" s="104"/>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49"/>
      <c r="F203" s="87">
        <v>2</v>
      </c>
      <c r="G203" s="125"/>
      <c r="H203" s="149"/>
      <c r="I203" s="150"/>
      <c r="J203" s="69">
        <f>IF(A13stdlife="n/a","n/a",IF(J$3&gt;(A13stdlife+$F203),(Input!$I$155*(1+vanilla2)^0.5)-SUM($I203:I203),(Input!$I$155*(1+vanilla2)^0.5)/A13stdlife))</f>
        <v>0</v>
      </c>
      <c r="K203" s="69">
        <f>IF(A13stdlife="n/a","n/a",IF(K$3&gt;(A13stdlife+$F203),(Input!$I$155*(1+vanilla2)^0.5)-SUM($I203:J203),(Input!$I$155*(1+vanilla2)^0.5)/A13stdlife))</f>
        <v>0</v>
      </c>
      <c r="L203" s="69">
        <f>IF(A13stdlife="n/a","n/a",IF(L$3&gt;(A13stdlife+$F203),(Input!$I$155*(1+vanilla2)^0.5)-SUM($I203:K203),(Input!$I$155*(1+vanilla2)^0.5)/A13stdlife))</f>
        <v>0</v>
      </c>
      <c r="M203" s="69">
        <f>IF(A13stdlife="n/a","n/a",IF(M$3&gt;(A13stdlife+$F203),(Input!$I$155*(1+vanilla2)^0.5)-SUM($I203:L203),(Input!$I$155*(1+vanilla2)^0.5)/A13stdlife))</f>
        <v>0</v>
      </c>
      <c r="N203" s="69">
        <f>IF(A13stdlife="n/a","n/a",IF(N$3&gt;(A13stdlife+$F203),(Input!$I$155*(1+vanilla2)^0.5)-SUM($I203:M203),(Input!$I$155*(1+vanilla2)^0.5)/A13stdlife))</f>
        <v>0</v>
      </c>
      <c r="O203" s="69">
        <f>IF(A13stdlife="n/a","n/a",IF(O$3&gt;(A13stdlife+$F203),(Input!$I$155*(1+vanilla2)^0.5)-SUM($I203:N203),(Input!$I$155*(1+vanilla2)^0.5)/A13stdlife))</f>
        <v>0</v>
      </c>
      <c r="P203" s="69">
        <f>IF(A13stdlife="n/a","n/a",IF(P$3&gt;(A13stdlife+$F203),(Input!$I$155*(1+vanilla2)^0.5)-SUM($I203:O203),(Input!$I$155*(1+vanilla2)^0.5)/A13stdlife))</f>
        <v>0</v>
      </c>
      <c r="Q203" s="69">
        <f>IF(A13stdlife="n/a","n/a",IF(Q$3&gt;(A13stdlife+$F203),(Input!$I$155*(1+vanilla2)^0.5)-SUM($I203:P203),(Input!$I$155*(1+vanilla2)^0.5)/A13stdlife))</f>
        <v>0</v>
      </c>
      <c r="R203" s="69"/>
      <c r="S203" s="104"/>
      <c r="T203" s="104"/>
      <c r="U203" s="104"/>
      <c r="V203" s="104"/>
      <c r="W203" s="104"/>
      <c r="X203" s="104"/>
      <c r="Y203" s="104"/>
      <c r="Z203" s="104"/>
      <c r="AA203" s="104"/>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49"/>
      <c r="F204" s="87">
        <v>3</v>
      </c>
      <c r="G204" s="125"/>
      <c r="H204" s="149"/>
      <c r="I204" s="151"/>
      <c r="J204" s="150"/>
      <c r="K204" s="69">
        <f>IF(A13stdlife="n/a","n/a",IF(K$3&gt;(A13stdlife+$F204),(Input!$J$155*(1+vanilla3)^0.5)-SUM($J204:J204),(Input!$J$155*(1+vanilla3)^0.5)/A13stdlife))</f>
        <v>0</v>
      </c>
      <c r="L204" s="69">
        <f>IF(A13stdlife="n/a","n/a",IF(L$3&gt;(A13stdlife+$F204),(Input!$J$155*(1+vanilla3)^0.5)-SUM($J204:K204),(Input!$J$155*(1+vanilla3)^0.5)/A13stdlife))</f>
        <v>0</v>
      </c>
      <c r="M204" s="69">
        <f>IF(A13stdlife="n/a","n/a",IF(M$3&gt;(A13stdlife+$F204),(Input!$J$155*(1+vanilla3)^0.5)-SUM($J204:L204),(Input!$J$155*(1+vanilla3)^0.5)/A13stdlife))</f>
        <v>0</v>
      </c>
      <c r="N204" s="69">
        <f>IF(A13stdlife="n/a","n/a",IF(N$3&gt;(A13stdlife+$F204),(Input!$J$155*(1+vanilla3)^0.5)-SUM($J204:M204),(Input!$J$155*(1+vanilla3)^0.5)/A13stdlife))</f>
        <v>0</v>
      </c>
      <c r="O204" s="69">
        <f>IF(A13stdlife="n/a","n/a",IF(O$3&gt;(A13stdlife+$F204),(Input!$J$155*(1+vanilla3)^0.5)-SUM($J204:N204),(Input!$J$155*(1+vanilla3)^0.5)/A13stdlife))</f>
        <v>0</v>
      </c>
      <c r="P204" s="69">
        <f>IF(A13stdlife="n/a","n/a",IF(P$3&gt;(A13stdlife+$F204),(Input!$J$155*(1+vanilla3)^0.5)-SUM($J204:O204),(Input!$J$155*(1+vanilla3)^0.5)/A13stdlife))</f>
        <v>0</v>
      </c>
      <c r="Q204" s="69">
        <f>IF(A13stdlife="n/a","n/a",IF(Q$3&gt;(A13stdlife+$F204),(Input!$J$155*(1+vanilla3)^0.5)-SUM($J204:P204),(Input!$J$155*(1+vanilla3)^0.5)/A13stdlife))</f>
        <v>0</v>
      </c>
      <c r="R204" s="69"/>
      <c r="S204" s="104"/>
      <c r="T204" s="104"/>
      <c r="U204" s="104"/>
      <c r="V204" s="104"/>
      <c r="W204" s="104"/>
      <c r="X204" s="104"/>
      <c r="Y204" s="104"/>
      <c r="Z204" s="104"/>
      <c r="AA204" s="104"/>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49"/>
      <c r="F205" s="87">
        <v>4</v>
      </c>
      <c r="G205" s="125"/>
      <c r="H205" s="149"/>
      <c r="I205" s="151"/>
      <c r="J205" s="151"/>
      <c r="K205" s="150"/>
      <c r="L205" s="69">
        <f>IF(A13stdlife="n/a","n/a",IF(L$3&gt;(A13stdlife+$F205),(Input!$K$155*(1+vanilla4)^0.5)-SUM($K205:K205),(Input!$K$155*(1+vanilla4)^0.5)/A13stdlife))</f>
        <v>0</v>
      </c>
      <c r="M205" s="69">
        <f>IF(A13stdlife="n/a","n/a",IF(M$3&gt;(A13stdlife+$F205),(Input!$K$155*(1+vanilla4)^0.5)-SUM($K205:L205),(Input!$K$155*(1+vanilla4)^0.5)/A13stdlife))</f>
        <v>0</v>
      </c>
      <c r="N205" s="69">
        <f>IF(A13stdlife="n/a","n/a",IF(N$3&gt;(A13stdlife+$F205),(Input!$K$155*(1+vanilla4)^0.5)-SUM($K205:M205),(Input!$K$155*(1+vanilla4)^0.5)/A13stdlife))</f>
        <v>0</v>
      </c>
      <c r="O205" s="69">
        <f>IF(A13stdlife="n/a","n/a",IF(O$3&gt;(A13stdlife+$F205),(Input!$K$155*(1+vanilla4)^0.5)-SUM($K205:N205),(Input!$K$155*(1+vanilla4)^0.5)/A13stdlife))</f>
        <v>0</v>
      </c>
      <c r="P205" s="69">
        <f>IF(A13stdlife="n/a","n/a",IF(P$3&gt;(A13stdlife+$F205),(Input!$K$155*(1+vanilla4)^0.5)-SUM($K205:O205),(Input!$K$155*(1+vanilla4)^0.5)/A13stdlife))</f>
        <v>0</v>
      </c>
      <c r="Q205" s="69">
        <f>IF(A13stdlife="n/a","n/a",IF(Q$3&gt;(A13stdlife+$F205),(Input!$K$155*(1+vanilla4)^0.5)-SUM($K205:P205),(Input!$K$155*(1+vanilla4)^0.5)/A13stdlife))</f>
        <v>0</v>
      </c>
      <c r="R205" s="69"/>
      <c r="S205" s="104"/>
      <c r="T205" s="104"/>
      <c r="U205" s="104"/>
      <c r="V205" s="104"/>
      <c r="W205" s="104"/>
      <c r="X205" s="104"/>
      <c r="Y205" s="104"/>
      <c r="Z205" s="104"/>
      <c r="AA205" s="104"/>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49"/>
      <c r="F206" s="87">
        <v>5</v>
      </c>
      <c r="G206" s="27"/>
      <c r="H206" s="149"/>
      <c r="I206" s="151"/>
      <c r="J206" s="151"/>
      <c r="K206" s="151"/>
      <c r="L206" s="150"/>
      <c r="M206" s="69">
        <f>IF(A13stdlife="n/a","n/a",IF(M$3&gt;(A13stdlife+$F206),(Input!$L$155*(1+vanilla5)^0.5)-SUM($L206:L206),(Input!$L$155*(1+vanilla5)^0.5)/A13stdlife))</f>
        <v>0</v>
      </c>
      <c r="N206" s="69">
        <f>IF(A13stdlife="n/a","n/a",IF(N$3&gt;(A13stdlife+$F206),(Input!$L$155*(1+vanilla5)^0.5)-SUM($L206:M206),(Input!$L$155*(1+vanilla5)^0.5)/A13stdlife))</f>
        <v>0</v>
      </c>
      <c r="O206" s="69">
        <f>IF(A13stdlife="n/a","n/a",IF(O$3&gt;(A13stdlife+$F206),(Input!$L$155*(1+vanilla5)^0.5)-SUM($L206:N206),(Input!$L$155*(1+vanilla5)^0.5)/A13stdlife))</f>
        <v>0</v>
      </c>
      <c r="P206" s="69">
        <f>IF(A13stdlife="n/a","n/a",IF(P$3&gt;(A13stdlife+$F206),(Input!$L$155*(1+vanilla5)^0.5)-SUM($L206:O206),(Input!$L$155*(1+vanilla5)^0.5)/A13stdlife))</f>
        <v>0</v>
      </c>
      <c r="Q206" s="69">
        <f>IF(A13stdlife="n/a","n/a",IF(Q$3&gt;(A13stdlife+$F206),(Input!$L$155*(1+vanilla5)^0.5)-SUM($L206:P206),(Input!$L$155*(1+vanilla5)^0.5)/A13stdlife))</f>
        <v>0</v>
      </c>
      <c r="R206" s="69"/>
      <c r="S206" s="104"/>
      <c r="T206" s="104"/>
      <c r="U206" s="104"/>
      <c r="V206" s="104"/>
      <c r="W206" s="104"/>
      <c r="X206" s="104"/>
      <c r="Y206" s="104"/>
      <c r="Z206" s="104"/>
      <c r="AA206" s="104"/>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49"/>
      <c r="F207" s="87">
        <v>6</v>
      </c>
      <c r="G207" s="27"/>
      <c r="H207" s="149"/>
      <c r="I207" s="151"/>
      <c r="J207" s="151"/>
      <c r="K207" s="151"/>
      <c r="L207" s="151"/>
      <c r="M207" s="150"/>
      <c r="N207" s="69">
        <f>IF(A13stdlife="n/a","n/a",IF(N$3&gt;(A13stdlife+$F207),(Input!$M$155*(1+vanilla6)^0.5)-SUM($M207:M207),(Input!$M$155*(1+vanilla6)^0.5)/A13stdlife))</f>
        <v>0</v>
      </c>
      <c r="O207" s="69">
        <f>IF(A13stdlife="n/a","n/a",IF(O$3&gt;(A13stdlife+$F207),(Input!$M$155*(1+vanilla6)^0.5)-SUM($M207:N207),(Input!$M$155*(1+vanilla6)^0.5)/A13stdlife))</f>
        <v>0</v>
      </c>
      <c r="P207" s="69">
        <f>IF(A13stdlife="n/a","n/a",IF(P$3&gt;(A13stdlife+$F207),(Input!$M$155*(1+vanilla6)^0.5)-SUM($M207:O207),(Input!$M$155*(1+vanilla6)^0.5)/A13stdlife))</f>
        <v>0</v>
      </c>
      <c r="Q207" s="69">
        <f>IF(A13stdlife="n/a","n/a",IF(Q$3&gt;(A13stdlife+$F207),(Input!$M$155*(1+vanilla6)^0.5)-SUM($M207:P207),(Input!$M$155*(1+vanilla6)^0.5)/A13stdlife))</f>
        <v>0</v>
      </c>
      <c r="R207" s="69"/>
      <c r="S207" s="104"/>
      <c r="T207" s="104"/>
      <c r="U207" s="104"/>
      <c r="V207" s="104"/>
      <c r="W207" s="104"/>
      <c r="X207" s="104"/>
      <c r="Y207" s="104"/>
      <c r="Z207" s="104"/>
      <c r="AA207" s="104"/>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49"/>
      <c r="F208" s="87">
        <v>7</v>
      </c>
      <c r="G208" s="27"/>
      <c r="H208" s="149"/>
      <c r="I208" s="151"/>
      <c r="J208" s="151"/>
      <c r="K208" s="151"/>
      <c r="L208" s="151"/>
      <c r="M208" s="151"/>
      <c r="N208" s="150"/>
      <c r="O208" s="69">
        <f>IF(A13stdlife="n/a","n/a",IF(O$3&gt;(A13stdlife+$F208),(Input!$N$155*(1+vanilla7)^0.5)-SUM($N208:N208),(Input!$N$155*(1+vanilla7)^0.5)/A13stdlife))</f>
        <v>0</v>
      </c>
      <c r="P208" s="69">
        <f>IF(A13stdlife="n/a","n/a",IF(P$3&gt;(A13stdlife+$F208),(Input!$N$155*(1+vanilla7)^0.5)-SUM($N208:O208),(Input!$N$155*(1+vanilla7)^0.5)/A13stdlife))</f>
        <v>0</v>
      </c>
      <c r="Q208" s="69">
        <f>IF(A13stdlife="n/a","n/a",IF(Q$3&gt;(A13stdlife+$F208),(Input!$N$155*(1+vanilla7)^0.5)-SUM($N208:P208),(Input!$N$155*(1+vanilla7)^0.5)/A13stdlife))</f>
        <v>0</v>
      </c>
      <c r="R208" s="69"/>
      <c r="S208" s="104"/>
      <c r="T208" s="104"/>
      <c r="U208" s="104"/>
      <c r="V208" s="104"/>
      <c r="W208" s="104"/>
      <c r="X208" s="104"/>
      <c r="Y208" s="104"/>
      <c r="Z208" s="104"/>
      <c r="AA208" s="104"/>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49"/>
      <c r="F209" s="87">
        <v>8</v>
      </c>
      <c r="G209" s="27"/>
      <c r="H209" s="149"/>
      <c r="I209" s="151"/>
      <c r="J209" s="151"/>
      <c r="K209" s="151"/>
      <c r="L209" s="151"/>
      <c r="M209" s="151"/>
      <c r="N209" s="151"/>
      <c r="O209" s="150"/>
      <c r="P209" s="69">
        <f>IF(A13stdlife="n/a","n/a",IF(P$3&gt;(A13stdlife+$F209),(Input!$O$155*(1+vanilla8)^0.5)-SUM($O209:O209),(Input!$O$155*(1+vanilla8)^0.5)/A13stdlife))</f>
        <v>0</v>
      </c>
      <c r="Q209" s="69">
        <f>IF(A13stdlife="n/a","n/a",IF(Q$3&gt;(A13stdlife+$F209),(Input!$O$155*(1+vanilla8)^0.5)-SUM($O209:P209),(Input!$O$155*(1+vanilla8)^0.5)/A13stdlife))</f>
        <v>0</v>
      </c>
      <c r="R209" s="69"/>
      <c r="S209" s="104"/>
      <c r="T209" s="104"/>
      <c r="U209" s="104"/>
      <c r="V209" s="104"/>
      <c r="W209" s="104"/>
      <c r="X209" s="104"/>
      <c r="Y209" s="104"/>
      <c r="Z209" s="104"/>
      <c r="AA209" s="104"/>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49"/>
      <c r="F210" s="87">
        <v>9</v>
      </c>
      <c r="G210" s="27"/>
      <c r="H210" s="149"/>
      <c r="I210" s="151"/>
      <c r="J210" s="151"/>
      <c r="K210" s="151"/>
      <c r="L210" s="151"/>
      <c r="M210" s="151"/>
      <c r="N210" s="151"/>
      <c r="O210" s="151"/>
      <c r="P210" s="150"/>
      <c r="Q210" s="69">
        <f>IF(A13stdlife="n/a","n/a",IF(Q$3&gt;(A13stdlife+$F210),(Input!$P$155*(1+vanilla9)^0.5)-SUM($P210:P210),(Input!$P$155*(1+vanilla9)^0.5)/A13stdlife))</f>
        <v>0</v>
      </c>
      <c r="R210" s="69"/>
      <c r="S210" s="104"/>
      <c r="T210" s="104"/>
      <c r="U210" s="104"/>
      <c r="V210" s="104"/>
      <c r="W210" s="104"/>
      <c r="X210" s="104"/>
      <c r="Y210" s="104"/>
      <c r="Z210" s="104"/>
      <c r="AA210" s="104"/>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49"/>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Equity raising costs</v>
      </c>
      <c r="E212" s="9"/>
      <c r="F212" s="9"/>
      <c r="G212" s="125"/>
      <c r="H212" s="167">
        <f>-SUM(H200:H211)</f>
        <v>0</v>
      </c>
      <c r="I212" s="167">
        <f>-SUM(I200:I211)</f>
        <v>-7.4594906175781781E-4</v>
      </c>
      <c r="J212" s="167">
        <f>-SUM(J200:J211)</f>
        <v>-7.4594906175781781E-4</v>
      </c>
      <c r="K212" s="167">
        <f>-SUM(K200:K211)</f>
        <v>-7.4594906175781781E-4</v>
      </c>
      <c r="L212" s="167">
        <f>-SUM(L200:L211)</f>
        <v>-7.4594906175781781E-4</v>
      </c>
      <c r="M212" s="167">
        <f>IF(Input!M173&gt;0, -SUM(M200:M211), 0)</f>
        <v>0</v>
      </c>
      <c r="N212" s="167">
        <f>IF(Input!N173&gt;0, -SUM(N200:N211), 0)</f>
        <v>0</v>
      </c>
      <c r="O212" s="167">
        <f>IF(Input!O173&gt;0, -SUM(O200:O211), 0)</f>
        <v>0</v>
      </c>
      <c r="P212" s="167">
        <f>IF(Input!P173&gt;0, -SUM(P200:P211), 0)</f>
        <v>0</v>
      </c>
      <c r="Q212" s="167">
        <f>IF(Input!Q173&gt;0, -SUM(Q200:Q211), 0)</f>
        <v>0</v>
      </c>
      <c r="R212" s="67"/>
      <c r="S212" s="106"/>
      <c r="T212" s="106"/>
      <c r="U212" s="106"/>
      <c r="V212" s="106"/>
      <c r="W212" s="106"/>
      <c r="X212" s="106"/>
      <c r="Y212" s="106"/>
      <c r="Z212" s="106"/>
      <c r="AA212" s="106"/>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3"/>
      <c r="E213" s="34" t="s">
        <v>28</v>
      </c>
      <c r="F213" s="33"/>
      <c r="G213" s="179"/>
      <c r="H213" s="68">
        <f>IF(H$3&gt;A14remlife,A14value-SUM($G213:G213),IF(A14remlife="N/A","n/a",A14value/A14remlife))</f>
        <v>0</v>
      </c>
      <c r="I213" s="68">
        <f>IF(I$3&gt;A14remlife,A14value-SUM($G213:H213),IF(A14remlife="N/A","n/a",A14value/A14remlife))</f>
        <v>0</v>
      </c>
      <c r="J213" s="68">
        <f>IF(J$3&gt;A14remlife,A14value-SUM($G213:I213),IF(A14remlife="N/A","n/a",A14value/A14remlife))</f>
        <v>0</v>
      </c>
      <c r="K213" s="68">
        <f>IF(K$3&gt;A14remlife,A14value-SUM($G213:J213),IF(A14remlife="N/A","n/a",A14value/A14remlife))</f>
        <v>0</v>
      </c>
      <c r="L213" s="68">
        <f>IF(L$3&gt;A14remlife,A14value-SUM($G213:K213),IF(A14remlife="N/A","n/a",A14value/A14remlife))</f>
        <v>0</v>
      </c>
      <c r="M213" s="68">
        <f>IF(M$3&gt;A14remlife,A14value-SUM($G213:L213),IF(A14remlife="N/A","n/a",A14value/A14remlife))</f>
        <v>0</v>
      </c>
      <c r="N213" s="68">
        <f>IF(N$3&gt;A14remlife,A14value-SUM($G213:M213),IF(A14remlife="N/A","n/a",A14value/A14remlife))</f>
        <v>0</v>
      </c>
      <c r="O213" s="68">
        <f>IF(O$3&gt;A14remlife,A14value-SUM($G213:N213),IF(A14remlife="N/A","n/a",A14value/A14remlife))</f>
        <v>0</v>
      </c>
      <c r="P213" s="68">
        <f>IF(P$3&gt;A14remlife,A14value-SUM($G213:O213),IF(A14remlife="N/A","n/a",A14value/A14remlife))</f>
        <v>0</v>
      </c>
      <c r="Q213" s="68">
        <f>IF(Q$3&gt;A14remlife,A14value-SUM($G213:P213),IF(A14remlife="N/A","n/a",A14value/A14remlife))</f>
        <v>0</v>
      </c>
      <c r="R213" s="68"/>
      <c r="S213" s="104"/>
      <c r="T213" s="104"/>
      <c r="U213" s="104"/>
      <c r="V213" s="104"/>
      <c r="W213" s="104"/>
      <c r="X213" s="104"/>
      <c r="Y213" s="104"/>
      <c r="Z213" s="104"/>
      <c r="AA213" s="104"/>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48" t="s">
        <v>83</v>
      </c>
      <c r="F214" s="87">
        <v>0</v>
      </c>
      <c r="G214" s="125"/>
      <c r="H214" s="69"/>
      <c r="I214" s="69"/>
      <c r="J214" s="69"/>
      <c r="K214" s="69"/>
      <c r="L214" s="69"/>
      <c r="M214" s="165"/>
      <c r="N214" s="114"/>
      <c r="O214" s="69"/>
      <c r="P214" s="69"/>
      <c r="Q214" s="69"/>
      <c r="R214" s="69"/>
      <c r="S214" s="104"/>
      <c r="T214" s="104"/>
      <c r="U214" s="104"/>
      <c r="V214" s="104"/>
      <c r="W214" s="104"/>
      <c r="X214" s="104"/>
      <c r="Y214" s="104"/>
      <c r="Z214" s="104"/>
      <c r="AA214" s="104"/>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49"/>
      <c r="F215" s="87">
        <v>1</v>
      </c>
      <c r="G215" s="125"/>
      <c r="H215" s="148"/>
      <c r="I215" s="69">
        <f>IF(A14stdlife="n/a","n/a",IF(I$3&gt;(A14stdlife+$F215),(Input!$H$156*(1+vanilla1)^0.5)-SUM($H215:H215),(Input!$H$156*(1+vanilla1)^0.5)/A14stdlife))</f>
        <v>0</v>
      </c>
      <c r="J215" s="69">
        <f>IF(A14stdlife="n/a","n/a",IF(J$3&gt;(A14stdlife+$F215),(Input!$H$156*(1+vanilla1)^0.5)-SUM($H215:I215),(Input!$H$156*(1+vanilla1)^0.5)/A14stdlife))</f>
        <v>0</v>
      </c>
      <c r="K215" s="69">
        <f>IF(A14stdlife="n/a","n/a",IF(K$3&gt;(A14stdlife+$F215),(Input!$H$156*(1+vanilla1)^0.5)-SUM($H215:J215),(Input!$H$156*(1+vanilla1)^0.5)/A14stdlife))</f>
        <v>0</v>
      </c>
      <c r="L215" s="69">
        <f>IF(A14stdlife="n/a","n/a",IF(L$3&gt;(A14stdlife+$F215),(Input!$H$156*(1+vanilla1)^0.5)-SUM($H215:K215),(Input!$H$156*(1+vanilla1)^0.5)/A14stdlife))</f>
        <v>0</v>
      </c>
      <c r="M215" s="69">
        <f>IF(A14stdlife="n/a","n/a",IF(M$3&gt;(A14stdlife+$F215),(Input!$H$156*(1+vanilla1)^0.5)-SUM($H215:L215),(Input!$H$156*(1+vanilla1)^0.5)/A14stdlife))</f>
        <v>0</v>
      </c>
      <c r="N215" s="69">
        <f>IF(A14stdlife="n/a","n/a",IF(N$3&gt;(A14stdlife+$F215),(Input!$H$156*(1+vanilla1)^0.5)-SUM($H215:M215),(Input!$H$156*(1+vanilla1)^0.5)/A14stdlife))</f>
        <v>0</v>
      </c>
      <c r="O215" s="69">
        <f>IF(A14stdlife="n/a","n/a",IF(O$3&gt;(A14stdlife+$F215),(Input!$H$156*(1+vanilla1)^0.5)-SUM($H215:N215),(Input!$H$156*(1+vanilla1)^0.5)/A14stdlife))</f>
        <v>0</v>
      </c>
      <c r="P215" s="69">
        <f>IF(A14stdlife="n/a","n/a",IF(P$3&gt;(A14stdlife+$F215),(Input!$H$156*(1+vanilla1)^0.5)-SUM($H215:O215),(Input!$H$156*(1+vanilla1)^0.5)/A14stdlife))</f>
        <v>0</v>
      </c>
      <c r="Q215" s="69">
        <f>IF(A14stdlife="n/a","n/a",IF(Q$3&gt;(A14stdlife+$F215),(Input!$H$156*(1+vanilla1)^0.5)-SUM($H215:P215),(Input!$H$156*(1+vanilla1)^0.5)/A14stdlife))</f>
        <v>0</v>
      </c>
      <c r="R215" s="69"/>
      <c r="S215" s="104"/>
      <c r="T215" s="104"/>
      <c r="U215" s="104"/>
      <c r="V215" s="104"/>
      <c r="W215" s="104"/>
      <c r="X215" s="104"/>
      <c r="Y215" s="104"/>
      <c r="Z215" s="104"/>
      <c r="AA215" s="104"/>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49"/>
      <c r="F216" s="87">
        <v>2</v>
      </c>
      <c r="G216" s="125"/>
      <c r="H216" s="149"/>
      <c r="I216" s="150"/>
      <c r="J216" s="69">
        <f>IF(A14stdlife="n/a","n/a",IF(J$3&gt;(A14stdlife+$F216),(Input!$I$156*(1+vanilla2)^0.5)-SUM($I216:I216),(Input!$I$156*(1+vanilla2)^0.5)/A14stdlife))</f>
        <v>0</v>
      </c>
      <c r="K216" s="69">
        <f>IF(A14stdlife="n/a","n/a",IF(K$3&gt;(A14stdlife+$F216),(Input!$I$156*(1+vanilla2)^0.5)-SUM($I216:J216),(Input!$I$156*(1+vanilla2)^0.5)/A14stdlife))</f>
        <v>0</v>
      </c>
      <c r="L216" s="69">
        <f>IF(A14stdlife="n/a","n/a",IF(L$3&gt;(A14stdlife+$F216),(Input!$I$156*(1+vanilla2)^0.5)-SUM($I216:K216),(Input!$I$156*(1+vanilla2)^0.5)/A14stdlife))</f>
        <v>0</v>
      </c>
      <c r="M216" s="69">
        <f>IF(A14stdlife="n/a","n/a",IF(M$3&gt;(A14stdlife+$F216),(Input!$I$156*(1+vanilla2)^0.5)-SUM($I216:L216),(Input!$I$156*(1+vanilla2)^0.5)/A14stdlife))</f>
        <v>0</v>
      </c>
      <c r="N216" s="69">
        <f>IF(A14stdlife="n/a","n/a",IF(N$3&gt;(A14stdlife+$F216),(Input!$I$156*(1+vanilla2)^0.5)-SUM($I216:M216),(Input!$I$156*(1+vanilla2)^0.5)/A14stdlife))</f>
        <v>0</v>
      </c>
      <c r="O216" s="69">
        <f>IF(A14stdlife="n/a","n/a",IF(O$3&gt;(A14stdlife+$F216),(Input!$I$156*(1+vanilla2)^0.5)-SUM($I216:N216),(Input!$I$156*(1+vanilla2)^0.5)/A14stdlife))</f>
        <v>0</v>
      </c>
      <c r="P216" s="69">
        <f>IF(A14stdlife="n/a","n/a",IF(P$3&gt;(A14stdlife+$F216),(Input!$I$156*(1+vanilla2)^0.5)-SUM($I216:O216),(Input!$I$156*(1+vanilla2)^0.5)/A14stdlife))</f>
        <v>0</v>
      </c>
      <c r="Q216" s="69">
        <f>IF(A14stdlife="n/a","n/a",IF(Q$3&gt;(A14stdlife+$F216),(Input!$I$156*(1+vanilla2)^0.5)-SUM($I216:P216),(Input!$I$156*(1+vanilla2)^0.5)/A14stdlife))</f>
        <v>0</v>
      </c>
      <c r="R216" s="69"/>
      <c r="S216" s="104"/>
      <c r="T216" s="104"/>
      <c r="U216" s="104"/>
      <c r="V216" s="104"/>
      <c r="W216" s="104"/>
      <c r="X216" s="104"/>
      <c r="Y216" s="104"/>
      <c r="Z216" s="104"/>
      <c r="AA216" s="104"/>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49"/>
      <c r="F217" s="87">
        <v>3</v>
      </c>
      <c r="G217" s="125"/>
      <c r="H217" s="149"/>
      <c r="I217" s="151"/>
      <c r="J217" s="150"/>
      <c r="K217" s="69">
        <f>IF(A14stdlife="n/a","n/a",IF(K$3&gt;(A14stdlife+$F217),(Input!$J$156*(1+vanilla3)^0.5)-SUM($J217:J217),(Input!$J$156*(1+vanilla3)^0.5)/A14stdlife))</f>
        <v>0</v>
      </c>
      <c r="L217" s="69">
        <f>IF(A14stdlife="n/a","n/a",IF(L$3&gt;(A14stdlife+$F217),(Input!$J$156*(1+vanilla3)^0.5)-SUM($J217:K217),(Input!$J$156*(1+vanilla3)^0.5)/A14stdlife))</f>
        <v>0</v>
      </c>
      <c r="M217" s="69">
        <f>IF(A14stdlife="n/a","n/a",IF(M$3&gt;(A14stdlife+$F217),(Input!$J$156*(1+vanilla3)^0.5)-SUM($J217:L217),(Input!$J$156*(1+vanilla3)^0.5)/A14stdlife))</f>
        <v>0</v>
      </c>
      <c r="N217" s="69">
        <f>IF(A14stdlife="n/a","n/a",IF(N$3&gt;(A14stdlife+$F217),(Input!$J$156*(1+vanilla3)^0.5)-SUM($J217:M217),(Input!$J$156*(1+vanilla3)^0.5)/A14stdlife))</f>
        <v>0</v>
      </c>
      <c r="O217" s="69">
        <f>IF(A14stdlife="n/a","n/a",IF(O$3&gt;(A14stdlife+$F217),(Input!$J$156*(1+vanilla3)^0.5)-SUM($J217:N217),(Input!$J$156*(1+vanilla3)^0.5)/A14stdlife))</f>
        <v>0</v>
      </c>
      <c r="P217" s="69">
        <f>IF(A14stdlife="n/a","n/a",IF(P$3&gt;(A14stdlife+$F217),(Input!$J$156*(1+vanilla3)^0.5)-SUM($J217:O217),(Input!$J$156*(1+vanilla3)^0.5)/A14stdlife))</f>
        <v>0</v>
      </c>
      <c r="Q217" s="69">
        <f>IF(A14stdlife="n/a","n/a",IF(Q$3&gt;(A14stdlife+$F217),(Input!$J$156*(1+vanilla3)^0.5)-SUM($J217:P217),(Input!$J$156*(1+vanilla3)^0.5)/A14stdlife))</f>
        <v>0</v>
      </c>
      <c r="R217" s="69"/>
      <c r="S217" s="104"/>
      <c r="T217" s="104"/>
      <c r="U217" s="104"/>
      <c r="V217" s="104"/>
      <c r="W217" s="104"/>
      <c r="X217" s="104"/>
      <c r="Y217" s="104"/>
      <c r="Z217" s="104"/>
      <c r="AA217" s="104"/>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49"/>
      <c r="F218" s="87">
        <v>4</v>
      </c>
      <c r="G218" s="125"/>
      <c r="H218" s="149"/>
      <c r="I218" s="151"/>
      <c r="J218" s="151"/>
      <c r="K218" s="150"/>
      <c r="L218" s="69">
        <f>IF(A14stdlife="n/a","n/a",IF(L$3&gt;(A14stdlife+$F218),(Input!$K$156*(1+vanilla4)^0.5)-SUM($K218:K218),(Input!$K$156*(1+vanilla4)^0.5)/A14stdlife))</f>
        <v>0</v>
      </c>
      <c r="M218" s="69">
        <f>IF(A14stdlife="n/a","n/a",IF(M$3&gt;(A14stdlife+$F218),(Input!$K$156*(1+vanilla4)^0.5)-SUM($K218:L218),(Input!$K$156*(1+vanilla4)^0.5)/A14stdlife))</f>
        <v>0</v>
      </c>
      <c r="N218" s="69">
        <f>IF(A14stdlife="n/a","n/a",IF(N$3&gt;(A14stdlife+$F218),(Input!$K$156*(1+vanilla4)^0.5)-SUM($K218:M218),(Input!$K$156*(1+vanilla4)^0.5)/A14stdlife))</f>
        <v>0</v>
      </c>
      <c r="O218" s="69">
        <f>IF(A14stdlife="n/a","n/a",IF(O$3&gt;(A14stdlife+$F218),(Input!$K$156*(1+vanilla4)^0.5)-SUM($K218:N218),(Input!$K$156*(1+vanilla4)^0.5)/A14stdlife))</f>
        <v>0</v>
      </c>
      <c r="P218" s="69">
        <f>IF(A14stdlife="n/a","n/a",IF(P$3&gt;(A14stdlife+$F218),(Input!$K$156*(1+vanilla4)^0.5)-SUM($K218:O218),(Input!$K$156*(1+vanilla4)^0.5)/A14stdlife))</f>
        <v>0</v>
      </c>
      <c r="Q218" s="69">
        <f>IF(A14stdlife="n/a","n/a",IF(Q$3&gt;(A14stdlife+$F218),(Input!$K$156*(1+vanilla4)^0.5)-SUM($K218:P218),(Input!$K$156*(1+vanilla4)^0.5)/A14stdlife))</f>
        <v>0</v>
      </c>
      <c r="R218" s="69"/>
      <c r="S218" s="104"/>
      <c r="T218" s="104"/>
      <c r="U218" s="104"/>
      <c r="V218" s="104"/>
      <c r="W218" s="104"/>
      <c r="X218" s="104"/>
      <c r="Y218" s="104"/>
      <c r="Z218" s="104"/>
      <c r="AA218" s="104"/>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49"/>
      <c r="F219" s="87">
        <v>5</v>
      </c>
      <c r="G219" s="27"/>
      <c r="H219" s="149"/>
      <c r="I219" s="151"/>
      <c r="J219" s="151"/>
      <c r="K219" s="151"/>
      <c r="L219" s="150"/>
      <c r="M219" s="69">
        <f>IF(A14stdlife="n/a","n/a",IF(M$3&gt;(A14stdlife+$F219),(Input!$L$156*(1+vanilla5)^0.5)-SUM($L219:L219),(Input!$L$156*(1+vanilla5)^0.5)/A14stdlife))</f>
        <v>0</v>
      </c>
      <c r="N219" s="69">
        <f>IF(A14stdlife="n/a","n/a",IF(N$3&gt;(A14stdlife+$F219),(Input!$L$156*(1+vanilla5)^0.5)-SUM($L219:M219),(Input!$L$156*(1+vanilla5)^0.5)/A14stdlife))</f>
        <v>0</v>
      </c>
      <c r="O219" s="69">
        <f>IF(A14stdlife="n/a","n/a",IF(O$3&gt;(A14stdlife+$F219),(Input!$L$156*(1+vanilla5)^0.5)-SUM($L219:N219),(Input!$L$156*(1+vanilla5)^0.5)/A14stdlife))</f>
        <v>0</v>
      </c>
      <c r="P219" s="69">
        <f>IF(A14stdlife="n/a","n/a",IF(P$3&gt;(A14stdlife+$F219),(Input!$L$156*(1+vanilla5)^0.5)-SUM($L219:O219),(Input!$L$156*(1+vanilla5)^0.5)/A14stdlife))</f>
        <v>0</v>
      </c>
      <c r="Q219" s="69">
        <f>IF(A14stdlife="n/a","n/a",IF(Q$3&gt;(A14stdlife+$F219),(Input!$L$156*(1+vanilla5)^0.5)-SUM($L219:P219),(Input!$L$156*(1+vanilla5)^0.5)/A14stdlife))</f>
        <v>0</v>
      </c>
      <c r="R219" s="69"/>
      <c r="S219" s="104"/>
      <c r="T219" s="104"/>
      <c r="U219" s="104"/>
      <c r="V219" s="104"/>
      <c r="W219" s="104"/>
      <c r="X219" s="104"/>
      <c r="Y219" s="104"/>
      <c r="Z219" s="104"/>
      <c r="AA219" s="104"/>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49"/>
      <c r="F220" s="87">
        <v>6</v>
      </c>
      <c r="G220" s="27"/>
      <c r="H220" s="149"/>
      <c r="I220" s="151"/>
      <c r="J220" s="151"/>
      <c r="K220" s="151"/>
      <c r="L220" s="151"/>
      <c r="M220" s="150"/>
      <c r="N220" s="69">
        <f>IF(A14stdlife="n/a","n/a",IF(N$3&gt;(A14stdlife+$F220),(Input!$M$156*(1+vanilla6)^0.5)-SUM($M220:M220),(Input!$IL$156*(1+vanilla6)^0.5)/A14stdlife))</f>
        <v>0</v>
      </c>
      <c r="O220" s="69">
        <f>IF(A14stdlife="n/a","n/a",IF(O$3&gt;(A14stdlife+$F220),(Input!$M$156*(1+vanilla6)^0.5)-SUM($M220:N220),(Input!$IL$156*(1+vanilla6)^0.5)/A14stdlife))</f>
        <v>0</v>
      </c>
      <c r="P220" s="69">
        <f>IF(A14stdlife="n/a","n/a",IF(P$3&gt;(A14stdlife+$F220),(Input!$M$156*(1+vanilla6)^0.5)-SUM($M220:O220),(Input!$IL$156*(1+vanilla6)^0.5)/A14stdlife))</f>
        <v>0</v>
      </c>
      <c r="Q220" s="69">
        <f>IF(A14stdlife="n/a","n/a",IF(Q$3&gt;(A14stdlife+$F220),(Input!$M$156*(1+vanilla6)^0.5)-SUM($M220:P220),(Input!$IL$156*(1+vanilla6)^0.5)/A14stdlife))</f>
        <v>0</v>
      </c>
      <c r="R220" s="69"/>
      <c r="S220" s="104"/>
      <c r="T220" s="104"/>
      <c r="U220" s="104"/>
      <c r="V220" s="104"/>
      <c r="W220" s="104"/>
      <c r="X220" s="104"/>
      <c r="Y220" s="104"/>
      <c r="Z220" s="104"/>
      <c r="AA220" s="104"/>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49"/>
      <c r="F221" s="87">
        <v>7</v>
      </c>
      <c r="G221" s="27"/>
      <c r="H221" s="149"/>
      <c r="I221" s="151"/>
      <c r="J221" s="151"/>
      <c r="K221" s="151"/>
      <c r="L221" s="151"/>
      <c r="M221" s="151"/>
      <c r="N221" s="150"/>
      <c r="O221" s="69">
        <f>IF(A14stdlife="n/a","n/a",IF(O$3&gt;(A14stdlife+$F221),(Input!$N$156*(1+vanilla7)^0.5)-SUM($N221:N221),(Input!$N$156*(1+vanilla7)^0.5)/A14stdlife))</f>
        <v>0</v>
      </c>
      <c r="P221" s="69">
        <f>IF(A14stdlife="n/a","n/a",IF(P$3&gt;(A14stdlife+$F221),(Input!$N$156*(1+vanilla7)^0.5)-SUM($N221:O221),(Input!$N$156*(1+vanilla7)^0.5)/A14stdlife))</f>
        <v>0</v>
      </c>
      <c r="Q221" s="69">
        <f>IF(A14stdlife="n/a","n/a",IF(Q$3&gt;(A14stdlife+$F221),(Input!$N$156*(1+vanilla7)^0.5)-SUM($N221:P221),(Input!$N$156*(1+vanilla7)^0.5)/A14stdlife))</f>
        <v>0</v>
      </c>
      <c r="R221" s="69"/>
      <c r="S221" s="104"/>
      <c r="T221" s="104"/>
      <c r="U221" s="104"/>
      <c r="V221" s="104"/>
      <c r="W221" s="104"/>
      <c r="X221" s="104"/>
      <c r="Y221" s="104"/>
      <c r="Z221" s="104"/>
      <c r="AA221" s="104"/>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49"/>
      <c r="F222" s="87">
        <v>8</v>
      </c>
      <c r="G222" s="27"/>
      <c r="H222" s="149"/>
      <c r="I222" s="151"/>
      <c r="J222" s="151"/>
      <c r="K222" s="151"/>
      <c r="L222" s="151"/>
      <c r="M222" s="151"/>
      <c r="N222" s="151"/>
      <c r="O222" s="150"/>
      <c r="P222" s="69">
        <f>IF(A14stdlife="n/a","n/a",IF(P$3&gt;(A14stdlife+$F222),(Input!$O$156*(1+vanilla8)^0.5)-SUM($O222:O222),(Input!$O$156*(1+vanilla8)^0.5)/A14stdlife))</f>
        <v>0</v>
      </c>
      <c r="Q222" s="69">
        <f>IF(A14stdlife="n/a","n/a",IF(Q$3&gt;(A14stdlife+$F222),(Input!$O$156*(1+vanilla8)^0.5)-SUM($O222:P222),(Input!$O$156*(1+vanilla8)^0.5)/A14stdlife))</f>
        <v>0</v>
      </c>
      <c r="R222" s="69"/>
      <c r="S222" s="104"/>
      <c r="T222" s="104"/>
      <c r="U222" s="104"/>
      <c r="V222" s="104"/>
      <c r="W222" s="104"/>
      <c r="X222" s="104"/>
      <c r="Y222" s="104"/>
      <c r="Z222" s="104"/>
      <c r="AA222" s="104"/>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49"/>
      <c r="F223" s="87">
        <v>9</v>
      </c>
      <c r="G223" s="27"/>
      <c r="H223" s="149"/>
      <c r="I223" s="151"/>
      <c r="J223" s="151"/>
      <c r="K223" s="151"/>
      <c r="L223" s="151"/>
      <c r="M223" s="151"/>
      <c r="N223" s="151"/>
      <c r="O223" s="151"/>
      <c r="P223" s="150"/>
      <c r="Q223" s="69">
        <f>IF(A14stdlife="n/a","n/a",IF(Q$3&gt;(A14stdlife+$F223),(Input!$P$156*(1+vanilla9)^0.5)-SUM($P223:P223),(Input!$P$156*(1+vanilla9)^0.5)/A14stdlife))</f>
        <v>0</v>
      </c>
      <c r="R223" s="69"/>
      <c r="S223" s="104"/>
      <c r="T223" s="104"/>
      <c r="U223" s="104"/>
      <c r="V223" s="104"/>
      <c r="W223" s="104"/>
      <c r="X223" s="104"/>
      <c r="Y223" s="104"/>
      <c r="Z223" s="104"/>
      <c r="AA223" s="104"/>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49"/>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5"/>
      <c r="H225" s="167">
        <f>-SUM(H213:H224)</f>
        <v>0</v>
      </c>
      <c r="I225" s="167">
        <f>-SUM(I213:I224)</f>
        <v>0</v>
      </c>
      <c r="J225" s="167">
        <f>-SUM(J213:J224)</f>
        <v>0</v>
      </c>
      <c r="K225" s="167">
        <f>-SUM(K213:K224)</f>
        <v>0</v>
      </c>
      <c r="L225" s="167">
        <f>-SUM(L213:L224)</f>
        <v>0</v>
      </c>
      <c r="M225" s="167">
        <f>IF(Input!M173&gt;0, -SUM(M213:M224), 0)</f>
        <v>0</v>
      </c>
      <c r="N225" s="167">
        <f>IF(Input!N173&gt;0, -SUM(N213:N224), 0)</f>
        <v>0</v>
      </c>
      <c r="O225" s="167">
        <f>IF(Input!O173&gt;0, -SUM(O213:O224), 0)</f>
        <v>0</v>
      </c>
      <c r="P225" s="167">
        <f>IF(Input!P173&gt;0, -SUM(P213:P224), 0)</f>
        <v>0</v>
      </c>
      <c r="Q225" s="167">
        <f>IF(Input!Q173&gt;0, -SUM(Q213:Q224), 0)</f>
        <v>0</v>
      </c>
      <c r="R225" s="67"/>
      <c r="S225" s="106"/>
      <c r="T225" s="106"/>
      <c r="U225" s="106"/>
      <c r="V225" s="106"/>
      <c r="W225" s="106"/>
      <c r="X225" s="106"/>
      <c r="Y225" s="106"/>
      <c r="Z225" s="106"/>
      <c r="AA225" s="106"/>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3"/>
      <c r="E226" s="34" t="s">
        <v>28</v>
      </c>
      <c r="F226" s="33"/>
      <c r="G226" s="179"/>
      <c r="H226" s="68">
        <f>IF(H$3&gt;A15remlife,A15value-SUM($G226:G226),IF(A15remlife="N/A","n/a",A15value/A15remlife))</f>
        <v>0</v>
      </c>
      <c r="I226" s="68">
        <f>IF(I$3&gt;A15remlife,A15value-SUM($G226:H226),IF(A15remlife="N/A","n/a",A15value/A15remlife))</f>
        <v>0</v>
      </c>
      <c r="J226" s="68">
        <f>IF(J$3&gt;A15remlife,A15value-SUM($G226:I226),IF(A15remlife="N/A","n/a",A15value/A15remlife))</f>
        <v>0</v>
      </c>
      <c r="K226" s="68">
        <f>IF(K$3&gt;A15remlife,A15value-SUM($G226:J226),IF(A15remlife="N/A","n/a",A15value/A15remlife))</f>
        <v>0</v>
      </c>
      <c r="L226" s="68">
        <f>IF(L$3&gt;A15remlife,A15value-SUM($G226:K226),IF(A15remlife="N/A","n/a",A15value/A15remlife))</f>
        <v>0</v>
      </c>
      <c r="M226" s="68">
        <f>IF(M$3&gt;A15remlife,A15value-SUM($G226:L226),IF(A15remlife="N/A","n/a",A15value/A15remlife))</f>
        <v>0</v>
      </c>
      <c r="N226" s="68">
        <f>IF(N$3&gt;A15remlife,A15value-SUM($G226:M226),IF(A15remlife="N/A","n/a",A15value/A15remlife))</f>
        <v>0</v>
      </c>
      <c r="O226" s="68">
        <f>IF(O$3&gt;A15remlife,A15value-SUM($G226:N226),IF(A15remlife="N/A","n/a",A15value/A15remlife))</f>
        <v>0</v>
      </c>
      <c r="P226" s="68">
        <f>IF(P$3&gt;A15remlife,A15value-SUM($G226:O226),IF(A15remlife="N/A","n/a",A15value/A15remlife))</f>
        <v>0</v>
      </c>
      <c r="Q226" s="68">
        <f>IF(Q$3&gt;A15remlife,A15value-SUM($G226:P226),IF(A15remlife="N/A","n/a",A15value/A15remlife))</f>
        <v>0</v>
      </c>
      <c r="R226" s="68"/>
      <c r="S226" s="104"/>
      <c r="T226" s="104"/>
      <c r="U226" s="104"/>
      <c r="V226" s="104"/>
      <c r="W226" s="104"/>
      <c r="X226" s="104"/>
      <c r="Y226" s="104"/>
      <c r="Z226" s="104"/>
      <c r="AA226" s="104"/>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48" t="s">
        <v>83</v>
      </c>
      <c r="F227" s="87">
        <v>0</v>
      </c>
      <c r="G227" s="125"/>
      <c r="H227" s="69"/>
      <c r="I227" s="69"/>
      <c r="J227" s="69"/>
      <c r="K227" s="69"/>
      <c r="L227" s="69"/>
      <c r="M227" s="165"/>
      <c r="N227" s="114"/>
      <c r="O227" s="69"/>
      <c r="P227" s="69"/>
      <c r="Q227" s="69"/>
      <c r="R227" s="69"/>
      <c r="S227" s="104"/>
      <c r="T227" s="104"/>
      <c r="U227" s="104"/>
      <c r="V227" s="104"/>
      <c r="W227" s="104"/>
      <c r="X227" s="104"/>
      <c r="Y227" s="104"/>
      <c r="Z227" s="104"/>
      <c r="AA227" s="104"/>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49"/>
      <c r="F228" s="87">
        <v>1</v>
      </c>
      <c r="G228" s="125"/>
      <c r="H228" s="148"/>
      <c r="I228" s="69">
        <f>IF(A15stdlife="n/a","n/a",IF(I$3&gt;(A15stdlife+$F228),(Input!$H$157*(1+vanilla1)^0.5)-SUM($H228:H228),(Input!$H$157*(1+vanilla1)^0.5)/A15stdlife))</f>
        <v>0</v>
      </c>
      <c r="J228" s="69">
        <f>IF(A15stdlife="n/a","n/a",IF(J$3&gt;(A15stdlife+$F228),(Input!$H$157*(1+vanilla1)^0.5)-SUM($H228:I228),(Input!$H$157*(1+vanilla1)^0.5)/A15stdlife))</f>
        <v>0</v>
      </c>
      <c r="K228" s="69">
        <f>IF(A15stdlife="n/a","n/a",IF(K$3&gt;(A15stdlife+$F228),(Input!$H$157*(1+vanilla1)^0.5)-SUM($H228:J228),(Input!$H$157*(1+vanilla1)^0.5)/A15stdlife))</f>
        <v>0</v>
      </c>
      <c r="L228" s="69">
        <f>IF(A15stdlife="n/a","n/a",IF(L$3&gt;(A15stdlife+$F228),(Input!$H$157*(1+vanilla1)^0.5)-SUM($H228:K228),(Input!$H$157*(1+vanilla1)^0.5)/A15stdlife))</f>
        <v>0</v>
      </c>
      <c r="M228" s="69">
        <f>IF(A15stdlife="n/a","n/a",IF(M$3&gt;(A15stdlife+$F228),(Input!$H$157*(1+vanilla1)^0.5)-SUM($H228:L228),(Input!$H$157*(1+vanilla1)^0.5)/A15stdlife))</f>
        <v>0</v>
      </c>
      <c r="N228" s="69">
        <f>IF(A15stdlife="n/a","n/a",IF(N$3&gt;(A15stdlife+$F228),(Input!$H$157*(1+vanilla1)^0.5)-SUM($H228:M228),(Input!$H$157*(1+vanilla1)^0.5)/A15stdlife))</f>
        <v>0</v>
      </c>
      <c r="O228" s="69">
        <f>IF(A15stdlife="n/a","n/a",IF(O$3&gt;(A15stdlife+$F228),(Input!$H$157*(1+vanilla1)^0.5)-SUM($H228:N228),(Input!$H$157*(1+vanilla1)^0.5)/A15stdlife))</f>
        <v>0</v>
      </c>
      <c r="P228" s="69">
        <f>IF(A15stdlife="n/a","n/a",IF(P$3&gt;(A15stdlife+$F228),(Input!$H$157*(1+vanilla1)^0.5)-SUM($H228:O228),(Input!$H$157*(1+vanilla1)^0.5)/A15stdlife))</f>
        <v>0</v>
      </c>
      <c r="Q228" s="69">
        <f>IF(A15stdlife="n/a","n/a",IF(Q$3&gt;(A15stdlife+$F228),(Input!$H$157*(1+vanilla1)^0.5)-SUM($H228:P228),(Input!$H$157*(1+vanilla1)^0.5)/A15stdlife))</f>
        <v>0</v>
      </c>
      <c r="R228" s="69"/>
      <c r="S228" s="104"/>
      <c r="T228" s="104"/>
      <c r="U228" s="104"/>
      <c r="V228" s="104"/>
      <c r="W228" s="104"/>
      <c r="X228" s="104"/>
      <c r="Y228" s="104"/>
      <c r="Z228" s="104"/>
      <c r="AA228" s="104"/>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49"/>
      <c r="F229" s="87">
        <v>2</v>
      </c>
      <c r="G229" s="125"/>
      <c r="H229" s="149"/>
      <c r="I229" s="150"/>
      <c r="J229" s="69">
        <f>IF(A15stdlife="n/a","n/a",IF(J$3&gt;(A15stdlife+$F229),(Input!$I$157*(1+vanilla2)^0.5)-SUM($I229:I229),(Input!$I$157*(1+vanilla2)^0.5)/A15stdlife))</f>
        <v>0</v>
      </c>
      <c r="K229" s="69">
        <f>IF(A15stdlife="n/a","n/a",IF(K$3&gt;(A15stdlife+$F229),(Input!$I$157*(1+vanilla2)^0.5)-SUM($I229:J229),(Input!$I$157*(1+vanilla2)^0.5)/A15stdlife))</f>
        <v>0</v>
      </c>
      <c r="L229" s="69">
        <f>IF(A15stdlife="n/a","n/a",IF(L$3&gt;(A15stdlife+$F229),(Input!$I$157*(1+vanilla2)^0.5)-SUM($I229:K229),(Input!$I$157*(1+vanilla2)^0.5)/A15stdlife))</f>
        <v>0</v>
      </c>
      <c r="M229" s="69">
        <f>IF(A15stdlife="n/a","n/a",IF(M$3&gt;(A15stdlife+$F229),(Input!$I$157*(1+vanilla2)^0.5)-SUM($I229:L229),(Input!$I$157*(1+vanilla2)^0.5)/A15stdlife))</f>
        <v>0</v>
      </c>
      <c r="N229" s="69">
        <f>IF(A15stdlife="n/a","n/a",IF(N$3&gt;(A15stdlife+$F229),(Input!$I$157*(1+vanilla2)^0.5)-SUM($I229:M229),(Input!$I$157*(1+vanilla2)^0.5)/A15stdlife))</f>
        <v>0</v>
      </c>
      <c r="O229" s="69">
        <f>IF(A15stdlife="n/a","n/a",IF(O$3&gt;(A15stdlife+$F229),(Input!$I$157*(1+vanilla2)^0.5)-SUM($I229:N229),(Input!$I$157*(1+vanilla2)^0.5)/A15stdlife))</f>
        <v>0</v>
      </c>
      <c r="P229" s="69">
        <f>IF(A15stdlife="n/a","n/a",IF(P$3&gt;(A15stdlife+$F229),(Input!$I$157*(1+vanilla2)^0.5)-SUM($I229:O229),(Input!$I$157*(1+vanilla2)^0.5)/A15stdlife))</f>
        <v>0</v>
      </c>
      <c r="Q229" s="69">
        <f>IF(A15stdlife="n/a","n/a",IF(Q$3&gt;(A15stdlife+$F229),(Input!$I$157*(1+vanilla2)^0.5)-SUM($I229:P229),(Input!$I$157*(1+vanilla2)^0.5)/A15stdlife))</f>
        <v>0</v>
      </c>
      <c r="R229" s="69"/>
      <c r="S229" s="104"/>
      <c r="T229" s="104"/>
      <c r="U229" s="104"/>
      <c r="V229" s="104"/>
      <c r="W229" s="104"/>
      <c r="X229" s="104"/>
      <c r="Y229" s="104"/>
      <c r="Z229" s="104"/>
      <c r="AA229" s="104"/>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49"/>
      <c r="F230" s="87">
        <v>3</v>
      </c>
      <c r="G230" s="125"/>
      <c r="H230" s="149"/>
      <c r="I230" s="151"/>
      <c r="J230" s="150"/>
      <c r="K230" s="69">
        <f>IF(A15stdlife="n/a","n/a",IF(K$3&gt;(A15stdlife+$F230),(Input!$J$157*(1+vanilla3)^0.5)-SUM($J230:J230),(Input!$J$157*(1+vanilla3)^0.5)/A15stdlife))</f>
        <v>0</v>
      </c>
      <c r="L230" s="69">
        <f>IF(A15stdlife="n/a","n/a",IF(L$3&gt;(A15stdlife+$F230),(Input!$J$157*(1+vanilla3)^0.5)-SUM($J230:K230),(Input!$J$157*(1+vanilla3)^0.5)/A15stdlife))</f>
        <v>0</v>
      </c>
      <c r="M230" s="69">
        <f>IF(A15stdlife="n/a","n/a",IF(M$3&gt;(A15stdlife+$F230),(Input!$J$157*(1+vanilla3)^0.5)-SUM($J230:L230),(Input!$J$157*(1+vanilla3)^0.5)/A15stdlife))</f>
        <v>0</v>
      </c>
      <c r="N230" s="69">
        <f>IF(A15stdlife="n/a","n/a",IF(N$3&gt;(A15stdlife+$F230),(Input!$J$157*(1+vanilla3)^0.5)-SUM($J230:M230),(Input!$J$157*(1+vanilla3)^0.5)/A15stdlife))</f>
        <v>0</v>
      </c>
      <c r="O230" s="69">
        <f>IF(A15stdlife="n/a","n/a",IF(O$3&gt;(A15stdlife+$F230),(Input!$J$157*(1+vanilla3)^0.5)-SUM($J230:N230),(Input!$J$157*(1+vanilla3)^0.5)/A15stdlife))</f>
        <v>0</v>
      </c>
      <c r="P230" s="69">
        <f>IF(A15stdlife="n/a","n/a",IF(P$3&gt;(A15stdlife+$F230),(Input!$J$157*(1+vanilla3)^0.5)-SUM($J230:O230),(Input!$J$157*(1+vanilla3)^0.5)/A15stdlife))</f>
        <v>0</v>
      </c>
      <c r="Q230" s="69">
        <f>IF(A15stdlife="n/a","n/a",IF(Q$3&gt;(A15stdlife+$F230),(Input!$J$157*(1+vanilla3)^0.5)-SUM($J230:P230),(Input!$J$157*(1+vanilla3)^0.5)/A15stdlife))</f>
        <v>0</v>
      </c>
      <c r="R230" s="69"/>
      <c r="S230" s="104"/>
      <c r="T230" s="104"/>
      <c r="U230" s="104"/>
      <c r="V230" s="104"/>
      <c r="W230" s="104"/>
      <c r="X230" s="104"/>
      <c r="Y230" s="104"/>
      <c r="Z230" s="104"/>
      <c r="AA230" s="104"/>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49"/>
      <c r="F231" s="87">
        <v>4</v>
      </c>
      <c r="G231" s="125"/>
      <c r="H231" s="149"/>
      <c r="I231" s="151"/>
      <c r="J231" s="151"/>
      <c r="K231" s="150"/>
      <c r="L231" s="69">
        <f>IF(A15stdlife="n/a","n/a",IF(L$3&gt;(A15stdlife+$F231),(Input!$K$157*(1+vanilla4)^0.5)-SUM($K231:K231),(Input!$K$157*(1+vanilla4)^0.5)/A15stdlife))</f>
        <v>0</v>
      </c>
      <c r="M231" s="69">
        <f>IF(A15stdlife="n/a","n/a",IF(M$3&gt;(A15stdlife+$F231),(Input!$K$157*(1+vanilla4)^0.5)-SUM($K231:L231),(Input!$K$157*(1+vanilla4)^0.5)/A15stdlife))</f>
        <v>0</v>
      </c>
      <c r="N231" s="69">
        <f>IF(A15stdlife="n/a","n/a",IF(N$3&gt;(A15stdlife+$F231),(Input!$K$157*(1+vanilla4)^0.5)-SUM($K231:M231),(Input!$K$157*(1+vanilla4)^0.5)/A15stdlife))</f>
        <v>0</v>
      </c>
      <c r="O231" s="69">
        <f>IF(A15stdlife="n/a","n/a",IF(O$3&gt;(A15stdlife+$F231),(Input!$K$157*(1+vanilla4)^0.5)-SUM($K231:N231),(Input!$K$157*(1+vanilla4)^0.5)/A15stdlife))</f>
        <v>0</v>
      </c>
      <c r="P231" s="69">
        <f>IF(A15stdlife="n/a","n/a",IF(P$3&gt;(A15stdlife+$F231),(Input!$K$157*(1+vanilla4)^0.5)-SUM($K231:O231),(Input!$K$157*(1+vanilla4)^0.5)/A15stdlife))</f>
        <v>0</v>
      </c>
      <c r="Q231" s="69">
        <f>IF(A15stdlife="n/a","n/a",IF(Q$3&gt;(A15stdlife+$F231),(Input!$K$157*(1+vanilla4)^0.5)-SUM($K231:P231),(Input!$K$157*(1+vanilla4)^0.5)/A15stdlife))</f>
        <v>0</v>
      </c>
      <c r="R231" s="69"/>
      <c r="S231" s="104"/>
      <c r="T231" s="104"/>
      <c r="U231" s="104"/>
      <c r="V231" s="104"/>
      <c r="W231" s="104"/>
      <c r="X231" s="104"/>
      <c r="Y231" s="104"/>
      <c r="Z231" s="104"/>
      <c r="AA231" s="104"/>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49"/>
      <c r="F232" s="87">
        <v>5</v>
      </c>
      <c r="G232" s="27"/>
      <c r="H232" s="149"/>
      <c r="I232" s="151"/>
      <c r="J232" s="151"/>
      <c r="K232" s="151"/>
      <c r="L232" s="150"/>
      <c r="M232" s="69">
        <f>IF(A15stdlife="n/a","n/a",IF(M$3&gt;(A15stdlife+$F232),(Input!$L$157*(1+vanilla5)^0.5)-SUM($L232:L232),(Input!$L$157*(1+vanilla5)^0.5)/A15stdlife))</f>
        <v>0</v>
      </c>
      <c r="N232" s="69">
        <f>IF(A15stdlife="n/a","n/a",IF(N$3&gt;(A15stdlife+$F232),(Input!$L$157*(1+vanilla5)^0.5)-SUM($L232:M232),(Input!$L$157*(1+vanilla5)^0.5)/A15stdlife))</f>
        <v>0</v>
      </c>
      <c r="O232" s="69">
        <f>IF(A15stdlife="n/a","n/a",IF(O$3&gt;(A15stdlife+$F232),(Input!$L$157*(1+vanilla5)^0.5)-SUM($L232:N232),(Input!$L$157*(1+vanilla5)^0.5)/A15stdlife))</f>
        <v>0</v>
      </c>
      <c r="P232" s="69">
        <f>IF(A15stdlife="n/a","n/a",IF(P$3&gt;(A15stdlife+$F232),(Input!$L$157*(1+vanilla5)^0.5)-SUM($L232:O232),(Input!$L$157*(1+vanilla5)^0.5)/A15stdlife))</f>
        <v>0</v>
      </c>
      <c r="Q232" s="69">
        <f>IF(A15stdlife="n/a","n/a",IF(Q$3&gt;(A15stdlife+$F232),(Input!$L$157*(1+vanilla5)^0.5)-SUM($L232:P232),(Input!$L$157*(1+vanilla5)^0.5)/A15stdlife))</f>
        <v>0</v>
      </c>
      <c r="R232" s="69"/>
      <c r="S232" s="104"/>
      <c r="T232" s="104"/>
      <c r="U232" s="104"/>
      <c r="V232" s="104"/>
      <c r="W232" s="104"/>
      <c r="X232" s="104"/>
      <c r="Y232" s="104"/>
      <c r="Z232" s="104"/>
      <c r="AA232" s="104"/>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49"/>
      <c r="F233" s="87">
        <v>6</v>
      </c>
      <c r="G233" s="27"/>
      <c r="H233" s="149"/>
      <c r="I233" s="151"/>
      <c r="J233" s="151"/>
      <c r="K233" s="151"/>
      <c r="L233" s="151"/>
      <c r="M233" s="150"/>
      <c r="N233" s="69">
        <f>IF(A15stdlife="n/a","n/a",IF(N$3&gt;(A15stdlife+$F233),(Input!$M$157*(1+vanilla6)^0.5)-SUM($M233:M233),(Input!$M$157*(1+vanilla6)^0.5)/A15stdlife))</f>
        <v>0</v>
      </c>
      <c r="O233" s="69">
        <f>IF(A15stdlife="n/a","n/a",IF(O$3&gt;(A15stdlife+$F233),(Input!$M$157*(1+vanilla6)^0.5)-SUM($M233:N233),(Input!$M$157*(1+vanilla6)^0.5)/A15stdlife))</f>
        <v>0</v>
      </c>
      <c r="P233" s="69">
        <f>IF(A15stdlife="n/a","n/a",IF(P$3&gt;(A15stdlife+$F233),(Input!$M$157*(1+vanilla6)^0.5)-SUM($M233:O233),(Input!$M$157*(1+vanilla6)^0.5)/A15stdlife))</f>
        <v>0</v>
      </c>
      <c r="Q233" s="69">
        <f>IF(A15stdlife="n/a","n/a",IF(Q$3&gt;(A15stdlife+$F233),(Input!$M$157*(1+vanilla6)^0.5)-SUM($M233:P233),(Input!$M$157*(1+vanilla6)^0.5)/A15stdlife))</f>
        <v>0</v>
      </c>
      <c r="R233" s="69"/>
      <c r="S233" s="104"/>
      <c r="T233" s="104"/>
      <c r="U233" s="104"/>
      <c r="V233" s="104"/>
      <c r="W233" s="104"/>
      <c r="X233" s="104"/>
      <c r="Y233" s="104"/>
      <c r="Z233" s="104"/>
      <c r="AA233" s="104"/>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49"/>
      <c r="F234" s="87">
        <v>7</v>
      </c>
      <c r="G234" s="27"/>
      <c r="H234" s="149"/>
      <c r="I234" s="151"/>
      <c r="J234" s="151"/>
      <c r="K234" s="151"/>
      <c r="L234" s="151"/>
      <c r="M234" s="151"/>
      <c r="N234" s="150"/>
      <c r="O234" s="69">
        <f>IF(A15stdlife="n/a","n/a",IF(O$3&gt;(A15stdlife+$F234),(Input!$N$157*(1+vanilla7)^0.5)-SUM($N234:N234),(Input!$N$157*(1+vanilla7)^0.5)/A15stdlife))</f>
        <v>0</v>
      </c>
      <c r="P234" s="69">
        <f>IF(A15stdlife="n/a","n/a",IF(P$3&gt;(A15stdlife+$F234),(Input!$N$157*(1+vanilla7)^0.5)-SUM($N234:O234),(Input!$N$157*(1+vanilla7)^0.5)/A15stdlife))</f>
        <v>0</v>
      </c>
      <c r="Q234" s="69">
        <f>IF(A15stdlife="n/a","n/a",IF(Q$3&gt;(A15stdlife+$F234),(Input!$N$157*(1+vanilla7)^0.5)-SUM($N234:P234),(Input!$N$157*(1+vanilla7)^0.5)/A15stdlife))</f>
        <v>0</v>
      </c>
      <c r="R234" s="69"/>
      <c r="S234" s="104"/>
      <c r="T234" s="104"/>
      <c r="U234" s="104"/>
      <c r="V234" s="104"/>
      <c r="W234" s="104"/>
      <c r="X234" s="104"/>
      <c r="Y234" s="104"/>
      <c r="Z234" s="104"/>
      <c r="AA234" s="104"/>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49"/>
      <c r="F235" s="87">
        <v>8</v>
      </c>
      <c r="G235" s="27"/>
      <c r="H235" s="149"/>
      <c r="I235" s="151"/>
      <c r="J235" s="151"/>
      <c r="K235" s="151"/>
      <c r="L235" s="151"/>
      <c r="M235" s="151"/>
      <c r="N235" s="151"/>
      <c r="O235" s="150"/>
      <c r="P235" s="69">
        <f>IF(A15stdlife="n/a","n/a",IF(P$3&gt;(A15stdlife+$F235),(Input!$O$157*(1+vanilla8)^0.5)-SUM($O235:O235),(Input!$O$157*(1+vanilla8)^0.5)/A15stdlife))</f>
        <v>0</v>
      </c>
      <c r="Q235" s="69">
        <f>IF(A15stdlife="n/a","n/a",IF(Q$3&gt;(A15stdlife+$F235),(Input!$O$157*(1+vanilla8)^0.5)-SUM($O235:P235),(Input!$O$157*(1+vanilla8)^0.5)/A15stdlife))</f>
        <v>0</v>
      </c>
      <c r="R235" s="69"/>
      <c r="S235" s="104"/>
      <c r="T235" s="104"/>
      <c r="U235" s="104"/>
      <c r="V235" s="104"/>
      <c r="W235" s="104"/>
      <c r="X235" s="104"/>
      <c r="Y235" s="104"/>
      <c r="Z235" s="104"/>
      <c r="AA235" s="104"/>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49"/>
      <c r="F236" s="87">
        <v>9</v>
      </c>
      <c r="G236" s="27"/>
      <c r="H236" s="149"/>
      <c r="I236" s="151"/>
      <c r="J236" s="151"/>
      <c r="K236" s="151"/>
      <c r="L236" s="151"/>
      <c r="M236" s="151"/>
      <c r="N236" s="151"/>
      <c r="O236" s="151"/>
      <c r="P236" s="150"/>
      <c r="Q236" s="69">
        <f>IF(A15stdlife="n/a","n/a",IF(Q$3&gt;(A15stdlife+$F236),(Input!$P$157*(1+vanilla9)^0.5)-SUM($P236:P236),(Input!$P$157*(1+vanilla9)^0.5)/A15stdlife))</f>
        <v>0</v>
      </c>
      <c r="R236" s="69"/>
      <c r="S236" s="104"/>
      <c r="T236" s="104"/>
      <c r="U236" s="104"/>
      <c r="V236" s="104"/>
      <c r="W236" s="104"/>
      <c r="X236" s="104"/>
      <c r="Y236" s="104"/>
      <c r="Z236" s="104"/>
      <c r="AA236" s="104"/>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49"/>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5"/>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7"/>
      <c r="S238" s="106"/>
      <c r="T238" s="106"/>
      <c r="U238" s="106"/>
      <c r="V238" s="106"/>
      <c r="W238" s="106"/>
      <c r="X238" s="106"/>
      <c r="Y238" s="106"/>
      <c r="Z238" s="106"/>
      <c r="AA238" s="106"/>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3"/>
      <c r="E239" s="34" t="s">
        <v>28</v>
      </c>
      <c r="F239" s="33"/>
      <c r="G239" s="179"/>
      <c r="H239" s="68">
        <f>IF(H$3&gt;A16remlife,A16value-SUM($G239:G239),IF(A16remlife="N/A","n/a",A16value/A16remlife))</f>
        <v>0</v>
      </c>
      <c r="I239" s="68">
        <f>IF(I$3&gt;A16remlife,A16value-SUM($G239:H239),IF(A16remlife="N/A","n/a",A16value/A16remlife))</f>
        <v>0</v>
      </c>
      <c r="J239" s="68">
        <f>IF(J$3&gt;A16remlife,A16value-SUM($G239:I239),IF(A16remlife="N/A","n/a",A16value/A16remlife))</f>
        <v>0</v>
      </c>
      <c r="K239" s="68">
        <f>IF(K$3&gt;A16remlife,A16value-SUM($G239:J239),IF(A16remlife="N/A","n/a",A16value/A16remlife))</f>
        <v>0</v>
      </c>
      <c r="L239" s="68">
        <f>IF(L$3&gt;A16remlife,A16value-SUM($G239:K239),IF(A16remlife="N/A","n/a",A16value/A16remlife))</f>
        <v>0</v>
      </c>
      <c r="M239" s="68">
        <f>IF(M$3&gt;A16remlife,A16value-SUM($G239:L239),IF(A16remlife="N/A","n/a",A16value/A16remlife))</f>
        <v>0</v>
      </c>
      <c r="N239" s="68">
        <f>IF(N$3&gt;A16remlife,A16value-SUM($G239:M239),IF(A16remlife="N/A","n/a",A16value/A16remlife))</f>
        <v>0</v>
      </c>
      <c r="O239" s="68">
        <f>IF(O$3&gt;A16remlife,A16value-SUM($G239:N239),IF(A16remlife="N/A","n/a",A16value/A16remlife))</f>
        <v>0</v>
      </c>
      <c r="P239" s="68">
        <f>IF(P$3&gt;A16remlife,A16value-SUM($G239:O239),IF(A16remlife="N/A","n/a",A16value/A16remlife))</f>
        <v>0</v>
      </c>
      <c r="Q239" s="68">
        <f>IF(Q$3&gt;A16remlife,A16value-SUM($G239:P239),IF(A16remlife="N/A","n/a",A16value/A16remlife))</f>
        <v>0</v>
      </c>
      <c r="R239" s="68"/>
      <c r="S239" s="104"/>
      <c r="T239" s="104"/>
      <c r="U239" s="104"/>
      <c r="V239" s="104"/>
      <c r="W239" s="104"/>
      <c r="X239" s="104"/>
      <c r="Y239" s="104"/>
      <c r="Z239" s="104"/>
      <c r="AA239" s="104"/>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48" t="s">
        <v>83</v>
      </c>
      <c r="F240" s="87">
        <v>0</v>
      </c>
      <c r="G240" s="125"/>
      <c r="H240" s="69"/>
      <c r="I240" s="69"/>
      <c r="J240" s="69"/>
      <c r="K240" s="69"/>
      <c r="L240" s="69"/>
      <c r="M240" s="165"/>
      <c r="N240" s="114"/>
      <c r="O240" s="69"/>
      <c r="P240" s="69"/>
      <c r="Q240" s="69"/>
      <c r="R240" s="69"/>
      <c r="S240" s="104"/>
      <c r="T240" s="104"/>
      <c r="U240" s="104"/>
      <c r="V240" s="104"/>
      <c r="W240" s="104"/>
      <c r="X240" s="104"/>
      <c r="Y240" s="104"/>
      <c r="Z240" s="104"/>
      <c r="AA240" s="104"/>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49"/>
      <c r="F241" s="87">
        <v>1</v>
      </c>
      <c r="G241" s="125"/>
      <c r="H241" s="148"/>
      <c r="I241" s="69">
        <f>IF(A16stdlife="n/a","n/a",IF(I$3&gt;(A16stdlife+$F241),(Input!$H$158*(1+vanilla1)^0.5)-SUM($H241:H241),(Input!$H$158*(1+vanilla1)^0.5)/A16stdlife))</f>
        <v>0</v>
      </c>
      <c r="J241" s="69">
        <f>IF(A16stdlife="n/a","n/a",IF(J$3&gt;(A16stdlife+$F241),(Input!$H$158*(1+vanilla1)^0.5)-SUM($H241:I241),(Input!$H$158*(1+vanilla1)^0.5)/A16stdlife))</f>
        <v>0</v>
      </c>
      <c r="K241" s="69">
        <f>IF(A16stdlife="n/a","n/a",IF(K$3&gt;(A16stdlife+$F241),(Input!$H$158*(1+vanilla1)^0.5)-SUM($H241:J241),(Input!$H$158*(1+vanilla1)^0.5)/A16stdlife))</f>
        <v>0</v>
      </c>
      <c r="L241" s="69">
        <f>IF(A16stdlife="n/a","n/a",IF(L$3&gt;(A16stdlife+$F241),(Input!$H$158*(1+vanilla1)^0.5)-SUM($H241:K241),(Input!$H$158*(1+vanilla1)^0.5)/A16stdlife))</f>
        <v>0</v>
      </c>
      <c r="M241" s="69">
        <f>IF(A16stdlife="n/a","n/a",IF(M$3&gt;(A16stdlife+$F241),(Input!$H$158*(1+vanilla1)^0.5)-SUM($H241:L241),(Input!$H$158*(1+vanilla1)^0.5)/A16stdlife))</f>
        <v>0</v>
      </c>
      <c r="N241" s="69">
        <f>IF(A16stdlife="n/a","n/a",IF(N$3&gt;(A16stdlife+$F241),(Input!$H$158*(1+vanilla1)^0.5)-SUM($H241:M241),(Input!$H$158*(1+vanilla1)^0.5)/A16stdlife))</f>
        <v>0</v>
      </c>
      <c r="O241" s="69">
        <f>IF(A16stdlife="n/a","n/a",IF(O$3&gt;(A16stdlife+$F241),(Input!$H$158*(1+vanilla1)^0.5)-SUM($H241:N241),(Input!$H$158*(1+vanilla1)^0.5)/A16stdlife))</f>
        <v>0</v>
      </c>
      <c r="P241" s="69">
        <f>IF(A16stdlife="n/a","n/a",IF(P$3&gt;(A16stdlife+$F241),(Input!$H$158*(1+vanilla1)^0.5)-SUM($H241:O241),(Input!$H$158*(1+vanilla1)^0.5)/A16stdlife))</f>
        <v>0</v>
      </c>
      <c r="Q241" s="69">
        <f>IF(A16stdlife="n/a","n/a",IF(Q$3&gt;(A16stdlife+$F241),(Input!$H$158*(1+vanilla1)^0.5)-SUM($H241:P241),(Input!$H$158*(1+vanilla1)^0.5)/A16stdlife))</f>
        <v>0</v>
      </c>
      <c r="R241" s="69"/>
      <c r="S241" s="104"/>
      <c r="T241" s="104"/>
      <c r="U241" s="104"/>
      <c r="V241" s="104"/>
      <c r="W241" s="104"/>
      <c r="X241" s="104"/>
      <c r="Y241" s="104"/>
      <c r="Z241" s="104"/>
      <c r="AA241" s="104"/>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49"/>
      <c r="F242" s="87">
        <v>2</v>
      </c>
      <c r="G242" s="125"/>
      <c r="H242" s="149"/>
      <c r="I242" s="150"/>
      <c r="J242" s="69">
        <f>IF(A16stdlife="n/a","n/a",IF(J$3&gt;(A16stdlife+$F242),(Input!$I$158*(1+vanilla2)^0.5)-SUM($I242:I242),(Input!$I$158*(1+vanilla2)^0.5)/A16stdlife))</f>
        <v>0</v>
      </c>
      <c r="K242" s="69">
        <f>IF(A16stdlife="n/a","n/a",IF(K$3&gt;(A16stdlife+$F242),(Input!$I$158*(1+vanilla2)^0.5)-SUM($I242:J242),(Input!$I$158*(1+vanilla2)^0.5)/A16stdlife))</f>
        <v>0</v>
      </c>
      <c r="L242" s="69">
        <f>IF(A16stdlife="n/a","n/a",IF(L$3&gt;(A16stdlife+$F242),(Input!$I$158*(1+vanilla2)^0.5)-SUM($I242:K242),(Input!$I$158*(1+vanilla2)^0.5)/A16stdlife))</f>
        <v>0</v>
      </c>
      <c r="M242" s="69">
        <f>IF(A16stdlife="n/a","n/a",IF(M$3&gt;(A16stdlife+$F242),(Input!$I$158*(1+vanilla2)^0.5)-SUM($I242:L242),(Input!$I$158*(1+vanilla2)^0.5)/A16stdlife))</f>
        <v>0</v>
      </c>
      <c r="N242" s="69">
        <f>IF(A16stdlife="n/a","n/a",IF(N$3&gt;(A16stdlife+$F242),(Input!$I$158*(1+vanilla2)^0.5)-SUM($I242:M242),(Input!$I$158*(1+vanilla2)^0.5)/A16stdlife))</f>
        <v>0</v>
      </c>
      <c r="O242" s="69">
        <f>IF(A16stdlife="n/a","n/a",IF(O$3&gt;(A16stdlife+$F242),(Input!$I$158*(1+vanilla2)^0.5)-SUM($I242:N242),(Input!$I$158*(1+vanilla2)^0.5)/A16stdlife))</f>
        <v>0</v>
      </c>
      <c r="P242" s="69">
        <f>IF(A16stdlife="n/a","n/a",IF(P$3&gt;(A16stdlife+$F242),(Input!$I$158*(1+vanilla2)^0.5)-SUM($I242:O242),(Input!$I$158*(1+vanilla2)^0.5)/A16stdlife))</f>
        <v>0</v>
      </c>
      <c r="Q242" s="69">
        <f>IF(A16stdlife="n/a","n/a",IF(Q$3&gt;(A16stdlife+$F242),(Input!$I$158*(1+vanilla2)^0.5)-SUM($I242:P242),(Input!$I$158*(1+vanilla2)^0.5)/A16stdlife))</f>
        <v>0</v>
      </c>
      <c r="R242" s="69"/>
      <c r="S242" s="104"/>
      <c r="T242" s="104"/>
      <c r="U242" s="104"/>
      <c r="V242" s="104"/>
      <c r="W242" s="104"/>
      <c r="X242" s="104"/>
      <c r="Y242" s="104"/>
      <c r="Z242" s="104"/>
      <c r="AA242" s="104"/>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49"/>
      <c r="F243" s="87">
        <v>3</v>
      </c>
      <c r="G243" s="125"/>
      <c r="H243" s="149"/>
      <c r="I243" s="151"/>
      <c r="J243" s="150"/>
      <c r="K243" s="69">
        <f>IF(A16stdlife="n/a","n/a",IF(K$3&gt;(A16stdlife+$F243),(Input!$J$158*(1+vanilla3)^0.5)-SUM($J243:J243),(Input!$J$158*(1+vanilla3)^0.5)/A16stdlife))</f>
        <v>0</v>
      </c>
      <c r="L243" s="69">
        <f>IF(A16stdlife="n/a","n/a",IF(L$3&gt;(A16stdlife+$F243),(Input!$J$158*(1+vanilla3)^0.5)-SUM($J243:K243),(Input!$J$158*(1+vanilla3)^0.5)/A16stdlife))</f>
        <v>0</v>
      </c>
      <c r="M243" s="69">
        <f>IF(A16stdlife="n/a","n/a",IF(M$3&gt;(A16stdlife+$F243),(Input!$J$158*(1+vanilla3)^0.5)-SUM($J243:L243),(Input!$J$158*(1+vanilla3)^0.5)/A16stdlife))</f>
        <v>0</v>
      </c>
      <c r="N243" s="69">
        <f>IF(A16stdlife="n/a","n/a",IF(N$3&gt;(A16stdlife+$F243),(Input!$J$158*(1+vanilla3)^0.5)-SUM($J243:M243),(Input!$J$158*(1+vanilla3)^0.5)/A16stdlife))</f>
        <v>0</v>
      </c>
      <c r="O243" s="69">
        <f>IF(A16stdlife="n/a","n/a",IF(O$3&gt;(A16stdlife+$F243),(Input!$J$158*(1+vanilla3)^0.5)-SUM($J243:N243),(Input!$J$158*(1+vanilla3)^0.5)/A16stdlife))</f>
        <v>0</v>
      </c>
      <c r="P243" s="69">
        <f>IF(A16stdlife="n/a","n/a",IF(P$3&gt;(A16stdlife+$F243),(Input!$J$158*(1+vanilla3)^0.5)-SUM($J243:O243),(Input!$J$158*(1+vanilla3)^0.5)/A16stdlife))</f>
        <v>0</v>
      </c>
      <c r="Q243" s="69">
        <f>IF(A16stdlife="n/a","n/a",IF(Q$3&gt;(A16stdlife+$F243),(Input!$J$158*(1+vanilla3)^0.5)-SUM($J243:P243),(Input!$J$158*(1+vanilla3)^0.5)/A16stdlife))</f>
        <v>0</v>
      </c>
      <c r="R243" s="69"/>
      <c r="S243" s="104"/>
      <c r="T243" s="104"/>
      <c r="U243" s="104"/>
      <c r="V243" s="104"/>
      <c r="W243" s="104"/>
      <c r="X243" s="104"/>
      <c r="Y243" s="104"/>
      <c r="Z243" s="104"/>
      <c r="AA243" s="104"/>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49"/>
      <c r="F244" s="87">
        <v>4</v>
      </c>
      <c r="G244" s="125"/>
      <c r="H244" s="149"/>
      <c r="I244" s="151"/>
      <c r="J244" s="151"/>
      <c r="K244" s="150"/>
      <c r="L244" s="69">
        <f>IF(A16stdlife="n/a","n/a",IF(L$3&gt;(A16stdlife+$F244),(Input!$K$158*(1+vanilla4)^0.5)-SUM($K244:K244),(Input!$K$158*(1+vanilla4)^0.5)/A16stdlife))</f>
        <v>0</v>
      </c>
      <c r="M244" s="69">
        <f>IF(A16stdlife="n/a","n/a",IF(M$3&gt;(A16stdlife+$F244),(Input!$K$158*(1+vanilla4)^0.5)-SUM($K244:L244),(Input!$K$158*(1+vanilla4)^0.5)/A16stdlife))</f>
        <v>0</v>
      </c>
      <c r="N244" s="69">
        <f>IF(A16stdlife="n/a","n/a",IF(N$3&gt;(A16stdlife+$F244),(Input!$K$158*(1+vanilla4)^0.5)-SUM($K244:M244),(Input!$K$158*(1+vanilla4)^0.5)/A16stdlife))</f>
        <v>0</v>
      </c>
      <c r="O244" s="69">
        <f>IF(A16stdlife="n/a","n/a",IF(O$3&gt;(A16stdlife+$F244),(Input!$K$158*(1+vanilla4)^0.5)-SUM($K244:N244),(Input!$K$158*(1+vanilla4)^0.5)/A16stdlife))</f>
        <v>0</v>
      </c>
      <c r="P244" s="69">
        <f>IF(A16stdlife="n/a","n/a",IF(P$3&gt;(A16stdlife+$F244),(Input!$K$158*(1+vanilla4)^0.5)-SUM($K244:O244),(Input!$K$158*(1+vanilla4)^0.5)/A16stdlife))</f>
        <v>0</v>
      </c>
      <c r="Q244" s="69">
        <f>IF(A16stdlife="n/a","n/a",IF(Q$3&gt;(A16stdlife+$F244),(Input!$K$158*(1+vanilla4)^0.5)-SUM($K244:P244),(Input!$K$158*(1+vanilla4)^0.5)/A16stdlife))</f>
        <v>0</v>
      </c>
      <c r="R244" s="69"/>
      <c r="S244" s="104"/>
      <c r="T244" s="104"/>
      <c r="U244" s="104"/>
      <c r="V244" s="104"/>
      <c r="W244" s="104"/>
      <c r="X244" s="104"/>
      <c r="Y244" s="104"/>
      <c r="Z244" s="104"/>
      <c r="AA244" s="104"/>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49"/>
      <c r="F245" s="87">
        <v>5</v>
      </c>
      <c r="G245" s="27"/>
      <c r="H245" s="149"/>
      <c r="I245" s="151"/>
      <c r="J245" s="151"/>
      <c r="K245" s="151"/>
      <c r="L245" s="150"/>
      <c r="M245" s="69">
        <f>IF(A16stdlife="n/a","n/a",IF(M$3&gt;(A16stdlife+$F245),(Input!$L$158*(1+vanilla5)^0.5)-SUM($L245:L245),(Input!$L$158*(1+vanilla5)^0.5)/A16stdlife))</f>
        <v>0</v>
      </c>
      <c r="N245" s="69">
        <f>IF(A16stdlife="n/a","n/a",IF(N$3&gt;(A16stdlife+$F245),(Input!$L$158*(1+vanilla5)^0.5)-SUM($L245:M245),(Input!$L$158*(1+vanilla5)^0.5)/A16stdlife))</f>
        <v>0</v>
      </c>
      <c r="O245" s="69">
        <f>IF(A16stdlife="n/a","n/a",IF(O$3&gt;(A16stdlife+$F245),(Input!$L$158*(1+vanilla5)^0.5)-SUM($L245:N245),(Input!$L$158*(1+vanilla5)^0.5)/A16stdlife))</f>
        <v>0</v>
      </c>
      <c r="P245" s="69">
        <f>IF(A16stdlife="n/a","n/a",IF(P$3&gt;(A16stdlife+$F245),(Input!$L$158*(1+vanilla5)^0.5)-SUM($L245:O245),(Input!$L$158*(1+vanilla5)^0.5)/A16stdlife))</f>
        <v>0</v>
      </c>
      <c r="Q245" s="69">
        <f>IF(A16stdlife="n/a","n/a",IF(Q$3&gt;(A16stdlife+$F245),(Input!$L$158*(1+vanilla5)^0.5)-SUM($L245:P245),(Input!$L$158*(1+vanilla5)^0.5)/A16stdlife))</f>
        <v>0</v>
      </c>
      <c r="R245" s="69"/>
      <c r="S245" s="104"/>
      <c r="T245" s="104"/>
      <c r="U245" s="104"/>
      <c r="V245" s="104"/>
      <c r="W245" s="104"/>
      <c r="X245" s="104"/>
      <c r="Y245" s="104"/>
      <c r="Z245" s="104"/>
      <c r="AA245" s="104"/>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49"/>
      <c r="F246" s="87">
        <v>6</v>
      </c>
      <c r="G246" s="27"/>
      <c r="H246" s="149"/>
      <c r="I246" s="151"/>
      <c r="J246" s="151"/>
      <c r="K246" s="151"/>
      <c r="L246" s="151"/>
      <c r="M246" s="150"/>
      <c r="N246" s="69">
        <f>IF(A16stdlife="n/a","n/a",IF(N$3&gt;(A16stdlife+$F246),(Input!$M$158*(1+vanilla6)^0.5)-SUM($M246:M246),(Input!$M$158*(1+vanilla6)^0.5)/A16stdlife))</f>
        <v>0</v>
      </c>
      <c r="O246" s="69">
        <f>IF(A16stdlife="n/a","n/a",IF(O$3&gt;(A16stdlife+$F246),(Input!$M$158*(1+vanilla6)^0.5)-SUM($M246:N246),(Input!$M$158*(1+vanilla6)^0.5)/A16stdlife))</f>
        <v>0</v>
      </c>
      <c r="P246" s="69">
        <f>IF(A16stdlife="n/a","n/a",IF(P$3&gt;(A16stdlife+$F246),(Input!$M$158*(1+vanilla6)^0.5)-SUM($M246:O246),(Input!$M$158*(1+vanilla6)^0.5)/A16stdlife))</f>
        <v>0</v>
      </c>
      <c r="Q246" s="69">
        <f>IF(A16stdlife="n/a","n/a",IF(Q$3&gt;(A16stdlife+$F246),(Input!$M$158*(1+vanilla6)^0.5)-SUM($M246:P246),(Input!$M$158*(1+vanilla6)^0.5)/A16stdlife))</f>
        <v>0</v>
      </c>
      <c r="R246" s="69"/>
      <c r="S246" s="104"/>
      <c r="T246" s="104"/>
      <c r="U246" s="104"/>
      <c r="V246" s="104"/>
      <c r="W246" s="104"/>
      <c r="X246" s="104"/>
      <c r="Y246" s="104"/>
      <c r="Z246" s="104"/>
      <c r="AA246" s="104"/>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49"/>
      <c r="F247" s="87">
        <v>7</v>
      </c>
      <c r="G247" s="27"/>
      <c r="H247" s="149"/>
      <c r="I247" s="151"/>
      <c r="J247" s="151"/>
      <c r="K247" s="151"/>
      <c r="L247" s="151"/>
      <c r="M247" s="151"/>
      <c r="N247" s="150"/>
      <c r="O247" s="69">
        <f>IF(A16stdlife="n/a","n/a",IF(O$3&gt;(A16stdlife+$F247),(Input!$N$158*(1+vanilla7)^0.5)-SUM($N247:N247),(Input!$N$158*(1+vanilla7)^0.5)/A16stdlife))</f>
        <v>0</v>
      </c>
      <c r="P247" s="69">
        <f>IF(A16stdlife="n/a","n/a",IF(P$3&gt;(A16stdlife+$F247),(Input!$N$158*(1+vanilla7)^0.5)-SUM($N247:O247),(Input!$N$158*(1+vanilla7)^0.5)/A16stdlife))</f>
        <v>0</v>
      </c>
      <c r="Q247" s="69">
        <f>IF(A16stdlife="n/a","n/a",IF(Q$3&gt;(A16stdlife+$F247),(Input!$N$158*(1+vanilla7)^0.5)-SUM($N247:P247),(Input!$N$158*(1+vanilla7)^0.5)/A16stdlife))</f>
        <v>0</v>
      </c>
      <c r="R247" s="69"/>
      <c r="S247" s="104"/>
      <c r="T247" s="104"/>
      <c r="U247" s="104"/>
      <c r="V247" s="104"/>
      <c r="W247" s="104"/>
      <c r="X247" s="104"/>
      <c r="Y247" s="104"/>
      <c r="Z247" s="104"/>
      <c r="AA247" s="104"/>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49"/>
      <c r="F248" s="87">
        <v>8</v>
      </c>
      <c r="G248" s="27"/>
      <c r="H248" s="149"/>
      <c r="I248" s="151"/>
      <c r="J248" s="151"/>
      <c r="K248" s="151"/>
      <c r="L248" s="151"/>
      <c r="M248" s="151"/>
      <c r="N248" s="151"/>
      <c r="O248" s="150"/>
      <c r="P248" s="69">
        <f>IF(A16stdlife="n/a","n/a",IF(P$3&gt;(A16stdlife+$F248),(Input!$O$158*(1+vanilla8)^0.5)-SUM($O248:O248),(Input!$O$158*(1+vanilla8)^0.5)/A16stdlife))</f>
        <v>0</v>
      </c>
      <c r="Q248" s="69">
        <f>IF(A16stdlife="n/a","n/a",IF(Q$3&gt;(A16stdlife+$F248),(Input!$O$158*(1+vanilla8)^0.5)-SUM($O248:P248),(Input!$O$158*(1+vanilla8)^0.5)/A16stdlife))</f>
        <v>0</v>
      </c>
      <c r="R248" s="69"/>
      <c r="S248" s="104"/>
      <c r="T248" s="104"/>
      <c r="U248" s="104"/>
      <c r="V248" s="104"/>
      <c r="W248" s="104"/>
      <c r="X248" s="104"/>
      <c r="Y248" s="104"/>
      <c r="Z248" s="104"/>
      <c r="AA248" s="104"/>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49"/>
      <c r="F249" s="87">
        <v>9</v>
      </c>
      <c r="G249" s="27"/>
      <c r="H249" s="149"/>
      <c r="I249" s="151"/>
      <c r="J249" s="151"/>
      <c r="K249" s="151"/>
      <c r="L249" s="151"/>
      <c r="M249" s="151"/>
      <c r="N249" s="151"/>
      <c r="O249" s="151"/>
      <c r="P249" s="150"/>
      <c r="Q249" s="69">
        <f>IF(A16stdlife="n/a","n/a",IF(Q$3&gt;(A16stdlife+$F249),(Input!$P$158*(1+vanilla9)^0.5)-SUM($P249:P249),(Input!$P$158*(1+vanilla9)^0.5)/A16stdlife))</f>
        <v>0</v>
      </c>
      <c r="R249" s="69"/>
      <c r="S249" s="104"/>
      <c r="T249" s="104"/>
      <c r="U249" s="104"/>
      <c r="V249" s="104"/>
      <c r="W249" s="104"/>
      <c r="X249" s="104"/>
      <c r="Y249" s="104"/>
      <c r="Z249" s="104"/>
      <c r="AA249" s="104"/>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49"/>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5"/>
      <c r="H251" s="167">
        <f>-SUM(H239:H250)</f>
        <v>0</v>
      </c>
      <c r="I251" s="167">
        <f>-SUM(I239:I250)</f>
        <v>0</v>
      </c>
      <c r="J251" s="167">
        <f>-SUM(J239:J250)</f>
        <v>0</v>
      </c>
      <c r="K251" s="167">
        <f>-SUM(K239:K250)</f>
        <v>0</v>
      </c>
      <c r="L251" s="167">
        <f>-SUM(L239:L250)</f>
        <v>0</v>
      </c>
      <c r="M251" s="167">
        <f>IF(Input!M173&gt;0, -SUM(M239:M250), 0)</f>
        <v>0</v>
      </c>
      <c r="N251" s="167">
        <f>IF(Input!N173&gt;0, -SUM(N239:N250), 0)</f>
        <v>0</v>
      </c>
      <c r="O251" s="167">
        <f>IF(Input!O173&gt;0, -SUM(O239:O250), 0)</f>
        <v>0</v>
      </c>
      <c r="P251" s="167">
        <f>IF(Input!P173&gt;0, -SUM(P239:P250), 0)</f>
        <v>0</v>
      </c>
      <c r="Q251" s="167">
        <f>IF(Input!Q173&gt;0, -SUM(Q239:Q250), 0)</f>
        <v>0</v>
      </c>
      <c r="R251" s="67"/>
      <c r="S251" s="106"/>
      <c r="T251" s="106"/>
      <c r="U251" s="106"/>
      <c r="V251" s="106"/>
      <c r="W251" s="106"/>
      <c r="X251" s="106"/>
      <c r="Y251" s="106"/>
      <c r="Z251" s="106"/>
      <c r="AA251" s="106"/>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3"/>
      <c r="E252" s="34" t="s">
        <v>28</v>
      </c>
      <c r="F252" s="33"/>
      <c r="G252" s="179"/>
      <c r="H252" s="68">
        <f>IF(H$3&gt;A17remlife,A17value-SUM($G252:G252),IF(A17remlife="N/A","n/a",A17value/A17remlife))</f>
        <v>0</v>
      </c>
      <c r="I252" s="68">
        <f>IF(I$3&gt;A17remlife,A17value-SUM($G252:H252),IF(A17remlife="N/A","n/a",A17value/A17remlife))</f>
        <v>0</v>
      </c>
      <c r="J252" s="68">
        <f>IF(J$3&gt;A17remlife,A17value-SUM($G252:I252),IF(A17remlife="N/A","n/a",A17value/A17remlife))</f>
        <v>0</v>
      </c>
      <c r="K252" s="68">
        <f>IF(K$3&gt;A17remlife,A17value-SUM($G252:J252),IF(A17remlife="N/A","n/a",A17value/A17remlife))</f>
        <v>0</v>
      </c>
      <c r="L252" s="68">
        <f>IF(L$3&gt;A17remlife,A17value-SUM($G252:K252),IF(A17remlife="N/A","n/a",A17value/A17remlife))</f>
        <v>0</v>
      </c>
      <c r="M252" s="68">
        <f>IF(M$3&gt;A17remlife,A17value-SUM($G252:L252),IF(A17remlife="N/A","n/a",A17value/A17remlife))</f>
        <v>0</v>
      </c>
      <c r="N252" s="68">
        <f>IF(N$3&gt;A17remlife,A17value-SUM($G252:M252),IF(A17remlife="N/A","n/a",A17value/A17remlife))</f>
        <v>0</v>
      </c>
      <c r="O252" s="68">
        <f>IF(O$3&gt;A17remlife,A17value-SUM($G252:N252),IF(A17remlife="N/A","n/a",A17value/A17remlife))</f>
        <v>0</v>
      </c>
      <c r="P252" s="68">
        <f>IF(P$3&gt;A17remlife,A17value-SUM($G252:O252),IF(A17remlife="N/A","n/a",A17value/A17remlife))</f>
        <v>0</v>
      </c>
      <c r="Q252" s="68">
        <f>IF(Q$3&gt;A17remlife,A17value-SUM($G252:P252),IF(A17remlife="N/A","n/a",A17value/A17remlife))</f>
        <v>0</v>
      </c>
      <c r="R252" s="68"/>
      <c r="S252" s="104"/>
      <c r="T252" s="104"/>
      <c r="U252" s="104"/>
      <c r="V252" s="104"/>
      <c r="W252" s="104"/>
      <c r="X252" s="104"/>
      <c r="Y252" s="104"/>
      <c r="Z252" s="104"/>
      <c r="AA252" s="104"/>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48" t="s">
        <v>83</v>
      </c>
      <c r="F253" s="87">
        <v>0</v>
      </c>
      <c r="G253" s="125"/>
      <c r="H253" s="69"/>
      <c r="I253" s="69"/>
      <c r="J253" s="69"/>
      <c r="K253" s="69"/>
      <c r="L253" s="69"/>
      <c r="M253" s="165"/>
      <c r="N253" s="114"/>
      <c r="O253" s="69"/>
      <c r="P253" s="69"/>
      <c r="Q253" s="69"/>
      <c r="R253" s="69"/>
      <c r="S253" s="104"/>
      <c r="T253" s="104"/>
      <c r="U253" s="104"/>
      <c r="V253" s="104"/>
      <c r="W253" s="104"/>
      <c r="X253" s="104"/>
      <c r="Y253" s="104"/>
      <c r="Z253" s="104"/>
      <c r="AA253" s="104"/>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49"/>
      <c r="F254" s="87">
        <v>1</v>
      </c>
      <c r="G254" s="125"/>
      <c r="H254" s="148"/>
      <c r="I254" s="69">
        <f>IF(A17stdlife="n/a","n/a",IF(I$3&gt;(A17stdlife+$F254),(Input!$H$159*(1+vanilla1)^0.5)-SUM($H254:H254),(Input!$H$159*(1+vanilla1)^0.5)/A17stdlife))</f>
        <v>0</v>
      </c>
      <c r="J254" s="69">
        <f>IF(A17stdlife="n/a","n/a",IF(J$3&gt;(A17stdlife+$F254),(Input!$H$159*(1+vanilla1)^0.5)-SUM($H254:I254),(Input!$H$159*(1+vanilla1)^0.5)/A17stdlife))</f>
        <v>0</v>
      </c>
      <c r="K254" s="69">
        <f>IF(A17stdlife="n/a","n/a",IF(K$3&gt;(A17stdlife+$F254),(Input!$H$159*(1+vanilla1)^0.5)-SUM($H254:J254),(Input!$H$159*(1+vanilla1)^0.5)/A17stdlife))</f>
        <v>0</v>
      </c>
      <c r="L254" s="69">
        <f>IF(A17stdlife="n/a","n/a",IF(L$3&gt;(A17stdlife+$F254),(Input!$H$159*(1+vanilla1)^0.5)-SUM($H254:K254),(Input!$H$159*(1+vanilla1)^0.5)/A17stdlife))</f>
        <v>0</v>
      </c>
      <c r="M254" s="69">
        <f>IF(A17stdlife="n/a","n/a",IF(M$3&gt;(A17stdlife+$F254),(Input!$H$159*(1+vanilla1)^0.5)-SUM($H254:L254),(Input!$H$159*(1+vanilla1)^0.5)/A17stdlife))</f>
        <v>0</v>
      </c>
      <c r="N254" s="69">
        <f>IF(A17stdlife="n/a","n/a",IF(N$3&gt;(A17stdlife+$F254),(Input!$H$159*(1+vanilla1)^0.5)-SUM($H254:M254),(Input!$H$159*(1+vanilla1)^0.5)/A17stdlife))</f>
        <v>0</v>
      </c>
      <c r="O254" s="69">
        <f>IF(A17stdlife="n/a","n/a",IF(O$3&gt;(A17stdlife+$F254),(Input!$H$159*(1+vanilla1)^0.5)-SUM($H254:N254),(Input!$H$159*(1+vanilla1)^0.5)/A17stdlife))</f>
        <v>0</v>
      </c>
      <c r="P254" s="69">
        <f>IF(A17stdlife="n/a","n/a",IF(P$3&gt;(A17stdlife+$F254),(Input!$H$159*(1+vanilla1)^0.5)-SUM($H254:O254),(Input!$H$159*(1+vanilla1)^0.5)/A17stdlife))</f>
        <v>0</v>
      </c>
      <c r="Q254" s="69">
        <f>IF(A17stdlife="n/a","n/a",IF(Q$3&gt;(A17stdlife+$F254),(Input!$H$159*(1+vanilla1)^0.5)-SUM($H254:P254),(Input!$H$159*(1+vanilla1)^0.5)/A17stdlife))</f>
        <v>0</v>
      </c>
      <c r="R254" s="69"/>
      <c r="S254" s="104"/>
      <c r="T254" s="104"/>
      <c r="U254" s="104"/>
      <c r="V254" s="104"/>
      <c r="W254" s="104"/>
      <c r="X254" s="104"/>
      <c r="Y254" s="104"/>
      <c r="Z254" s="104"/>
      <c r="AA254" s="104"/>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49"/>
      <c r="F255" s="87">
        <v>2</v>
      </c>
      <c r="G255" s="125"/>
      <c r="H255" s="149"/>
      <c r="I255" s="150"/>
      <c r="J255" s="69">
        <f>IF(A17stdlife="n/a","n/a",IF(J$3&gt;(A17stdlife+$F255),(Input!$I$159*(1+vanilla2)^0.5)-SUM($I255:I255),(Input!$I$159*(1+vanilla2)^0.5)/A17stdlife))</f>
        <v>0</v>
      </c>
      <c r="K255" s="69">
        <f>IF(A17stdlife="n/a","n/a",IF(K$3&gt;(A17stdlife+$F255),(Input!$I$159*(1+vanilla2)^0.5)-SUM($I255:J255),(Input!$I$159*(1+vanilla2)^0.5)/A17stdlife))</f>
        <v>0</v>
      </c>
      <c r="L255" s="69">
        <f>IF(A17stdlife="n/a","n/a",IF(L$3&gt;(A17stdlife+$F255),(Input!$I$159*(1+vanilla2)^0.5)-SUM($I255:K255),(Input!$I$159*(1+vanilla2)^0.5)/A17stdlife))</f>
        <v>0</v>
      </c>
      <c r="M255" s="69">
        <f>IF(A17stdlife="n/a","n/a",IF(M$3&gt;(A17stdlife+$F255),(Input!$I$159*(1+vanilla2)^0.5)-SUM($I255:L255),(Input!$I$159*(1+vanilla2)^0.5)/A17stdlife))</f>
        <v>0</v>
      </c>
      <c r="N255" s="69">
        <f>IF(A17stdlife="n/a","n/a",IF(N$3&gt;(A17stdlife+$F255),(Input!$I$159*(1+vanilla2)^0.5)-SUM($I255:M255),(Input!$I$159*(1+vanilla2)^0.5)/A17stdlife))</f>
        <v>0</v>
      </c>
      <c r="O255" s="69">
        <f>IF(A17stdlife="n/a","n/a",IF(O$3&gt;(A17stdlife+$F255),(Input!$I$159*(1+vanilla2)^0.5)-SUM($I255:N255),(Input!$I$159*(1+vanilla2)^0.5)/A17stdlife))</f>
        <v>0</v>
      </c>
      <c r="P255" s="69">
        <f>IF(A17stdlife="n/a","n/a",IF(P$3&gt;(A17stdlife+$F255),(Input!$I$159*(1+vanilla2)^0.5)-SUM($I255:O255),(Input!$I$159*(1+vanilla2)^0.5)/A17stdlife))</f>
        <v>0</v>
      </c>
      <c r="Q255" s="69">
        <f>IF(A17stdlife="n/a","n/a",IF(Q$3&gt;(A17stdlife+$F255),(Input!$I$159*(1+vanilla2)^0.5)-SUM($I255:P255),(Input!$I$159*(1+vanilla2)^0.5)/A17stdlife))</f>
        <v>0</v>
      </c>
      <c r="R255" s="69"/>
      <c r="S255" s="104"/>
      <c r="T255" s="104"/>
      <c r="U255" s="104"/>
      <c r="V255" s="104"/>
      <c r="W255" s="104"/>
      <c r="X255" s="104"/>
      <c r="Y255" s="104"/>
      <c r="Z255" s="104"/>
      <c r="AA255" s="104"/>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49"/>
      <c r="F256" s="87">
        <v>3</v>
      </c>
      <c r="G256" s="125"/>
      <c r="H256" s="149"/>
      <c r="I256" s="151"/>
      <c r="J256" s="150"/>
      <c r="K256" s="69">
        <f>IF(A17stdlife="n/a","n/a",IF(K$3&gt;(A17stdlife+$F256),(Input!$J$159*(1+vanilla3)^0.5)-SUM($J256:J256),(Input!$J$159*(1+vanilla3)^0.5)/A17stdlife))</f>
        <v>0</v>
      </c>
      <c r="L256" s="69">
        <f>IF(A17stdlife="n/a","n/a",IF(L$3&gt;(A17stdlife+$F256),(Input!$J$159*(1+vanilla3)^0.5)-SUM($J256:K256),(Input!$J$159*(1+vanilla3)^0.5)/A17stdlife))</f>
        <v>0</v>
      </c>
      <c r="M256" s="69">
        <f>IF(A17stdlife="n/a","n/a",IF(M$3&gt;(A17stdlife+$F256),(Input!$J$159*(1+vanilla3)^0.5)-SUM($J256:L256),(Input!$J$159*(1+vanilla3)^0.5)/A17stdlife))</f>
        <v>0</v>
      </c>
      <c r="N256" s="69">
        <f>IF(A17stdlife="n/a","n/a",IF(N$3&gt;(A17stdlife+$F256),(Input!$J$159*(1+vanilla3)^0.5)-SUM($J256:M256),(Input!$J$159*(1+vanilla3)^0.5)/A17stdlife))</f>
        <v>0</v>
      </c>
      <c r="O256" s="69">
        <f>IF(A17stdlife="n/a","n/a",IF(O$3&gt;(A17stdlife+$F256),(Input!$J$159*(1+vanilla3)^0.5)-SUM($J256:N256),(Input!$J$159*(1+vanilla3)^0.5)/A17stdlife))</f>
        <v>0</v>
      </c>
      <c r="P256" s="69">
        <f>IF(A17stdlife="n/a","n/a",IF(P$3&gt;(A17stdlife+$F256),(Input!$J$159*(1+vanilla3)^0.5)-SUM($J256:O256),(Input!$J$159*(1+vanilla3)^0.5)/A17stdlife))</f>
        <v>0</v>
      </c>
      <c r="Q256" s="69">
        <f>IF(A17stdlife="n/a","n/a",IF(Q$3&gt;(A17stdlife+$F256),(Input!$J$159*(1+vanilla3)^0.5)-SUM($J256:P256),(Input!$J$159*(1+vanilla3)^0.5)/A17stdlife))</f>
        <v>0</v>
      </c>
      <c r="R256" s="69"/>
      <c r="S256" s="104"/>
      <c r="T256" s="104"/>
      <c r="U256" s="104"/>
      <c r="V256" s="104"/>
      <c r="W256" s="104"/>
      <c r="X256" s="104"/>
      <c r="Y256" s="104"/>
      <c r="Z256" s="104"/>
      <c r="AA256" s="104"/>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49"/>
      <c r="F257" s="87">
        <v>4</v>
      </c>
      <c r="G257" s="125"/>
      <c r="H257" s="149"/>
      <c r="I257" s="151"/>
      <c r="J257" s="151"/>
      <c r="K257" s="150"/>
      <c r="L257" s="69">
        <f>IF(A17stdlife="n/a","n/a",IF(L$3&gt;(A17stdlife+$F257),(Input!$K$159*(1+vanilla4)^0.5)-SUM($K257:K257),(Input!$K$159*(1+vanilla4)^0.5)/A17stdlife))</f>
        <v>0</v>
      </c>
      <c r="M257" s="69">
        <f>IF(A17stdlife="n/a","n/a",IF(M$3&gt;(A17stdlife+$F257),(Input!$K$159*(1+vanilla4)^0.5)-SUM($K257:L257),(Input!$K$159*(1+vanilla4)^0.5)/A17stdlife))</f>
        <v>0</v>
      </c>
      <c r="N257" s="69">
        <f>IF(A17stdlife="n/a","n/a",IF(N$3&gt;(A17stdlife+$F257),(Input!$K$159*(1+vanilla4)^0.5)-SUM($K257:M257),(Input!$K$159*(1+vanilla4)^0.5)/A17stdlife))</f>
        <v>0</v>
      </c>
      <c r="O257" s="69">
        <f>IF(A17stdlife="n/a","n/a",IF(O$3&gt;(A17stdlife+$F257),(Input!$K$159*(1+vanilla4)^0.5)-SUM($K257:N257),(Input!$K$159*(1+vanilla4)^0.5)/A17stdlife))</f>
        <v>0</v>
      </c>
      <c r="P257" s="69">
        <f>IF(A17stdlife="n/a","n/a",IF(P$3&gt;(A17stdlife+$F257),(Input!$K$159*(1+vanilla4)^0.5)-SUM($K257:O257),(Input!$K$159*(1+vanilla4)^0.5)/A17stdlife))</f>
        <v>0</v>
      </c>
      <c r="Q257" s="69">
        <f>IF(A17stdlife="n/a","n/a",IF(Q$3&gt;(A17stdlife+$F257),(Input!$K$159*(1+vanilla4)^0.5)-SUM($K257:P257),(Input!$K$159*(1+vanilla4)^0.5)/A17stdlife))</f>
        <v>0</v>
      </c>
      <c r="R257" s="69"/>
      <c r="S257" s="104"/>
      <c r="T257" s="104"/>
      <c r="U257" s="104"/>
      <c r="V257" s="104"/>
      <c r="W257" s="104"/>
      <c r="X257" s="104"/>
      <c r="Y257" s="104"/>
      <c r="Z257" s="104"/>
      <c r="AA257" s="104"/>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49"/>
      <c r="F258" s="87">
        <v>5</v>
      </c>
      <c r="G258" s="27"/>
      <c r="H258" s="149"/>
      <c r="I258" s="151"/>
      <c r="J258" s="151"/>
      <c r="K258" s="151"/>
      <c r="L258" s="150"/>
      <c r="M258" s="69">
        <f>IF(A17stdlife="n/a","n/a",IF(M$3&gt;(A17stdlife+$F258),(Input!$L$159*(1+vanilla5)^0.5)-SUM($L258:L258),(Input!$L$159*(1+vanilla5)^0.5)/A17stdlife))</f>
        <v>0</v>
      </c>
      <c r="N258" s="69">
        <f>IF(A17stdlife="n/a","n/a",IF(N$3&gt;(A17stdlife+$F258),(Input!$L$159*(1+vanilla5)^0.5)-SUM($L258:M258),(Input!$L$159*(1+vanilla5)^0.5)/A17stdlife))</f>
        <v>0</v>
      </c>
      <c r="O258" s="69">
        <f>IF(A17stdlife="n/a","n/a",IF(O$3&gt;(A17stdlife+$F258),(Input!$L$159*(1+vanilla5)^0.5)-SUM($L258:N258),(Input!$L$159*(1+vanilla5)^0.5)/A17stdlife))</f>
        <v>0</v>
      </c>
      <c r="P258" s="69">
        <f>IF(A17stdlife="n/a","n/a",IF(P$3&gt;(A17stdlife+$F258),(Input!$L$159*(1+vanilla5)^0.5)-SUM($L258:O258),(Input!$L$159*(1+vanilla5)^0.5)/A17stdlife))</f>
        <v>0</v>
      </c>
      <c r="Q258" s="69">
        <f>IF(A17stdlife="n/a","n/a",IF(Q$3&gt;(A17stdlife+$F258),(Input!$L$159*(1+vanilla5)^0.5)-SUM($L258:P258),(Input!$L$159*(1+vanilla5)^0.5)/A17stdlife))</f>
        <v>0</v>
      </c>
      <c r="R258" s="69"/>
      <c r="S258" s="104"/>
      <c r="T258" s="104"/>
      <c r="U258" s="104"/>
      <c r="V258" s="104"/>
      <c r="W258" s="104"/>
      <c r="X258" s="104"/>
      <c r="Y258" s="104"/>
      <c r="Z258" s="104"/>
      <c r="AA258" s="104"/>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49"/>
      <c r="F259" s="87">
        <v>6</v>
      </c>
      <c r="G259" s="27"/>
      <c r="H259" s="149"/>
      <c r="I259" s="151"/>
      <c r="J259" s="151"/>
      <c r="K259" s="151"/>
      <c r="L259" s="151"/>
      <c r="M259" s="150"/>
      <c r="N259" s="69">
        <f>IF(A17stdlife="n/a","n/a",IF(N$3&gt;(A17stdlife+$F259),(Input!$M$159*(1+vanilla6)^0.5)-SUM($M259:M259),(Input!$M$159*(1+vanilla6)^0.5)/A17stdlife))</f>
        <v>0</v>
      </c>
      <c r="O259" s="69">
        <f>IF(A17stdlife="n/a","n/a",IF(O$3&gt;(A17stdlife+$F259),(Input!$M$159*(1+vanilla6)^0.5)-SUM($M259:N259),(Input!$M$159*(1+vanilla6)^0.5)/A17stdlife))</f>
        <v>0</v>
      </c>
      <c r="P259" s="69">
        <f>IF(A17stdlife="n/a","n/a",IF(P$3&gt;(A17stdlife+$F259),(Input!$M$159*(1+vanilla6)^0.5)-SUM($M259:O259),(Input!$M$159*(1+vanilla6)^0.5)/A17stdlife))</f>
        <v>0</v>
      </c>
      <c r="Q259" s="69">
        <f>IF(A17stdlife="n/a","n/a",IF(Q$3&gt;(A17stdlife+$F259),(Input!$M$159*(1+vanilla6)^0.5)-SUM($M259:P259),(Input!$M$159*(1+vanilla6)^0.5)/A17stdlife))</f>
        <v>0</v>
      </c>
      <c r="R259" s="69"/>
      <c r="S259" s="104"/>
      <c r="T259" s="104"/>
      <c r="U259" s="104"/>
      <c r="V259" s="104"/>
      <c r="W259" s="104"/>
      <c r="X259" s="104"/>
      <c r="Y259" s="104"/>
      <c r="Z259" s="104"/>
      <c r="AA259" s="104"/>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49"/>
      <c r="F260" s="87">
        <v>7</v>
      </c>
      <c r="G260" s="27"/>
      <c r="H260" s="149"/>
      <c r="I260" s="151"/>
      <c r="J260" s="151"/>
      <c r="K260" s="151"/>
      <c r="L260" s="151"/>
      <c r="M260" s="151"/>
      <c r="N260" s="150"/>
      <c r="O260" s="69">
        <f>IF(A17stdlife="n/a","n/a",IF(O$3&gt;(A17stdlife+$F260),(Input!$N$159*(1+vanilla7)^0.5)-SUM($N260:N260),(Input!$N$159*(1+vanilla7)^0.5)/A17stdlife))</f>
        <v>0</v>
      </c>
      <c r="P260" s="69">
        <f>IF(A17stdlife="n/a","n/a",IF(P$3&gt;(A17stdlife+$F260),(Input!$N$159*(1+vanilla7)^0.5)-SUM($N260:O260),(Input!$N$159*(1+vanilla7)^0.5)/A17stdlife))</f>
        <v>0</v>
      </c>
      <c r="Q260" s="69">
        <f>IF(A17stdlife="n/a","n/a",IF(Q$3&gt;(A17stdlife+$F260),(Input!$N$159*(1+vanilla7)^0.5)-SUM($N260:P260),(Input!$N$159*(1+vanilla7)^0.5)/A17stdlife))</f>
        <v>0</v>
      </c>
      <c r="R260" s="69"/>
      <c r="S260" s="104"/>
      <c r="T260" s="104"/>
      <c r="U260" s="104"/>
      <c r="V260" s="104"/>
      <c r="W260" s="104"/>
      <c r="X260" s="104"/>
      <c r="Y260" s="104"/>
      <c r="Z260" s="104"/>
      <c r="AA260" s="104"/>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49"/>
      <c r="F261" s="87">
        <v>8</v>
      </c>
      <c r="G261" s="27"/>
      <c r="H261" s="149"/>
      <c r="I261" s="151"/>
      <c r="J261" s="151"/>
      <c r="K261" s="151"/>
      <c r="L261" s="151"/>
      <c r="M261" s="151"/>
      <c r="N261" s="151"/>
      <c r="O261" s="150"/>
      <c r="P261" s="69">
        <f>IF(A17stdlife="n/a","n/a",IF(P$3&gt;(A17stdlife+$F261),(Input!$O$159*(1+vanilla8)^0.5)-SUM($O261:O261),(Input!$O$159*(1+vanilla8)^0.5)/A17stdlife))</f>
        <v>0</v>
      </c>
      <c r="Q261" s="69">
        <f>IF(A17stdlife="n/a","n/a",IF(Q$3&gt;(A17stdlife+$F261),(Input!$O$159*(1+vanilla8)^0.5)-SUM($O261:P261),(Input!$O$159*(1+vanilla8)^0.5)/A17stdlife))</f>
        <v>0</v>
      </c>
      <c r="R261" s="69"/>
      <c r="S261" s="104"/>
      <c r="T261" s="104"/>
      <c r="U261" s="104"/>
      <c r="V261" s="104"/>
      <c r="W261" s="104"/>
      <c r="X261" s="104"/>
      <c r="Y261" s="104"/>
      <c r="Z261" s="104"/>
      <c r="AA261" s="104"/>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49"/>
      <c r="F262" s="87">
        <v>9</v>
      </c>
      <c r="G262" s="27"/>
      <c r="H262" s="149"/>
      <c r="I262" s="151"/>
      <c r="J262" s="151"/>
      <c r="K262" s="151"/>
      <c r="L262" s="151"/>
      <c r="M262" s="151"/>
      <c r="N262" s="151"/>
      <c r="O262" s="151"/>
      <c r="P262" s="150"/>
      <c r="Q262" s="69">
        <f>IF(A17stdlife="n/a","n/a",IF(Q$3&gt;(A17stdlife+$F262),(Input!$P$159*(1+vanilla9)^0.5)-SUM($P262:P262),(Input!$P$159*(1+vanilla9)^0.5)/A17stdlife))</f>
        <v>0</v>
      </c>
      <c r="R262" s="69"/>
      <c r="S262" s="104"/>
      <c r="T262" s="104"/>
      <c r="U262" s="104"/>
      <c r="V262" s="104"/>
      <c r="W262" s="104"/>
      <c r="X262" s="104"/>
      <c r="Y262" s="104"/>
      <c r="Z262" s="104"/>
      <c r="AA262" s="104"/>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49"/>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5"/>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7"/>
      <c r="S264" s="106"/>
      <c r="T264" s="106"/>
      <c r="U264" s="106"/>
      <c r="V264" s="106"/>
      <c r="W264" s="106"/>
      <c r="X264" s="106"/>
      <c r="Y264" s="106"/>
      <c r="Z264" s="106"/>
      <c r="AA264" s="106"/>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3"/>
      <c r="E265" s="34" t="s">
        <v>28</v>
      </c>
      <c r="F265" s="33"/>
      <c r="G265" s="179"/>
      <c r="H265" s="68">
        <f>IF(H$3&gt;A18remlife,A18value-SUM($G265:G265),IF(A18remlife="N/A","n/a",A18value/A18remlife))</f>
        <v>0</v>
      </c>
      <c r="I265" s="68">
        <f>IF(I$3&gt;A18remlife,A18value-SUM($G265:H265),IF(A18remlife="N/A","n/a",A18value/A18remlife))</f>
        <v>0</v>
      </c>
      <c r="J265" s="68">
        <f>IF(J$3&gt;A18remlife,A18value-SUM($G265:I265),IF(A18remlife="N/A","n/a",A18value/A18remlife))</f>
        <v>0</v>
      </c>
      <c r="K265" s="68">
        <f>IF(K$3&gt;A18remlife,A18value-SUM($G265:J265),IF(A18remlife="N/A","n/a",A18value/A18remlife))</f>
        <v>0</v>
      </c>
      <c r="L265" s="68">
        <f>IF(L$3&gt;A18remlife,A18value-SUM($G265:K265),IF(A18remlife="N/A","n/a",A18value/A18remlife))</f>
        <v>0</v>
      </c>
      <c r="M265" s="68">
        <f>IF(M$3&gt;A18remlife,A18value-SUM($G265:L265),IF(A18remlife="N/A","n/a",A18value/A18remlife))</f>
        <v>0</v>
      </c>
      <c r="N265" s="68">
        <f>IF(N$3&gt;A18remlife,A18value-SUM($G265:M265),IF(A18remlife="N/A","n/a",A18value/A18remlife))</f>
        <v>0</v>
      </c>
      <c r="O265" s="68">
        <f>IF(O$3&gt;A18remlife,A18value-SUM($G265:N265),IF(A18remlife="N/A","n/a",A18value/A18remlife))</f>
        <v>0</v>
      </c>
      <c r="P265" s="68">
        <f>IF(P$3&gt;A18remlife,A18value-SUM($G265:O265),IF(A18remlife="N/A","n/a",A18value/A18remlife))</f>
        <v>0</v>
      </c>
      <c r="Q265" s="68">
        <f>IF(Q$3&gt;A18remlife,A18value-SUM($G265:P265),IF(A18remlife="N/A","n/a",A18value/A18remlife))</f>
        <v>0</v>
      </c>
      <c r="R265" s="68"/>
      <c r="S265" s="104"/>
      <c r="T265" s="104"/>
      <c r="U265" s="104"/>
      <c r="V265" s="104"/>
      <c r="W265" s="104"/>
      <c r="X265" s="104"/>
      <c r="Y265" s="104"/>
      <c r="Z265" s="104"/>
      <c r="AA265" s="104"/>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48" t="s">
        <v>83</v>
      </c>
      <c r="F266" s="87">
        <v>0</v>
      </c>
      <c r="G266" s="125"/>
      <c r="H266" s="69"/>
      <c r="I266" s="69"/>
      <c r="J266" s="69"/>
      <c r="K266" s="69"/>
      <c r="L266" s="69"/>
      <c r="M266" s="165"/>
      <c r="N266" s="114"/>
      <c r="O266" s="69"/>
      <c r="P266" s="69"/>
      <c r="Q266" s="69"/>
      <c r="R266" s="69"/>
      <c r="S266" s="104"/>
      <c r="T266" s="104"/>
      <c r="U266" s="104"/>
      <c r="V266" s="104"/>
      <c r="W266" s="104"/>
      <c r="X266" s="104"/>
      <c r="Y266" s="104"/>
      <c r="Z266" s="104"/>
      <c r="AA266" s="104"/>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49"/>
      <c r="F267" s="87">
        <v>1</v>
      </c>
      <c r="G267" s="125"/>
      <c r="H267" s="148"/>
      <c r="I267" s="69">
        <f>IF(A18stdlife="n/a","n/a",IF(I$3&gt;(A18stdlife+$F267),(Input!$H$160*(1+vanilla1)^0.5)-SUM($H267:H267),(Input!$H$160*(1+vanilla1)^0.5)/A18stdlife))</f>
        <v>0</v>
      </c>
      <c r="J267" s="69">
        <f>IF(A18stdlife="n/a","n/a",IF(J$3&gt;(A18stdlife+$F267),(Input!$H$160*(1+vanilla1)^0.5)-SUM($H267:I267),(Input!$H$160*(1+vanilla1)^0.5)/A18stdlife))</f>
        <v>0</v>
      </c>
      <c r="K267" s="69">
        <f>IF(A18stdlife="n/a","n/a",IF(K$3&gt;(A18stdlife+$F267),(Input!$H$160*(1+vanilla1)^0.5)-SUM($H267:J267),(Input!$H$160*(1+vanilla1)^0.5)/A18stdlife))</f>
        <v>0</v>
      </c>
      <c r="L267" s="69">
        <f>IF(A18stdlife="n/a","n/a",IF(L$3&gt;(A18stdlife+$F267),(Input!$H$160*(1+vanilla1)^0.5)-SUM($H267:K267),(Input!$H$160*(1+vanilla1)^0.5)/A18stdlife))</f>
        <v>0</v>
      </c>
      <c r="M267" s="69">
        <f>IF(A18stdlife="n/a","n/a",IF(M$3&gt;(A18stdlife+$F267),(Input!$H$160*(1+vanilla1)^0.5)-SUM($H267:L267),(Input!$H$160*(1+vanilla1)^0.5)/A18stdlife))</f>
        <v>0</v>
      </c>
      <c r="N267" s="69">
        <f>IF(A18stdlife="n/a","n/a",IF(N$3&gt;(A18stdlife+$F267),(Input!$H$160*(1+vanilla1)^0.5)-SUM($H267:M267),(Input!$H$160*(1+vanilla1)^0.5)/A18stdlife))</f>
        <v>0</v>
      </c>
      <c r="O267" s="69">
        <f>IF(A18stdlife="n/a","n/a",IF(O$3&gt;(A18stdlife+$F267),(Input!$H$160*(1+vanilla1)^0.5)-SUM($H267:N267),(Input!$H$160*(1+vanilla1)^0.5)/A18stdlife))</f>
        <v>0</v>
      </c>
      <c r="P267" s="69">
        <f>IF(A18stdlife="n/a","n/a",IF(P$3&gt;(A18stdlife+$F267),(Input!$H$160*(1+vanilla1)^0.5)-SUM($H267:O267),(Input!$H$160*(1+vanilla1)^0.5)/A18stdlife))</f>
        <v>0</v>
      </c>
      <c r="Q267" s="69">
        <f>IF(A18stdlife="n/a","n/a",IF(Q$3&gt;(A18stdlife+$F267),(Input!$H$160*(1+vanilla1)^0.5)-SUM($H267:P267),(Input!$H$160*(1+vanilla1)^0.5)/A18stdlife))</f>
        <v>0</v>
      </c>
      <c r="R267" s="69"/>
      <c r="S267" s="104"/>
      <c r="T267" s="104"/>
      <c r="U267" s="104"/>
      <c r="V267" s="104"/>
      <c r="W267" s="104"/>
      <c r="X267" s="104"/>
      <c r="Y267" s="104"/>
      <c r="Z267" s="104"/>
      <c r="AA267" s="104"/>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49"/>
      <c r="F268" s="87">
        <v>2</v>
      </c>
      <c r="G268" s="125"/>
      <c r="H268" s="149"/>
      <c r="I268" s="150"/>
      <c r="J268" s="69">
        <f>IF(A18stdlife="n/a","n/a",IF(J$3&gt;(A18stdlife+$F268),(Input!$I$160*(1+vanilla2)^0.5)-SUM($I268:I268),(Input!$I$160*(1+vanilla2)^0.5)/A18stdlife))</f>
        <v>0</v>
      </c>
      <c r="K268" s="69">
        <f>IF(A18stdlife="n/a","n/a",IF(K$3&gt;(A18stdlife+$F268),(Input!$I$160*(1+vanilla2)^0.5)-SUM($I268:J268),(Input!$I$160*(1+vanilla2)^0.5)/A18stdlife))</f>
        <v>0</v>
      </c>
      <c r="L268" s="69">
        <f>IF(A18stdlife="n/a","n/a",IF(L$3&gt;(A18stdlife+$F268),(Input!$I$160*(1+vanilla2)^0.5)-SUM($I268:K268),(Input!$I$160*(1+vanilla2)^0.5)/A18stdlife))</f>
        <v>0</v>
      </c>
      <c r="M268" s="69">
        <f>IF(A18stdlife="n/a","n/a",IF(M$3&gt;(A18stdlife+$F268),(Input!$I$160*(1+vanilla2)^0.5)-SUM($I268:L268),(Input!$I$160*(1+vanilla2)^0.5)/A18stdlife))</f>
        <v>0</v>
      </c>
      <c r="N268" s="69">
        <f>IF(A18stdlife="n/a","n/a",IF(N$3&gt;(A18stdlife+$F268),(Input!$I$160*(1+vanilla2)^0.5)-SUM($I268:M268),(Input!$I$160*(1+vanilla2)^0.5)/A18stdlife))</f>
        <v>0</v>
      </c>
      <c r="O268" s="69">
        <f>IF(A18stdlife="n/a","n/a",IF(O$3&gt;(A18stdlife+$F268),(Input!$I$160*(1+vanilla2)^0.5)-SUM($I268:N268),(Input!$I$160*(1+vanilla2)^0.5)/A18stdlife))</f>
        <v>0</v>
      </c>
      <c r="P268" s="69">
        <f>IF(A18stdlife="n/a","n/a",IF(P$3&gt;(A18stdlife+$F268),(Input!$I$160*(1+vanilla2)^0.5)-SUM($I268:O268),(Input!$I$160*(1+vanilla2)^0.5)/A18stdlife))</f>
        <v>0</v>
      </c>
      <c r="Q268" s="69">
        <f>IF(A18stdlife="n/a","n/a",IF(Q$3&gt;(A18stdlife+$F268),(Input!$I$160*(1+vanilla2)^0.5)-SUM($I268:P268),(Input!$I$160*(1+vanilla2)^0.5)/A18stdlife))</f>
        <v>0</v>
      </c>
      <c r="R268" s="69"/>
      <c r="S268" s="104"/>
      <c r="T268" s="104"/>
      <c r="U268" s="104"/>
      <c r="V268" s="104"/>
      <c r="W268" s="104"/>
      <c r="X268" s="104"/>
      <c r="Y268" s="104"/>
      <c r="Z268" s="104"/>
      <c r="AA268" s="104"/>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49"/>
      <c r="F269" s="87">
        <v>3</v>
      </c>
      <c r="G269" s="125"/>
      <c r="H269" s="149"/>
      <c r="I269" s="151"/>
      <c r="J269" s="150"/>
      <c r="K269" s="69">
        <f>IF(A18stdlife="n/a","n/a",IF(K$3&gt;(A18stdlife+$F269),(Input!$J$160*(1+vanilla3)^0.5)-SUM($J269:J269),(Input!$J$160*(1+vanilla3)^0.5)/A18stdlife))</f>
        <v>0</v>
      </c>
      <c r="L269" s="69">
        <f>IF(A18stdlife="n/a","n/a",IF(L$3&gt;(A18stdlife+$F269),(Input!$J$160*(1+vanilla3)^0.5)-SUM($J269:K269),(Input!$J$160*(1+vanilla3)^0.5)/A18stdlife))</f>
        <v>0</v>
      </c>
      <c r="M269" s="69">
        <f>IF(A18stdlife="n/a","n/a",IF(M$3&gt;(A18stdlife+$F269),(Input!$J$160*(1+vanilla3)^0.5)-SUM($J269:L269),(Input!$J$160*(1+vanilla3)^0.5)/A18stdlife))</f>
        <v>0</v>
      </c>
      <c r="N269" s="69">
        <f>IF(A18stdlife="n/a","n/a",IF(N$3&gt;(A18stdlife+$F269),(Input!$J$160*(1+vanilla3)^0.5)-SUM($J269:M269),(Input!$J$160*(1+vanilla3)^0.5)/A18stdlife))</f>
        <v>0</v>
      </c>
      <c r="O269" s="69">
        <f>IF(A18stdlife="n/a","n/a",IF(O$3&gt;(A18stdlife+$F269),(Input!$J$160*(1+vanilla3)^0.5)-SUM($J269:N269),(Input!$J$160*(1+vanilla3)^0.5)/A18stdlife))</f>
        <v>0</v>
      </c>
      <c r="P269" s="69">
        <f>IF(A18stdlife="n/a","n/a",IF(P$3&gt;(A18stdlife+$F269),(Input!$J$160*(1+vanilla3)^0.5)-SUM($J269:O269),(Input!$J$160*(1+vanilla3)^0.5)/A18stdlife))</f>
        <v>0</v>
      </c>
      <c r="Q269" s="69">
        <f>IF(A18stdlife="n/a","n/a",IF(Q$3&gt;(A18stdlife+$F269),(Input!$J$160*(1+vanilla3)^0.5)-SUM($J269:P269),(Input!$J$160*(1+vanilla3)^0.5)/A18stdlife))</f>
        <v>0</v>
      </c>
      <c r="R269" s="69"/>
      <c r="S269" s="104"/>
      <c r="T269" s="104"/>
      <c r="U269" s="104"/>
      <c r="V269" s="104"/>
      <c r="W269" s="104"/>
      <c r="X269" s="104"/>
      <c r="Y269" s="104"/>
      <c r="Z269" s="104"/>
      <c r="AA269" s="104"/>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49"/>
      <c r="F270" s="87">
        <v>4</v>
      </c>
      <c r="G270" s="125"/>
      <c r="H270" s="149"/>
      <c r="I270" s="151"/>
      <c r="J270" s="151"/>
      <c r="K270" s="150"/>
      <c r="L270" s="69">
        <f>IF(A18stdlife="n/a","n/a",IF(L$3&gt;(A18stdlife+$F270),(Input!$K$160*(1+vanilla4)^0.5)-SUM($K270:K270),(Input!$K$160*(1+vanilla4)^0.5)/A18stdlife))</f>
        <v>0</v>
      </c>
      <c r="M270" s="69">
        <f>IF(A18stdlife="n/a","n/a",IF(M$3&gt;(A18stdlife+$F270),(Input!$K$160*(1+vanilla4)^0.5)-SUM($K270:L270),(Input!$K$160*(1+vanilla4)^0.5)/A18stdlife))</f>
        <v>0</v>
      </c>
      <c r="N270" s="69">
        <f>IF(A18stdlife="n/a","n/a",IF(N$3&gt;(A18stdlife+$F270),(Input!$K$160*(1+vanilla4)^0.5)-SUM($K270:M270),(Input!$K$160*(1+vanilla4)^0.5)/A18stdlife))</f>
        <v>0</v>
      </c>
      <c r="O270" s="69">
        <f>IF(A18stdlife="n/a","n/a",IF(O$3&gt;(A18stdlife+$F270),(Input!$K$160*(1+vanilla4)^0.5)-SUM($K270:N270),(Input!$K$160*(1+vanilla4)^0.5)/A18stdlife))</f>
        <v>0</v>
      </c>
      <c r="P270" s="69">
        <f>IF(A18stdlife="n/a","n/a",IF(P$3&gt;(A18stdlife+$F270),(Input!$K$160*(1+vanilla4)^0.5)-SUM($K270:O270),(Input!$K$160*(1+vanilla4)^0.5)/A18stdlife))</f>
        <v>0</v>
      </c>
      <c r="Q270" s="69">
        <f>IF(A18stdlife="n/a","n/a",IF(Q$3&gt;(A18stdlife+$F270),(Input!$K$160*(1+vanilla4)^0.5)-SUM($K270:P270),(Input!$K$160*(1+vanilla4)^0.5)/A18stdlife))</f>
        <v>0</v>
      </c>
      <c r="R270" s="69"/>
      <c r="S270" s="104"/>
      <c r="T270" s="104"/>
      <c r="U270" s="104"/>
      <c r="V270" s="104"/>
      <c r="W270" s="104"/>
      <c r="X270" s="104"/>
      <c r="Y270" s="104"/>
      <c r="Z270" s="104"/>
      <c r="AA270" s="104"/>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49"/>
      <c r="F271" s="87">
        <v>5</v>
      </c>
      <c r="G271" s="27"/>
      <c r="H271" s="149"/>
      <c r="I271" s="151"/>
      <c r="J271" s="151"/>
      <c r="K271" s="151"/>
      <c r="L271" s="150"/>
      <c r="M271" s="69">
        <f>IF(A18stdlife="n/a","n/a",IF(M$3&gt;(A18stdlife+$F271),(Input!$L$160*(1+vanilla5)^0.5)-SUM($L271:L271),(Input!$L$160*(1+vanilla5)^0.5)/A18stdlife))</f>
        <v>0</v>
      </c>
      <c r="N271" s="69">
        <f>IF(A18stdlife="n/a","n/a",IF(N$3&gt;(A18stdlife+$F271),(Input!$L$160*(1+vanilla5)^0.5)-SUM($L271:M271),(Input!$L$160*(1+vanilla5)^0.5)/A18stdlife))</f>
        <v>0</v>
      </c>
      <c r="O271" s="69">
        <f>IF(A18stdlife="n/a","n/a",IF(O$3&gt;(A18stdlife+$F271),(Input!$L$160*(1+vanilla5)^0.5)-SUM($L271:N271),(Input!$L$160*(1+vanilla5)^0.5)/A18stdlife))</f>
        <v>0</v>
      </c>
      <c r="P271" s="69">
        <f>IF(A18stdlife="n/a","n/a",IF(P$3&gt;(A18stdlife+$F271),(Input!$L$160*(1+vanilla5)^0.5)-SUM($L271:O271),(Input!$L$160*(1+vanilla5)^0.5)/A18stdlife))</f>
        <v>0</v>
      </c>
      <c r="Q271" s="69">
        <f>IF(A18stdlife="n/a","n/a",IF(Q$3&gt;(A18stdlife+$F271),(Input!$L$160*(1+vanilla5)^0.5)-SUM($L271:P271),(Input!$L$160*(1+vanilla5)^0.5)/A18stdlife))</f>
        <v>0</v>
      </c>
      <c r="R271" s="69"/>
      <c r="S271" s="104"/>
      <c r="T271" s="104"/>
      <c r="U271" s="104"/>
      <c r="V271" s="104"/>
      <c r="W271" s="104"/>
      <c r="X271" s="104"/>
      <c r="Y271" s="104"/>
      <c r="Z271" s="104"/>
      <c r="AA271" s="104"/>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49"/>
      <c r="F272" s="87">
        <v>6</v>
      </c>
      <c r="G272" s="27"/>
      <c r="H272" s="149"/>
      <c r="I272" s="151"/>
      <c r="J272" s="151"/>
      <c r="K272" s="151"/>
      <c r="L272" s="151"/>
      <c r="M272" s="150"/>
      <c r="N272" s="69">
        <f>IF(A18stdlife="n/a","n/a",IF(N$3&gt;(A18stdlife+$F272),(Input!$M$160*(1+vanilla6)^0.5)-SUM($M272:M272),(Input!$M$160*(1+vanilla6)^0.5)/A18stdlife))</f>
        <v>0</v>
      </c>
      <c r="O272" s="69">
        <f>IF(A18stdlife="n/a","n/a",IF(O$3&gt;(A18stdlife+$F272),(Input!$M$160*(1+vanilla6)^0.5)-SUM($M272:N272),(Input!$M$160*(1+vanilla6)^0.5)/A18stdlife))</f>
        <v>0</v>
      </c>
      <c r="P272" s="69">
        <f>IF(A18stdlife="n/a","n/a",IF(P$3&gt;(A18stdlife+$F272),(Input!$M$160*(1+vanilla6)^0.5)-SUM($M272:O272),(Input!$M$160*(1+vanilla6)^0.5)/A18stdlife))</f>
        <v>0</v>
      </c>
      <c r="Q272" s="69">
        <f>IF(A18stdlife="n/a","n/a",IF(Q$3&gt;(A18stdlife+$F272),(Input!$M$160*(1+vanilla6)^0.5)-SUM($M272:P272),(Input!$M$160*(1+vanilla6)^0.5)/A18stdlife))</f>
        <v>0</v>
      </c>
      <c r="R272" s="69"/>
      <c r="S272" s="104"/>
      <c r="T272" s="104"/>
      <c r="U272" s="104"/>
      <c r="V272" s="104"/>
      <c r="W272" s="104"/>
      <c r="X272" s="104"/>
      <c r="Y272" s="104"/>
      <c r="Z272" s="104"/>
      <c r="AA272" s="104"/>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49"/>
      <c r="F273" s="87">
        <v>7</v>
      </c>
      <c r="G273" s="27"/>
      <c r="H273" s="149"/>
      <c r="I273" s="151"/>
      <c r="J273" s="151"/>
      <c r="K273" s="151"/>
      <c r="L273" s="151"/>
      <c r="M273" s="151"/>
      <c r="N273" s="150"/>
      <c r="O273" s="69">
        <f>IF(A18stdlife="n/a","n/a",IF(O$3&gt;(A18stdlife+$F273),(Input!$N$160*(1+vanilla7)^0.5)-SUM($N273:N273),(Input!$N$160*(1+vanilla7)^0.5)/A18stdlife))</f>
        <v>0</v>
      </c>
      <c r="P273" s="69">
        <f>IF(A18stdlife="n/a","n/a",IF(P$3&gt;(A18stdlife+$F273),(Input!$N$160*(1+vanilla7)^0.5)-SUM($N273:O273),(Input!$N$160*(1+vanilla7)^0.5)/A18stdlife))</f>
        <v>0</v>
      </c>
      <c r="Q273" s="69">
        <f>IF(A18stdlife="n/a","n/a",IF(Q$3&gt;(A18stdlife+$F273),(Input!$N$160*(1+vanilla7)^0.5)-SUM($N273:P273),(Input!$N$160*(1+vanilla7)^0.5)/A18stdlife))</f>
        <v>0</v>
      </c>
      <c r="R273" s="69"/>
      <c r="S273" s="104"/>
      <c r="T273" s="104"/>
      <c r="U273" s="104"/>
      <c r="V273" s="104"/>
      <c r="W273" s="104"/>
      <c r="X273" s="104"/>
      <c r="Y273" s="104"/>
      <c r="Z273" s="104"/>
      <c r="AA273" s="104"/>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49"/>
      <c r="F274" s="87">
        <v>8</v>
      </c>
      <c r="G274" s="27"/>
      <c r="H274" s="149"/>
      <c r="I274" s="151"/>
      <c r="J274" s="151"/>
      <c r="K274" s="151"/>
      <c r="L274" s="151"/>
      <c r="M274" s="151"/>
      <c r="N274" s="151"/>
      <c r="O274" s="150"/>
      <c r="P274" s="69">
        <f>IF(A18stdlife="n/a","n/a",IF(P$3&gt;(A18stdlife+$F274),(Input!$O$160*(1+vanilla8)^0.5)-SUM($O274:O274),(Input!$O$160*(1+vanilla8)^0.5)/A18stdlife))</f>
        <v>0</v>
      </c>
      <c r="Q274" s="69">
        <f>IF(A18stdlife="n/a","n/a",IF(Q$3&gt;(A18stdlife+$F274),(Input!$O$160*(1+vanilla8)^0.5)-SUM($O274:P274),(Input!$O$160*(1+vanilla8)^0.5)/A18stdlife))</f>
        <v>0</v>
      </c>
      <c r="R274" s="69"/>
      <c r="S274" s="104"/>
      <c r="T274" s="104"/>
      <c r="U274" s="104"/>
      <c r="V274" s="104"/>
      <c r="W274" s="104"/>
      <c r="X274" s="104"/>
      <c r="Y274" s="104"/>
      <c r="Z274" s="104"/>
      <c r="AA274" s="104"/>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49"/>
      <c r="F275" s="87">
        <v>9</v>
      </c>
      <c r="G275" s="27"/>
      <c r="H275" s="149"/>
      <c r="I275" s="151"/>
      <c r="J275" s="151"/>
      <c r="K275" s="151"/>
      <c r="L275" s="151"/>
      <c r="M275" s="151"/>
      <c r="N275" s="151"/>
      <c r="O275" s="151"/>
      <c r="P275" s="150"/>
      <c r="Q275" s="69">
        <f>IF(A18stdlife="n/a","n/a",IF(Q$3&gt;(A18stdlife+$F275),(Input!$P$160*(1+vanilla9)^0.5)-SUM($P275:P275),(Input!$P$160*(1+vanilla9)^0.5)/A18stdlife))</f>
        <v>0</v>
      </c>
      <c r="R275" s="69"/>
      <c r="S275" s="104"/>
      <c r="T275" s="104"/>
      <c r="U275" s="104"/>
      <c r="V275" s="104"/>
      <c r="W275" s="104"/>
      <c r="X275" s="104"/>
      <c r="Y275" s="104"/>
      <c r="Z275" s="104"/>
      <c r="AA275" s="104"/>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49"/>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5"/>
      <c r="H277" s="167">
        <f>-SUM(H265:H276)</f>
        <v>0</v>
      </c>
      <c r="I277" s="167">
        <f>-SUM(I265:I276)</f>
        <v>0</v>
      </c>
      <c r="J277" s="167">
        <f>-SUM(J265:J276)</f>
        <v>0</v>
      </c>
      <c r="K277" s="167">
        <f>-SUM(K265:K276)</f>
        <v>0</v>
      </c>
      <c r="L277" s="167">
        <f>-SUM(L265:L276)</f>
        <v>0</v>
      </c>
      <c r="M277" s="167">
        <f>IF(Input!M173&gt;0, -SUM(M265:M276), 0)</f>
        <v>0</v>
      </c>
      <c r="N277" s="167">
        <f>IF(Input!N173&gt;0, -SUM(N265:N276), 0)</f>
        <v>0</v>
      </c>
      <c r="O277" s="167">
        <f>IF(Input!O173&gt;0, -SUM(O265:O276), 0)</f>
        <v>0</v>
      </c>
      <c r="P277" s="167">
        <f>IF(Input!P173&gt;0, -SUM(P265:P276), 0)</f>
        <v>0</v>
      </c>
      <c r="Q277" s="167">
        <f>IF(Input!Q173&gt;0, -SUM(Q265:Q276), 0)</f>
        <v>0</v>
      </c>
      <c r="R277" s="167"/>
      <c r="S277" s="106"/>
      <c r="T277" s="106"/>
      <c r="U277" s="106"/>
      <c r="V277" s="106"/>
      <c r="W277" s="106"/>
      <c r="X277" s="106"/>
      <c r="Y277" s="106"/>
      <c r="Z277" s="106"/>
      <c r="AA277" s="106"/>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9"/>
      <c r="H278" s="68">
        <f>IF(H$3&gt;A19remlife,A19value-SUM($G278:G278),IF(A19remlife="N/A","n/a",A19value/A19remlife))</f>
        <v>0</v>
      </c>
      <c r="I278" s="68">
        <f>IF(I$3&gt;A19remlife,A19value-SUM($G278:H278),IF(A19remlife="N/A","n/a",A19value/A19remlife))</f>
        <v>0</v>
      </c>
      <c r="J278" s="68">
        <f>IF(J$3&gt;A19remlife,A19value-SUM($G278:I278),IF(A19remlife="N/A","n/a",A19value/A19remlife))</f>
        <v>0</v>
      </c>
      <c r="K278" s="68">
        <f>IF(K$3&gt;A19remlife,A19value-SUM($G278:J278),IF(A19remlife="N/A","n/a",A19value/A19remlife))</f>
        <v>0</v>
      </c>
      <c r="L278" s="68">
        <f>IF(L$3&gt;A19remlife,A19value-SUM($G278:K278),IF(A19remlife="N/A","n/a",A19value/A19remlife))</f>
        <v>0</v>
      </c>
      <c r="M278" s="68">
        <f>IF(M$3&gt;A19remlife,A19value-SUM($G278:L278),IF(A19remlife="N/A","n/a",A19value/A19remlife))</f>
        <v>0</v>
      </c>
      <c r="N278" s="68">
        <f>IF(N$3&gt;A19remlife,A19value-SUM($G278:M278),IF(A19remlife="N/A","n/a",A19value/A19remlife))</f>
        <v>0</v>
      </c>
      <c r="O278" s="68">
        <f>IF(O$3&gt;A19remlife,A19value-SUM($G278:N278),IF(A19remlife="N/A","n/a",A19value/A19remlife))</f>
        <v>0</v>
      </c>
      <c r="P278" s="68">
        <f>IF(P$3&gt;A19remlife,A19value-SUM($G278:O278),IF(A19remlife="N/A","n/a",A19value/A19remlife))</f>
        <v>0</v>
      </c>
      <c r="Q278" s="68">
        <f>IF(Q$3&gt;A19remlife,A19value-SUM($G278:P278),IF(A19remlife="N/A","n/a",A19value/A19remlife))</f>
        <v>0</v>
      </c>
      <c r="R278" s="68"/>
      <c r="S278" s="104"/>
      <c r="T278" s="104"/>
      <c r="U278" s="104"/>
      <c r="V278" s="104"/>
      <c r="W278" s="104"/>
      <c r="X278" s="104"/>
      <c r="Y278" s="104"/>
      <c r="Z278" s="104"/>
      <c r="AA278" s="104"/>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48" t="s">
        <v>83</v>
      </c>
      <c r="F279" s="87">
        <v>0</v>
      </c>
      <c r="G279" s="125"/>
      <c r="H279" s="69"/>
      <c r="I279" s="69"/>
      <c r="J279" s="69"/>
      <c r="K279" s="69"/>
      <c r="L279" s="69"/>
      <c r="M279" s="165"/>
      <c r="N279" s="114"/>
      <c r="O279" s="69"/>
      <c r="P279" s="69"/>
      <c r="Q279" s="69"/>
      <c r="R279" s="69"/>
      <c r="S279" s="104"/>
      <c r="T279" s="104"/>
      <c r="U279" s="104"/>
      <c r="V279" s="104"/>
      <c r="W279" s="104"/>
      <c r="X279" s="104"/>
      <c r="Y279" s="104"/>
      <c r="Z279" s="104"/>
      <c r="AA279" s="104"/>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49"/>
      <c r="F280" s="87">
        <v>1</v>
      </c>
      <c r="G280" s="125"/>
      <c r="H280" s="148"/>
      <c r="I280" s="69">
        <f>IF(A19stdlife="n/a","n/a",IF(I$3&gt;(A19stdlife+$F280),(Input!$H$161*(1+vanilla1)^0.5)-SUM($H280:H280),(Input!$H$161*(1+vanilla1)^0.5)/A19stdlife))</f>
        <v>0</v>
      </c>
      <c r="J280" s="69">
        <f>IF(A19stdlife="n/a","n/a",IF(J$3&gt;(A19stdlife+$F280),(Input!$H$161*(1+vanilla1)^0.5)-SUM($H280:I280),(Input!$H$161*(1+vanilla1)^0.5)/A19stdlife))</f>
        <v>0</v>
      </c>
      <c r="K280" s="69">
        <f>IF(A19stdlife="n/a","n/a",IF(K$3&gt;(A19stdlife+$F280),(Input!$H$161*(1+vanilla1)^0.5)-SUM($H280:J280),(Input!$H$161*(1+vanilla1)^0.5)/A19stdlife))</f>
        <v>0</v>
      </c>
      <c r="L280" s="69">
        <f>IF(A19stdlife="n/a","n/a",IF(L$3&gt;(A19stdlife+$F280),(Input!$H$161*(1+vanilla1)^0.5)-SUM($H280:K280),(Input!$H$161*(1+vanilla1)^0.5)/A19stdlife))</f>
        <v>0</v>
      </c>
      <c r="M280" s="69">
        <f>IF(A19stdlife="n/a","n/a",IF(M$3&gt;(A19stdlife+$F280),(Input!$H$161*(1+vanilla1)^0.5)-SUM($H280:L280),(Input!$H$161*(1+vanilla1)^0.5)/A19stdlife))</f>
        <v>0</v>
      </c>
      <c r="N280" s="69">
        <f>IF(A19stdlife="n/a","n/a",IF(N$3&gt;(A19stdlife+$F280),(Input!$H$161*(1+vanilla1)^0.5)-SUM($H280:M280),(Input!$H$161*(1+vanilla1)^0.5)/A19stdlife))</f>
        <v>0</v>
      </c>
      <c r="O280" s="69">
        <f>IF(A19stdlife="n/a","n/a",IF(O$3&gt;(A19stdlife+$F280),(Input!$H$161*(1+vanilla1)^0.5)-SUM($H280:N280),(Input!$H$161*(1+vanilla1)^0.5)/A19stdlife))</f>
        <v>0</v>
      </c>
      <c r="P280" s="69">
        <f>IF(A19stdlife="n/a","n/a",IF(P$3&gt;(A19stdlife+$F280),(Input!$H$161*(1+vanilla1)^0.5)-SUM($H280:O280),(Input!$H$161*(1+vanilla1)^0.5)/A19stdlife))</f>
        <v>0</v>
      </c>
      <c r="Q280" s="69">
        <f>IF(A19stdlife="n/a","n/a",IF(Q$3&gt;(A19stdlife+$F280),(Input!$H$161*(1+vanilla1)^0.5)-SUM($H280:P280),(Input!$H$161*(1+vanilla1)^0.5)/A19stdlife))</f>
        <v>0</v>
      </c>
      <c r="R280" s="69"/>
      <c r="S280" s="104"/>
      <c r="T280" s="104"/>
      <c r="U280" s="104"/>
      <c r="V280" s="104"/>
      <c r="W280" s="104"/>
      <c r="X280" s="104"/>
      <c r="Y280" s="104"/>
      <c r="Z280" s="104"/>
      <c r="AA280" s="104"/>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49"/>
      <c r="F281" s="87">
        <v>2</v>
      </c>
      <c r="G281" s="125"/>
      <c r="H281" s="149"/>
      <c r="I281" s="150"/>
      <c r="J281" s="69">
        <f>IF(A19stdlife="n/a","n/a",IF(J$3&gt;(A19stdlife+$F281),(Input!$I$161*(1+vanilla2)^0.5)-SUM($I281:I281),(Input!$I$161*(1+vanilla2)^0.5)/A19stdlife))</f>
        <v>0</v>
      </c>
      <c r="K281" s="69">
        <f>IF(A19stdlife="n/a","n/a",IF(K$3&gt;(A19stdlife+$F281),(Input!$I$161*(1+vanilla2)^0.5)-SUM($I281:J281),(Input!$I$161*(1+vanilla2)^0.5)/A19stdlife))</f>
        <v>0</v>
      </c>
      <c r="L281" s="69">
        <f>IF(A19stdlife="n/a","n/a",IF(L$3&gt;(A19stdlife+$F281),(Input!$I$161*(1+vanilla2)^0.5)-SUM($I281:K281),(Input!$I$161*(1+vanilla2)^0.5)/A19stdlife))</f>
        <v>0</v>
      </c>
      <c r="M281" s="69">
        <f>IF(A19stdlife="n/a","n/a",IF(M$3&gt;(A19stdlife+$F281),(Input!$I$161*(1+vanilla2)^0.5)-SUM($I281:L281),(Input!$I$161*(1+vanilla2)^0.5)/A19stdlife))</f>
        <v>0</v>
      </c>
      <c r="N281" s="69">
        <f>IF(A19stdlife="n/a","n/a",IF(N$3&gt;(A19stdlife+$F281),(Input!$I$161*(1+vanilla2)^0.5)-SUM($I281:M281),(Input!$I$161*(1+vanilla2)^0.5)/A19stdlife))</f>
        <v>0</v>
      </c>
      <c r="O281" s="69">
        <f>IF(A19stdlife="n/a","n/a",IF(O$3&gt;(A19stdlife+$F281),(Input!$I$161*(1+vanilla2)^0.5)-SUM($I281:N281),(Input!$I$161*(1+vanilla2)^0.5)/A19stdlife))</f>
        <v>0</v>
      </c>
      <c r="P281" s="69">
        <f>IF(A19stdlife="n/a","n/a",IF(P$3&gt;(A19stdlife+$F281),(Input!$I$161*(1+vanilla2)^0.5)-SUM($I281:O281),(Input!$I$161*(1+vanilla2)^0.5)/A19stdlife))</f>
        <v>0</v>
      </c>
      <c r="Q281" s="69">
        <f>IF(A19stdlife="n/a","n/a",IF(Q$3&gt;(A19stdlife+$F281),(Input!$I$161*(1+vanilla2)^0.5)-SUM($I281:P281),(Input!$I$161*(1+vanilla2)^0.5)/A19stdlife))</f>
        <v>0</v>
      </c>
      <c r="R281" s="69"/>
      <c r="S281" s="104"/>
      <c r="T281" s="104"/>
      <c r="U281" s="104"/>
      <c r="V281" s="104"/>
      <c r="W281" s="104"/>
      <c r="X281" s="104"/>
      <c r="Y281" s="104"/>
      <c r="Z281" s="104"/>
      <c r="AA281" s="104"/>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49"/>
      <c r="F282" s="87">
        <v>3</v>
      </c>
      <c r="G282" s="125"/>
      <c r="H282" s="149"/>
      <c r="I282" s="151"/>
      <c r="J282" s="150"/>
      <c r="K282" s="69">
        <f>IF(A19stdlife="n/a","n/a",IF(K$3&gt;(A19stdlife+$F282),(Input!$J$161*(1+vanilla3)^0.5)-SUM($J282:J282),(Input!$J$161*(1+vanilla3)^0.5)/A19stdlife))</f>
        <v>0</v>
      </c>
      <c r="L282" s="69">
        <f>IF(A19stdlife="n/a","n/a",IF(L$3&gt;(A19stdlife+$F282),(Input!$J$161*(1+vanilla3)^0.5)-SUM($J282:K282),(Input!$J$161*(1+vanilla3)^0.5)/A19stdlife))</f>
        <v>0</v>
      </c>
      <c r="M282" s="69">
        <f>IF(A19stdlife="n/a","n/a",IF(M$3&gt;(A19stdlife+$F282),(Input!$J$161*(1+vanilla3)^0.5)-SUM($J282:L282),(Input!$J$161*(1+vanilla3)^0.5)/A19stdlife))</f>
        <v>0</v>
      </c>
      <c r="N282" s="69">
        <f>IF(A19stdlife="n/a","n/a",IF(N$3&gt;(A19stdlife+$F282),(Input!$J$161*(1+vanilla3)^0.5)-SUM($J282:M282),(Input!$J$161*(1+vanilla3)^0.5)/A19stdlife))</f>
        <v>0</v>
      </c>
      <c r="O282" s="69">
        <f>IF(A19stdlife="n/a","n/a",IF(O$3&gt;(A19stdlife+$F282),(Input!$J$161*(1+vanilla3)^0.5)-SUM($J282:N282),(Input!$J$161*(1+vanilla3)^0.5)/A19stdlife))</f>
        <v>0</v>
      </c>
      <c r="P282" s="69">
        <f>IF(A19stdlife="n/a","n/a",IF(P$3&gt;(A19stdlife+$F282),(Input!$J$161*(1+vanilla3)^0.5)-SUM($J282:O282),(Input!$J$161*(1+vanilla3)^0.5)/A19stdlife))</f>
        <v>0</v>
      </c>
      <c r="Q282" s="69">
        <f>IF(A19stdlife="n/a","n/a",IF(Q$3&gt;(A19stdlife+$F282),(Input!$J$161*(1+vanilla3)^0.5)-SUM($J282:P282),(Input!$J$161*(1+vanilla3)^0.5)/A19stdlife))</f>
        <v>0</v>
      </c>
      <c r="R282" s="69"/>
      <c r="S282" s="104"/>
      <c r="T282" s="104"/>
      <c r="U282" s="104"/>
      <c r="V282" s="104"/>
      <c r="W282" s="104"/>
      <c r="X282" s="104"/>
      <c r="Y282" s="104"/>
      <c r="Z282" s="104"/>
      <c r="AA282" s="104"/>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49"/>
      <c r="F283" s="87">
        <v>4</v>
      </c>
      <c r="G283" s="125"/>
      <c r="H283" s="149"/>
      <c r="I283" s="151"/>
      <c r="J283" s="151"/>
      <c r="K283" s="150"/>
      <c r="L283" s="69">
        <f>IF(A19stdlife="n/a","n/a",IF(L$3&gt;(A19stdlife+$F283),(Input!$K$161*(1+vanilla4)^0.5)-SUM($K283:K283),(Input!$K$161*(1+vanilla4)^0.5)/A19stdlife))</f>
        <v>0</v>
      </c>
      <c r="M283" s="69">
        <f>IF(A19stdlife="n/a","n/a",IF(M$3&gt;(A19stdlife+$F283),(Input!$K$161*(1+vanilla4)^0.5)-SUM($K283:L283),(Input!$K$161*(1+vanilla4)^0.5)/A19stdlife))</f>
        <v>0</v>
      </c>
      <c r="N283" s="69">
        <f>IF(A19stdlife="n/a","n/a",IF(N$3&gt;(A19stdlife+$F283),(Input!$K$161*(1+vanilla4)^0.5)-SUM($K283:M283),(Input!$K$161*(1+vanilla4)^0.5)/A19stdlife))</f>
        <v>0</v>
      </c>
      <c r="O283" s="69">
        <f>IF(A19stdlife="n/a","n/a",IF(O$3&gt;(A19stdlife+$F283),(Input!$K$161*(1+vanilla4)^0.5)-SUM($K283:N283),(Input!$K$161*(1+vanilla4)^0.5)/A19stdlife))</f>
        <v>0</v>
      </c>
      <c r="P283" s="69">
        <f>IF(A19stdlife="n/a","n/a",IF(P$3&gt;(A19stdlife+$F283),(Input!$K$161*(1+vanilla4)^0.5)-SUM($K283:O283),(Input!$K$161*(1+vanilla4)^0.5)/A19stdlife))</f>
        <v>0</v>
      </c>
      <c r="Q283" s="69">
        <f>IF(A19stdlife="n/a","n/a",IF(Q$3&gt;(A19stdlife+$F283),(Input!$K$161*(1+vanilla4)^0.5)-SUM($K283:P283),(Input!$K$161*(1+vanilla4)^0.5)/A19stdlife))</f>
        <v>0</v>
      </c>
      <c r="R283" s="69"/>
      <c r="S283" s="104"/>
      <c r="T283" s="104"/>
      <c r="U283" s="104"/>
      <c r="V283" s="104"/>
      <c r="W283" s="104"/>
      <c r="X283" s="104"/>
      <c r="Y283" s="104"/>
      <c r="Z283" s="104"/>
      <c r="AA283" s="104"/>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49"/>
      <c r="F284" s="87">
        <v>5</v>
      </c>
      <c r="G284" s="27"/>
      <c r="H284" s="149"/>
      <c r="I284" s="151"/>
      <c r="J284" s="151"/>
      <c r="K284" s="151"/>
      <c r="L284" s="150"/>
      <c r="M284" s="69">
        <f>IF(A19stdlife="n/a","n/a",IF(M$3&gt;(A19stdlife+$F284),(Input!$L$161*(1+vanilla5)^0.5)-SUM($L284:L284),(Input!$L$161*(1+vanilla5)^0.5)/A19stdlife))</f>
        <v>0</v>
      </c>
      <c r="N284" s="69">
        <f>IF(A19stdlife="n/a","n/a",IF(N$3&gt;(A19stdlife+$F284),(Input!$L$161*(1+vanilla5)^0.5)-SUM($L284:M284),(Input!$L$161*(1+vanilla5)^0.5)/A19stdlife))</f>
        <v>0</v>
      </c>
      <c r="O284" s="69">
        <f>IF(A19stdlife="n/a","n/a",IF(O$3&gt;(A19stdlife+$F284),(Input!$L$161*(1+vanilla5)^0.5)-SUM($L284:N284),(Input!$L$161*(1+vanilla5)^0.5)/A19stdlife))</f>
        <v>0</v>
      </c>
      <c r="P284" s="69">
        <f>IF(A19stdlife="n/a","n/a",IF(P$3&gt;(A19stdlife+$F284),(Input!$L$161*(1+vanilla5)^0.5)-SUM($L284:O284),(Input!$L$161*(1+vanilla5)^0.5)/A19stdlife))</f>
        <v>0</v>
      </c>
      <c r="Q284" s="69">
        <f>IF(A19stdlife="n/a","n/a",IF(Q$3&gt;(A19stdlife+$F284),(Input!$L$161*(1+vanilla5)^0.5)-SUM($L284:P284),(Input!$L$161*(1+vanilla5)^0.5)/A19stdlife))</f>
        <v>0</v>
      </c>
      <c r="R284" s="69"/>
      <c r="S284" s="104"/>
      <c r="T284" s="104"/>
      <c r="U284" s="104"/>
      <c r="V284" s="104"/>
      <c r="W284" s="104"/>
      <c r="X284" s="104"/>
      <c r="Y284" s="104"/>
      <c r="Z284" s="104"/>
      <c r="AA284" s="104"/>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49"/>
      <c r="F285" s="87">
        <v>6</v>
      </c>
      <c r="G285" s="27"/>
      <c r="H285" s="149"/>
      <c r="I285" s="151"/>
      <c r="J285" s="151"/>
      <c r="K285" s="151"/>
      <c r="L285" s="151"/>
      <c r="M285" s="150"/>
      <c r="N285" s="69">
        <f>IF(A19stdlife="n/a","n/a",IF(N$3&gt;(A19stdlife+$F285),(Input!$M$161*(1+vanilla6)^0.5)-SUM($M285:M285),(Input!$M$161*(1+vanilla6)^0.5)/A19stdlife))</f>
        <v>0</v>
      </c>
      <c r="O285" s="69">
        <f>IF(A19stdlife="n/a","n/a",IF(O$3&gt;(A19stdlife+$F285),(Input!$M$161*(1+vanilla6)^0.5)-SUM($M285:N285),(Input!$M$161*(1+vanilla6)^0.5)/A19stdlife))</f>
        <v>0</v>
      </c>
      <c r="P285" s="69">
        <f>IF(A19stdlife="n/a","n/a",IF(P$3&gt;(A19stdlife+$F285),(Input!$M$161*(1+vanilla6)^0.5)-SUM($M285:O285),(Input!$M$161*(1+vanilla6)^0.5)/A19stdlife))</f>
        <v>0</v>
      </c>
      <c r="Q285" s="69">
        <f>IF(A19stdlife="n/a","n/a",IF(Q$3&gt;(A19stdlife+$F285),(Input!$M$161*(1+vanilla6)^0.5)-SUM($M285:P285),(Input!$M$161*(1+vanilla6)^0.5)/A19stdlife))</f>
        <v>0</v>
      </c>
      <c r="R285" s="69"/>
      <c r="S285" s="104"/>
      <c r="T285" s="104"/>
      <c r="U285" s="104"/>
      <c r="V285" s="104"/>
      <c r="W285" s="104"/>
      <c r="X285" s="104"/>
      <c r="Y285" s="104"/>
      <c r="Z285" s="104"/>
      <c r="AA285" s="104"/>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49"/>
      <c r="F286" s="87">
        <v>7</v>
      </c>
      <c r="G286" s="27"/>
      <c r="H286" s="149"/>
      <c r="I286" s="151"/>
      <c r="J286" s="151"/>
      <c r="K286" s="151"/>
      <c r="L286" s="151"/>
      <c r="M286" s="151"/>
      <c r="N286" s="150"/>
      <c r="O286" s="69">
        <f>IF(A19stdlife="n/a","n/a",IF(O$3&gt;(A19stdlife+$F286),(Input!$N$161*(1+vanilla7)^0.5)-SUM($N286:N286),(Input!$N$161*(1+vanilla7)^0.5)/A19stdlife))</f>
        <v>0</v>
      </c>
      <c r="P286" s="69">
        <f>IF(A19stdlife="n/a","n/a",IF(P$3&gt;(A19stdlife+$F286),(Input!$N$161*(1+vanilla7)^0.5)-SUM($N286:O286),(Input!$N$161*(1+vanilla7)^0.5)/A19stdlife))</f>
        <v>0</v>
      </c>
      <c r="Q286" s="69">
        <f>IF(A19stdlife="n/a","n/a",IF(Q$3&gt;(A19stdlife+$F286),(Input!$N$161*(1+vanilla7)^0.5)-SUM($N286:P286),(Input!$N$161*(1+vanilla7)^0.5)/A19stdlife))</f>
        <v>0</v>
      </c>
      <c r="R286" s="69"/>
      <c r="S286" s="104"/>
      <c r="T286" s="104"/>
      <c r="U286" s="104"/>
      <c r="V286" s="104"/>
      <c r="W286" s="104"/>
      <c r="X286" s="104"/>
      <c r="Y286" s="104"/>
      <c r="Z286" s="104"/>
      <c r="AA286" s="104"/>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49"/>
      <c r="F287" s="87">
        <v>8</v>
      </c>
      <c r="G287" s="27"/>
      <c r="H287" s="149"/>
      <c r="I287" s="151"/>
      <c r="J287" s="151"/>
      <c r="K287" s="151"/>
      <c r="L287" s="151"/>
      <c r="M287" s="151"/>
      <c r="N287" s="151"/>
      <c r="O287" s="150"/>
      <c r="P287" s="69">
        <f>IF(A19stdlife="n/a","n/a",IF(P$3&gt;(A19stdlife+$F287),(Input!$O$161*(1+vanilla8)^0.5)-SUM($O287:O287),(Input!$O$161*(1+vanilla8)^0.5)/A19stdlife))</f>
        <v>0</v>
      </c>
      <c r="Q287" s="69">
        <f>IF(A19stdlife="n/a","n/a",IF(Q$3&gt;(A19stdlife+$F287),(Input!$O$161*(1+vanilla8)^0.5)-SUM($O287:P287),(Input!$O$161*(1+vanilla8)^0.5)/A19stdlife))</f>
        <v>0</v>
      </c>
      <c r="R287" s="69"/>
      <c r="S287" s="104"/>
      <c r="T287" s="104"/>
      <c r="U287" s="104"/>
      <c r="V287" s="104"/>
      <c r="W287" s="104"/>
      <c r="X287" s="104"/>
      <c r="Y287" s="104"/>
      <c r="Z287" s="104"/>
      <c r="AA287" s="104"/>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49"/>
      <c r="F288" s="87">
        <v>9</v>
      </c>
      <c r="G288" s="27"/>
      <c r="H288" s="149"/>
      <c r="I288" s="151"/>
      <c r="J288" s="151"/>
      <c r="K288" s="151"/>
      <c r="L288" s="151"/>
      <c r="M288" s="151"/>
      <c r="N288" s="151"/>
      <c r="O288" s="151"/>
      <c r="P288" s="150"/>
      <c r="Q288" s="69">
        <f>IF(A19stdlife="n/a","n/a",IF(Q$3&gt;(A19stdlife+$F288),(Input!$P$161*(1+vanilla9)^0.5)-SUM($P288:P288),(Input!$P$161*(1+vanilla9)^0.5)/A19stdlife))</f>
        <v>0</v>
      </c>
      <c r="R288" s="69"/>
      <c r="S288" s="104"/>
      <c r="T288" s="104"/>
      <c r="U288" s="104"/>
      <c r="V288" s="104"/>
      <c r="W288" s="104"/>
      <c r="X288" s="104"/>
      <c r="Y288" s="104"/>
      <c r="Z288" s="104"/>
      <c r="AA288" s="104"/>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49"/>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5"/>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7"/>
      <c r="S290" s="106"/>
      <c r="T290" s="106"/>
      <c r="U290" s="106"/>
      <c r="V290" s="106"/>
      <c r="W290" s="106"/>
      <c r="X290" s="106"/>
      <c r="Y290" s="106"/>
      <c r="Z290" s="106"/>
      <c r="AA290" s="106"/>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9"/>
      <c r="H291" s="68">
        <f>IF(H$3&gt;A20remlife,A20value-SUM($G291:G291),IF(A20remlife="N/A","n/a",A20value/A20remlife))</f>
        <v>0</v>
      </c>
      <c r="I291" s="68">
        <f>IF(I$3&gt;A20remlife,A20value-SUM($G291:H291),IF(A20remlife="N/A","n/a",A20value/A20remlife))</f>
        <v>0</v>
      </c>
      <c r="J291" s="68">
        <f>IF(J$3&gt;A20remlife,A20value-SUM($G291:I291),IF(A20remlife="N/A","n/a",A20value/A20remlife))</f>
        <v>0</v>
      </c>
      <c r="K291" s="68">
        <f>IF(K$3&gt;A20remlife,A20value-SUM($G291:J291),IF(A20remlife="N/A","n/a",A20value/A20remlife))</f>
        <v>0</v>
      </c>
      <c r="L291" s="68">
        <f>IF(L$3&gt;A20remlife,A20value-SUM($G291:K291),IF(A20remlife="N/A","n/a",A20value/A20remlife))</f>
        <v>0</v>
      </c>
      <c r="M291" s="68">
        <f>IF(M$3&gt;A20remlife,A20value-SUM($G291:L291),IF(A20remlife="N/A","n/a",A20value/A20remlife))</f>
        <v>0</v>
      </c>
      <c r="N291" s="68">
        <f>IF(N$3&gt;A20remlife,A20value-SUM($G291:M291),IF(A20remlife="N/A","n/a",A20value/A20remlife))</f>
        <v>0</v>
      </c>
      <c r="O291" s="68">
        <f>IF(O$3&gt;A20remlife,A20value-SUM($G291:N291),IF(A20remlife="N/A","n/a",A20value/A20remlife))</f>
        <v>0</v>
      </c>
      <c r="P291" s="68">
        <f>IF(P$3&gt;A20remlife,A20value-SUM($G291:O291),IF(A20remlife="N/A","n/a",A20value/A20remlife))</f>
        <v>0</v>
      </c>
      <c r="Q291" s="68">
        <f>IF(Q$3&gt;A20remlife,A20value-SUM($G291:P291),IF(A20remlife="N/A","n/a",A20value/A20remlife))</f>
        <v>0</v>
      </c>
      <c r="R291" s="68"/>
      <c r="S291" s="104"/>
      <c r="T291" s="104"/>
      <c r="U291" s="104"/>
      <c r="V291" s="104"/>
      <c r="W291" s="104"/>
      <c r="X291" s="104"/>
      <c r="Y291" s="104"/>
      <c r="Z291" s="104"/>
      <c r="AA291" s="104"/>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48" t="s">
        <v>83</v>
      </c>
      <c r="F292" s="87">
        <v>0</v>
      </c>
      <c r="G292" s="125"/>
      <c r="H292" s="69"/>
      <c r="I292" s="69"/>
      <c r="J292" s="69"/>
      <c r="K292" s="69"/>
      <c r="L292" s="69"/>
      <c r="M292" s="165"/>
      <c r="N292" s="114"/>
      <c r="O292" s="69"/>
      <c r="P292" s="69"/>
      <c r="Q292" s="69"/>
      <c r="R292" s="69"/>
      <c r="S292" s="104"/>
      <c r="T292" s="104"/>
      <c r="U292" s="104"/>
      <c r="V292" s="104"/>
      <c r="W292" s="104"/>
      <c r="X292" s="104"/>
      <c r="Y292" s="104"/>
      <c r="Z292" s="104"/>
      <c r="AA292" s="104"/>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49"/>
      <c r="F293" s="87">
        <v>1</v>
      </c>
      <c r="G293" s="125"/>
      <c r="H293" s="148"/>
      <c r="I293" s="69">
        <f>IF(A20stdlife="n/a","n/a",IF(I$3&gt;(A20stdlife+$F293),(Input!$H$162*(1+vanilla1)^0.5)-SUM($H293:H293),(Input!$H$162*(1+vanilla1)^0.5)/A20stdlife))</f>
        <v>0</v>
      </c>
      <c r="J293" s="69">
        <f>IF(A20stdlife="n/a","n/a",IF(J$3&gt;(A20stdlife+$F293),(Input!$H$162*(1+vanilla1)^0.5)-SUM($H293:I293),(Input!$H$162*(1+vanilla1)^0.5)/A20stdlife))</f>
        <v>0</v>
      </c>
      <c r="K293" s="69">
        <f>IF(A20stdlife="n/a","n/a",IF(K$3&gt;(A20stdlife+$F293),(Input!$H$162*(1+vanilla1)^0.5)-SUM($H293:J293),(Input!$H$162*(1+vanilla1)^0.5)/A20stdlife))</f>
        <v>0</v>
      </c>
      <c r="L293" s="69">
        <f>IF(A20stdlife="n/a","n/a",IF(L$3&gt;(A20stdlife+$F293),(Input!$H$162*(1+vanilla1)^0.5)-SUM($H293:K293),(Input!$H$162*(1+vanilla1)^0.5)/A20stdlife))</f>
        <v>0</v>
      </c>
      <c r="M293" s="69">
        <f>IF(A20stdlife="n/a","n/a",IF(M$3&gt;(A20stdlife+$F293),(Input!$H$162*(1+vanilla1)^0.5)-SUM($H293:L293),(Input!$H$162*(1+vanilla1)^0.5)/A20stdlife))</f>
        <v>0</v>
      </c>
      <c r="N293" s="69">
        <f>IF(A20stdlife="n/a","n/a",IF(N$3&gt;(A20stdlife+$F293),(Input!$H$162*(1+vanilla1)^0.5)-SUM($H293:M293),(Input!$H$162*(1+vanilla1)^0.5)/A20stdlife))</f>
        <v>0</v>
      </c>
      <c r="O293" s="69">
        <f>IF(A20stdlife="n/a","n/a",IF(O$3&gt;(A20stdlife+$F293),(Input!$H$162*(1+vanilla1)^0.5)-SUM($H293:N293),(Input!$H$162*(1+vanilla1)^0.5)/A20stdlife))</f>
        <v>0</v>
      </c>
      <c r="P293" s="69">
        <f>IF(A20stdlife="n/a","n/a",IF(P$3&gt;(A20stdlife+$F293),(Input!$H$162*(1+vanilla1)^0.5)-SUM($H293:O293),(Input!$H$162*(1+vanilla1)^0.5)/A20stdlife))</f>
        <v>0</v>
      </c>
      <c r="Q293" s="69">
        <f>IF(A20stdlife="n/a","n/a",IF(Q$3&gt;(A20stdlife+$F293),(Input!$H$162*(1+vanilla1)^0.5)-SUM($H293:P293),(Input!$H$162*(1+vanilla1)^0.5)/A20stdlife))</f>
        <v>0</v>
      </c>
      <c r="R293" s="69"/>
      <c r="S293" s="104"/>
      <c r="T293" s="104"/>
      <c r="U293" s="104"/>
      <c r="V293" s="104"/>
      <c r="W293" s="104"/>
      <c r="X293" s="104"/>
      <c r="Y293" s="104"/>
      <c r="Z293" s="104"/>
      <c r="AA293" s="104"/>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49"/>
      <c r="F294" s="87">
        <v>2</v>
      </c>
      <c r="G294" s="125"/>
      <c r="H294" s="149"/>
      <c r="I294" s="150"/>
      <c r="J294" s="69">
        <f>IF(A20stdlife="n/a","n/a",IF(J$3&gt;(A20stdlife+$F294),(Input!$I$162*(1+vanilla2)^0.5)-SUM($I294:I294),(Input!$I$162*(1+vanilla2)^0.5)/A20stdlife))</f>
        <v>0</v>
      </c>
      <c r="K294" s="69">
        <f>IF(A20stdlife="n/a","n/a",IF(K$3&gt;(A20stdlife+$F294),(Input!$I$162*(1+vanilla2)^0.5)-SUM($I294:J294),(Input!$I$162*(1+vanilla2)^0.5)/A20stdlife))</f>
        <v>0</v>
      </c>
      <c r="L294" s="69">
        <f>IF(A20stdlife="n/a","n/a",IF(L$3&gt;(A20stdlife+$F294),(Input!$I$162*(1+vanilla2)^0.5)-SUM($I294:K294),(Input!$I$162*(1+vanilla2)^0.5)/A20stdlife))</f>
        <v>0</v>
      </c>
      <c r="M294" s="69">
        <f>IF(A20stdlife="n/a","n/a",IF(M$3&gt;(A20stdlife+$F294),(Input!$I$162*(1+vanilla2)^0.5)-SUM($I294:L294),(Input!$I$162*(1+vanilla2)^0.5)/A20stdlife))</f>
        <v>0</v>
      </c>
      <c r="N294" s="69">
        <f>IF(A20stdlife="n/a","n/a",IF(N$3&gt;(A20stdlife+$F294),(Input!$I$162*(1+vanilla2)^0.5)-SUM($I294:M294),(Input!$I$162*(1+vanilla2)^0.5)/A20stdlife))</f>
        <v>0</v>
      </c>
      <c r="O294" s="69">
        <f>IF(A20stdlife="n/a","n/a",IF(O$3&gt;(A20stdlife+$F294),(Input!$I$162*(1+vanilla2)^0.5)-SUM($I294:N294),(Input!$I$162*(1+vanilla2)^0.5)/A20stdlife))</f>
        <v>0</v>
      </c>
      <c r="P294" s="69">
        <f>IF(A20stdlife="n/a","n/a",IF(P$3&gt;(A20stdlife+$F294),(Input!$I$162*(1+vanilla2)^0.5)-SUM($I294:O294),(Input!$I$162*(1+vanilla2)^0.5)/A20stdlife))</f>
        <v>0</v>
      </c>
      <c r="Q294" s="69">
        <f>IF(A20stdlife="n/a","n/a",IF(Q$3&gt;(A20stdlife+$F294),(Input!$I$162*(1+vanilla2)^0.5)-SUM($I294:P294),(Input!$I$162*(1+vanilla2)^0.5)/A20stdlife))</f>
        <v>0</v>
      </c>
      <c r="R294" s="69"/>
      <c r="S294" s="104"/>
      <c r="T294" s="104"/>
      <c r="U294" s="104"/>
      <c r="V294" s="104"/>
      <c r="W294" s="104"/>
      <c r="X294" s="104"/>
      <c r="Y294" s="104"/>
      <c r="Z294" s="104"/>
      <c r="AA294" s="104"/>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49"/>
      <c r="F295" s="87">
        <v>3</v>
      </c>
      <c r="G295" s="125"/>
      <c r="H295" s="149"/>
      <c r="I295" s="151"/>
      <c r="J295" s="150"/>
      <c r="K295" s="69">
        <f>IF(A20stdlife="n/a","n/a",IF(K$3&gt;(A20stdlife+$F295),(Input!$J$162*(1+vanilla3)^0.5)-SUM($J295:J295),(Input!$J$162*(1+vanilla3)^0.5)/A20stdlife))</f>
        <v>0</v>
      </c>
      <c r="L295" s="69">
        <f>IF(A20stdlife="n/a","n/a",IF(L$3&gt;(A20stdlife+$F295),(Input!$J$162*(1+vanilla3)^0.5)-SUM($J295:K295),(Input!$J$162*(1+vanilla3)^0.5)/A20stdlife))</f>
        <v>0</v>
      </c>
      <c r="M295" s="69">
        <f>IF(A20stdlife="n/a","n/a",IF(M$3&gt;(A20stdlife+$F295),(Input!$J$162*(1+vanilla3)^0.5)-SUM($J295:L295),(Input!$J$162*(1+vanilla3)^0.5)/A20stdlife))</f>
        <v>0</v>
      </c>
      <c r="N295" s="69">
        <f>IF(A20stdlife="n/a","n/a",IF(N$3&gt;(A20stdlife+$F295),(Input!$J$162*(1+vanilla3)^0.5)-SUM($J295:M295),(Input!$J$162*(1+vanilla3)^0.5)/A20stdlife))</f>
        <v>0</v>
      </c>
      <c r="O295" s="69">
        <f>IF(A20stdlife="n/a","n/a",IF(O$3&gt;(A20stdlife+$F295),(Input!$J$162*(1+vanilla3)^0.5)-SUM($J295:N295),(Input!$J$162*(1+vanilla3)^0.5)/A20stdlife))</f>
        <v>0</v>
      </c>
      <c r="P295" s="69">
        <f>IF(A20stdlife="n/a","n/a",IF(P$3&gt;(A20stdlife+$F295),(Input!$J$162*(1+vanilla3)^0.5)-SUM($J295:O295),(Input!$J$162*(1+vanilla3)^0.5)/A20stdlife))</f>
        <v>0</v>
      </c>
      <c r="Q295" s="69">
        <f>IF(A20stdlife="n/a","n/a",IF(Q$3&gt;(A20stdlife+$F295),(Input!$J$162*(1+vanilla3)^0.5)-SUM($J295:P295),(Input!$J$162*(1+vanilla3)^0.5)/A20stdlife))</f>
        <v>0</v>
      </c>
      <c r="R295" s="69"/>
      <c r="S295" s="104"/>
      <c r="T295" s="104"/>
      <c r="U295" s="104"/>
      <c r="V295" s="104"/>
      <c r="W295" s="104"/>
      <c r="X295" s="104"/>
      <c r="Y295" s="104"/>
      <c r="Z295" s="104"/>
      <c r="AA295" s="104"/>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49"/>
      <c r="F296" s="87">
        <v>4</v>
      </c>
      <c r="G296" s="125"/>
      <c r="H296" s="149"/>
      <c r="I296" s="151"/>
      <c r="J296" s="151"/>
      <c r="K296" s="150"/>
      <c r="L296" s="69">
        <f>IF(A20stdlife="n/a","n/a",IF(L$3&gt;(A20stdlife+$F296),(Input!$K$162*(1+vanilla4)^0.5)-SUM($K296:K296),(Input!$K$162*(1+vanilla4)^0.5)/A20stdlife))</f>
        <v>0</v>
      </c>
      <c r="M296" s="69">
        <f>IF(A20stdlife="n/a","n/a",IF(M$3&gt;(A20stdlife+$F296),(Input!$K$162*(1+vanilla4)^0.5)-SUM($K296:L296),(Input!$K$162*(1+vanilla4)^0.5)/A20stdlife))</f>
        <v>0</v>
      </c>
      <c r="N296" s="69">
        <f>IF(A20stdlife="n/a","n/a",IF(N$3&gt;(A20stdlife+$F296),(Input!$K$162*(1+vanilla4)^0.5)-SUM($K296:M296),(Input!$K$162*(1+vanilla4)^0.5)/A20stdlife))</f>
        <v>0</v>
      </c>
      <c r="O296" s="69">
        <f>IF(A20stdlife="n/a","n/a",IF(O$3&gt;(A20stdlife+$F296),(Input!$K$162*(1+vanilla4)^0.5)-SUM($K296:N296),(Input!$K$162*(1+vanilla4)^0.5)/A20stdlife))</f>
        <v>0</v>
      </c>
      <c r="P296" s="69">
        <f>IF(A20stdlife="n/a","n/a",IF(P$3&gt;(A20stdlife+$F296),(Input!$K$162*(1+vanilla4)^0.5)-SUM($K296:O296),(Input!$K$162*(1+vanilla4)^0.5)/A20stdlife))</f>
        <v>0</v>
      </c>
      <c r="Q296" s="69">
        <f>IF(A20stdlife="n/a","n/a",IF(Q$3&gt;(A20stdlife+$F296),(Input!$K$162*(1+vanilla4)^0.5)-SUM($K296:P296),(Input!$K$162*(1+vanilla4)^0.5)/A20stdlife))</f>
        <v>0</v>
      </c>
      <c r="R296" s="69"/>
      <c r="S296" s="104"/>
      <c r="T296" s="104"/>
      <c r="U296" s="104"/>
      <c r="V296" s="104"/>
      <c r="W296" s="104"/>
      <c r="X296" s="104"/>
      <c r="Y296" s="104"/>
      <c r="Z296" s="104"/>
      <c r="AA296" s="104"/>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49"/>
      <c r="F297" s="87">
        <v>5</v>
      </c>
      <c r="G297" s="27"/>
      <c r="H297" s="149"/>
      <c r="I297" s="151"/>
      <c r="J297" s="151"/>
      <c r="K297" s="151"/>
      <c r="L297" s="150"/>
      <c r="M297" s="69">
        <f>IF(A20stdlife="n/a","n/a",IF(M$3&gt;(A20stdlife+$F297),(Input!$L$162*(1+vanilla5)^0.5)-SUM($L297:L297),(Input!$L$162*(1+vanilla5)^0.5)/A20stdlife))</f>
        <v>0</v>
      </c>
      <c r="N297" s="69">
        <f>IF(A20stdlife="n/a","n/a",IF(N$3&gt;(A20stdlife+$F297),(Input!$L$162*(1+vanilla5)^0.5)-SUM($L297:M297),(Input!$L$162*(1+vanilla5)^0.5)/A20stdlife))</f>
        <v>0</v>
      </c>
      <c r="O297" s="69">
        <f>IF(A20stdlife="n/a","n/a",IF(O$3&gt;(A20stdlife+$F297),(Input!$L$162*(1+vanilla5)^0.5)-SUM($L297:N297),(Input!$L$162*(1+vanilla5)^0.5)/A20stdlife))</f>
        <v>0</v>
      </c>
      <c r="P297" s="69">
        <f>IF(A20stdlife="n/a","n/a",IF(P$3&gt;(A20stdlife+$F297),(Input!$L$162*(1+vanilla5)^0.5)-SUM($L297:O297),(Input!$L$162*(1+vanilla5)^0.5)/A20stdlife))</f>
        <v>0</v>
      </c>
      <c r="Q297" s="69">
        <f>IF(A20stdlife="n/a","n/a",IF(Q$3&gt;(A20stdlife+$F297),(Input!$L$162*(1+vanilla5)^0.5)-SUM($L297:P297),(Input!$L$162*(1+vanilla5)^0.5)/A20stdlife))</f>
        <v>0</v>
      </c>
      <c r="R297" s="69"/>
      <c r="S297" s="104"/>
      <c r="T297" s="104"/>
      <c r="U297" s="104"/>
      <c r="V297" s="104"/>
      <c r="W297" s="104"/>
      <c r="X297" s="104"/>
      <c r="Y297" s="104"/>
      <c r="Z297" s="104"/>
      <c r="AA297" s="104"/>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49"/>
      <c r="F298" s="87">
        <v>6</v>
      </c>
      <c r="G298" s="27"/>
      <c r="H298" s="149"/>
      <c r="I298" s="151"/>
      <c r="J298" s="151"/>
      <c r="K298" s="151"/>
      <c r="L298" s="151"/>
      <c r="M298" s="150"/>
      <c r="N298" s="69">
        <f>IF(A20stdlife="n/a","n/a",IF(N$3&gt;(A20stdlife+$F298),(Input!$M$162*(1+vanilla6)^0.5)-SUM($M298:M298),(Input!$M$162*(1+vanilla6)^0.5)/A20stdlife))</f>
        <v>0</v>
      </c>
      <c r="O298" s="69">
        <f>IF(A20stdlife="n/a","n/a",IF(O$3&gt;(A20stdlife+$F298),(Input!$M$162*(1+vanilla6)^0.5)-SUM($M298:N298),(Input!$M$162*(1+vanilla6)^0.5)/A20stdlife))</f>
        <v>0</v>
      </c>
      <c r="P298" s="69">
        <f>IF(A20stdlife="n/a","n/a",IF(P$3&gt;(A20stdlife+$F298),(Input!$M$162*(1+vanilla6)^0.5)-SUM($M298:O298),(Input!$M$162*(1+vanilla6)^0.5)/A20stdlife))</f>
        <v>0</v>
      </c>
      <c r="Q298" s="69">
        <f>IF(A20stdlife="n/a","n/a",IF(Q$3&gt;(A20stdlife+$F298),(Input!$M$162*(1+vanilla6)^0.5)-SUM($M298:P298),(Input!$M$162*(1+vanilla6)^0.5)/A20stdlife))</f>
        <v>0</v>
      </c>
      <c r="R298" s="69"/>
      <c r="S298" s="104"/>
      <c r="T298" s="104"/>
      <c r="U298" s="104"/>
      <c r="V298" s="104"/>
      <c r="W298" s="104"/>
      <c r="X298" s="104"/>
      <c r="Y298" s="104"/>
      <c r="Z298" s="104"/>
      <c r="AA298" s="104"/>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49"/>
      <c r="F299" s="87">
        <v>7</v>
      </c>
      <c r="G299" s="27"/>
      <c r="H299" s="149"/>
      <c r="I299" s="151"/>
      <c r="J299" s="151"/>
      <c r="K299" s="151"/>
      <c r="L299" s="151"/>
      <c r="M299" s="151"/>
      <c r="N299" s="150"/>
      <c r="O299" s="69">
        <f>IF(A20stdlife="n/a","n/a",IF(O$3&gt;(A20stdlife+$F299),(Input!N$162*(1+vanilla7)^0.5)-SUM($N299:N299),(Input!$N$162*(1+vanilla7)^0.5)/A20stdlife))</f>
        <v>0</v>
      </c>
      <c r="P299" s="69">
        <f>IF(A20stdlife="n/a","n/a",IF(P$3&gt;(A20stdlife+$F299),(Input!O$162*(1+vanilla7)^0.5)-SUM($N299:O299),(Input!$N$162*(1+vanilla7)^0.5)/A20stdlife))</f>
        <v>0</v>
      </c>
      <c r="Q299" s="69">
        <f>IF(A20stdlife="n/a","n/a",IF(Q$3&gt;(A20stdlife+$F299),(Input!P$162*(1+vanilla7)^0.5)-SUM($N299:P299),(Input!$N$162*(1+vanilla7)^0.5)/A20stdlife))</f>
        <v>0</v>
      </c>
      <c r="R299" s="69"/>
      <c r="S299" s="104"/>
      <c r="T299" s="104"/>
      <c r="U299" s="104"/>
      <c r="V299" s="104"/>
      <c r="W299" s="104"/>
      <c r="X299" s="104"/>
      <c r="Y299" s="104"/>
      <c r="Z299" s="104"/>
      <c r="AA299" s="104"/>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49"/>
      <c r="F300" s="87">
        <v>8</v>
      </c>
      <c r="G300" s="27"/>
      <c r="H300" s="149"/>
      <c r="I300" s="151"/>
      <c r="J300" s="151"/>
      <c r="K300" s="151"/>
      <c r="L300" s="151"/>
      <c r="M300" s="151"/>
      <c r="N300" s="151"/>
      <c r="O300" s="150"/>
      <c r="P300" s="69">
        <f>IF(A20stdlife="n/a","n/a",IF(P$3&gt;(A20stdlife+$F300),(Input!$O$162*(1+vanilla8)^0.5)-SUM($O300:O300),(Input!$O$162*(1+vanilla8)^0.5)/A20stdlife))</f>
        <v>0</v>
      </c>
      <c r="Q300" s="69">
        <f>IF(A20stdlife="n/a","n/a",IF(Q$3&gt;(A20stdlife+$F300),(Input!$O$162*(1+vanilla8)^0.5)-SUM($O300:P300),(Input!$O$162*(1+vanilla8)^0.5)/A20stdlife))</f>
        <v>0</v>
      </c>
      <c r="R300" s="69"/>
      <c r="S300" s="104"/>
      <c r="T300" s="104"/>
      <c r="U300" s="104"/>
      <c r="V300" s="104"/>
      <c r="W300" s="104"/>
      <c r="X300" s="104"/>
      <c r="Y300" s="104"/>
      <c r="Z300" s="104"/>
      <c r="AA300" s="104"/>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49"/>
      <c r="F301" s="87">
        <v>9</v>
      </c>
      <c r="G301" s="27"/>
      <c r="H301" s="149"/>
      <c r="I301" s="151"/>
      <c r="J301" s="151"/>
      <c r="K301" s="151"/>
      <c r="L301" s="151"/>
      <c r="M301" s="151"/>
      <c r="N301" s="151"/>
      <c r="O301" s="151"/>
      <c r="P301" s="150"/>
      <c r="Q301" s="69">
        <f>IF(A20stdlife="n/a","n/a",IF(Q$3&gt;(A20stdlife+$F301),(Input!$P$162*(1+vanilla9)^0.5)-SUM($P301:P301),(Input!$P$162*(1+vanilla9)^0.5)/A20stdlife))</f>
        <v>0</v>
      </c>
      <c r="R301" s="69"/>
      <c r="S301" s="104"/>
      <c r="T301" s="104"/>
      <c r="U301" s="104"/>
      <c r="V301" s="104"/>
      <c r="W301" s="104"/>
      <c r="X301" s="104"/>
      <c r="Y301" s="104"/>
      <c r="Z301" s="104"/>
      <c r="AA301" s="104"/>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49"/>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5"/>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7"/>
      <c r="S303" s="106"/>
      <c r="T303" s="106"/>
      <c r="U303" s="106"/>
      <c r="V303" s="106"/>
      <c r="W303" s="106"/>
      <c r="X303" s="106"/>
      <c r="Y303" s="106"/>
      <c r="Z303" s="106"/>
      <c r="AA303" s="106"/>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9"/>
      <c r="H304" s="68">
        <f>IF(H$3&gt;A21remlife,A21value-SUM($G304:G304),IF(A21remlife="N/A","n/a",A21value/A21remlife))</f>
        <v>0</v>
      </c>
      <c r="I304" s="68">
        <f>IF(I$3&gt;A21remlife,A21value-SUM($G304:H304),IF(A21remlife="N/A","n/a",A21value/A21remlife))</f>
        <v>0</v>
      </c>
      <c r="J304" s="68">
        <f>IF(J$3&gt;A21remlife,A21value-SUM($G304:I304),IF(A21remlife="N/A","n/a",A21value/A21remlife))</f>
        <v>0</v>
      </c>
      <c r="K304" s="68">
        <f>IF(K$3&gt;A21remlife,A21value-SUM($G304:J304),IF(A21remlife="N/A","n/a",A21value/A21remlife))</f>
        <v>0</v>
      </c>
      <c r="L304" s="68">
        <f>IF(L$3&gt;A21remlife,A21value-SUM($G304:K304),IF(A21remlife="N/A","n/a",A21value/A21remlife))</f>
        <v>0</v>
      </c>
      <c r="M304" s="68">
        <f>IF(M$3&gt;A21remlife,A21value-SUM($G304:L304),IF(A21remlife="N/A","n/a",A21value/A21remlife))</f>
        <v>0</v>
      </c>
      <c r="N304" s="68">
        <f>IF(N$3&gt;A21remlife,A21value-SUM($G304:M304),IF(A21remlife="N/A","n/a",A21value/A21remlife))</f>
        <v>0</v>
      </c>
      <c r="O304" s="68">
        <f>IF(O$3&gt;A21remlife,A21value-SUM($G304:N304),IF(A21remlife="N/A","n/a",A21value/A21remlife))</f>
        <v>0</v>
      </c>
      <c r="P304" s="68">
        <f>IF(P$3&gt;A21remlife,A21value-SUM($G304:O304),IF(A21remlife="N/A","n/a",A21value/A21remlife))</f>
        <v>0</v>
      </c>
      <c r="Q304" s="68">
        <f>IF(Q$3&gt;A21remlife,A21value-SUM($G304:P304),IF(A21remlife="N/A","n/a",A21value/A21remlife))</f>
        <v>0</v>
      </c>
      <c r="R304" s="68"/>
      <c r="S304" s="104"/>
      <c r="T304" s="104"/>
      <c r="U304" s="104"/>
      <c r="V304" s="104"/>
      <c r="W304" s="104"/>
      <c r="X304" s="104"/>
      <c r="Y304" s="104"/>
      <c r="Z304" s="104"/>
      <c r="AA304" s="104"/>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48" t="s">
        <v>83</v>
      </c>
      <c r="F305" s="87">
        <v>0</v>
      </c>
      <c r="G305" s="125"/>
      <c r="H305" s="69"/>
      <c r="I305" s="69"/>
      <c r="J305" s="69"/>
      <c r="K305" s="69"/>
      <c r="L305" s="69"/>
      <c r="M305" s="165"/>
      <c r="N305" s="114"/>
      <c r="O305" s="69"/>
      <c r="P305" s="69"/>
      <c r="Q305" s="69"/>
      <c r="R305" s="69"/>
      <c r="S305" s="104"/>
      <c r="T305" s="104"/>
      <c r="U305" s="104"/>
      <c r="V305" s="104"/>
      <c r="W305" s="104"/>
      <c r="X305" s="104"/>
      <c r="Y305" s="104"/>
      <c r="Z305" s="104"/>
      <c r="AA305" s="104"/>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49"/>
      <c r="F306" s="87">
        <v>1</v>
      </c>
      <c r="G306" s="125"/>
      <c r="H306" s="148"/>
      <c r="I306" s="69">
        <f>IF(A21stdlife="n/a","n/a",IF(I$3&gt;(A21stdlife+$F306),(Input!$H$163*(1+vanilla1)^0.5)-SUM($H306:H306),(Input!$H$163*(1+vanilla1)^0.5)/A21stdlife))</f>
        <v>0</v>
      </c>
      <c r="J306" s="69">
        <f>IF(A21stdlife="n/a","n/a",IF(J$3&gt;(A21stdlife+$F306),(Input!$H$163*(1+vanilla1)^0.5)-SUM($H306:I306),(Input!$H$163*(1+vanilla1)^0.5)/A21stdlife))</f>
        <v>0</v>
      </c>
      <c r="K306" s="69">
        <f>IF(A21stdlife="n/a","n/a",IF(K$3&gt;(A21stdlife+$F306),(Input!$H$163*(1+vanilla1)^0.5)-SUM($H306:J306),(Input!$H$163*(1+vanilla1)^0.5)/A21stdlife))</f>
        <v>0</v>
      </c>
      <c r="L306" s="69">
        <f>IF(A21stdlife="n/a","n/a",IF(L$3&gt;(A21stdlife+$F306),(Input!$H$163*(1+vanilla1)^0.5)-SUM($H306:K306),(Input!$H$163*(1+vanilla1)^0.5)/A21stdlife))</f>
        <v>0</v>
      </c>
      <c r="M306" s="69">
        <f>IF(A21stdlife="n/a","n/a",IF(M$3&gt;(A21stdlife+$F306),(Input!$H$163*(1+vanilla1)^0.5)-SUM($H306:L306),(Input!$H$163*(1+vanilla1)^0.5)/A21stdlife))</f>
        <v>0</v>
      </c>
      <c r="N306" s="69">
        <f>IF(A21stdlife="n/a","n/a",IF(N$3&gt;(A21stdlife+$F306),(Input!$H$163*(1+vanilla1)^0.5)-SUM($H306:M306),(Input!$H$163*(1+vanilla1)^0.5)/A21stdlife))</f>
        <v>0</v>
      </c>
      <c r="O306" s="69">
        <f>IF(A21stdlife="n/a","n/a",IF(O$3&gt;(A21stdlife+$F306),(Input!$H$163*(1+vanilla1)^0.5)-SUM($H306:N306),(Input!$H$163*(1+vanilla1)^0.5)/A21stdlife))</f>
        <v>0</v>
      </c>
      <c r="P306" s="69">
        <f>IF(A21stdlife="n/a","n/a",IF(P$3&gt;(A21stdlife+$F306),(Input!$H$163*(1+vanilla1)^0.5)-SUM($H306:O306),(Input!$H$163*(1+vanilla1)^0.5)/A21stdlife))</f>
        <v>0</v>
      </c>
      <c r="Q306" s="69">
        <f>IF(A21stdlife="n/a","n/a",IF(Q$3&gt;(A21stdlife+$F306),(Input!$H$163*(1+vanilla1)^0.5)-SUM($H306:P306),(Input!$H$163*(1+vanilla1)^0.5)/A21stdlife))</f>
        <v>0</v>
      </c>
      <c r="R306" s="69"/>
      <c r="S306" s="104"/>
      <c r="T306" s="104"/>
      <c r="U306" s="104"/>
      <c r="V306" s="104"/>
      <c r="W306" s="104"/>
      <c r="X306" s="104"/>
      <c r="Y306" s="104"/>
      <c r="Z306" s="104"/>
      <c r="AA306" s="104"/>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49"/>
      <c r="F307" s="87">
        <v>2</v>
      </c>
      <c r="G307" s="125"/>
      <c r="H307" s="149"/>
      <c r="I307" s="150"/>
      <c r="J307" s="69">
        <f>IF(A21stdlife="n/a","n/a",IF(J$3&gt;(A21stdlife+$F307),(Input!$I$163*(1+vanilla2)^0.5)-SUM($I307:I307),(Input!$I$163*(1+vanilla2)^0.5)/A21stdlife))</f>
        <v>0</v>
      </c>
      <c r="K307" s="69">
        <f>IF(A21stdlife="n/a","n/a",IF(K$3&gt;(A21stdlife+$F307),(Input!$I$163*(1+vanilla2)^0.5)-SUM($I307:J307),(Input!$I$163*(1+vanilla2)^0.5)/A21stdlife))</f>
        <v>0</v>
      </c>
      <c r="L307" s="69">
        <f>IF(A21stdlife="n/a","n/a",IF(L$3&gt;(A21stdlife+$F307),(Input!$I$163*(1+vanilla2)^0.5)-SUM($I307:K307),(Input!$I$163*(1+vanilla2)^0.5)/A21stdlife))</f>
        <v>0</v>
      </c>
      <c r="M307" s="69">
        <f>IF(A21stdlife="n/a","n/a",IF(M$3&gt;(A21stdlife+$F307),(Input!$I$163*(1+vanilla2)^0.5)-SUM($I307:L307),(Input!$I$163*(1+vanilla2)^0.5)/A21stdlife))</f>
        <v>0</v>
      </c>
      <c r="N307" s="69">
        <f>IF(A21stdlife="n/a","n/a",IF(N$3&gt;(A21stdlife+$F307),(Input!$I$163*(1+vanilla2)^0.5)-SUM($I307:M307),(Input!$I$163*(1+vanilla2)^0.5)/A21stdlife))</f>
        <v>0</v>
      </c>
      <c r="O307" s="69">
        <f>IF(A21stdlife="n/a","n/a",IF(O$3&gt;(A21stdlife+$F307),(Input!$I$163*(1+vanilla2)^0.5)-SUM($I307:N307),(Input!$I$163*(1+vanilla2)^0.5)/A21stdlife))</f>
        <v>0</v>
      </c>
      <c r="P307" s="69">
        <f>IF(A21stdlife="n/a","n/a",IF(P$3&gt;(A21stdlife+$F307),(Input!$I$163*(1+vanilla2)^0.5)-SUM($I307:O307),(Input!$I$163*(1+vanilla2)^0.5)/A21stdlife))</f>
        <v>0</v>
      </c>
      <c r="Q307" s="69">
        <f>IF(A21stdlife="n/a","n/a",IF(Q$3&gt;(A21stdlife+$F307),(Input!$I$163*(1+vanilla2)^0.5)-SUM($I307:P307),(Input!$I$163*(1+vanilla2)^0.5)/A21stdlife))</f>
        <v>0</v>
      </c>
      <c r="R307" s="69"/>
      <c r="S307" s="104"/>
      <c r="T307" s="104"/>
      <c r="U307" s="104"/>
      <c r="V307" s="104"/>
      <c r="W307" s="104"/>
      <c r="X307" s="104"/>
      <c r="Y307" s="104"/>
      <c r="Z307" s="104"/>
      <c r="AA307" s="104"/>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49"/>
      <c r="F308" s="87">
        <v>3</v>
      </c>
      <c r="G308" s="125"/>
      <c r="H308" s="149"/>
      <c r="I308" s="151"/>
      <c r="J308" s="150"/>
      <c r="K308" s="69">
        <f>IF(A21stdlife="n/a","n/a",IF(K$3&gt;(A21stdlife+$F308),(Input!$J$163*(1+vanilla3)^0.5)-SUM($J308:J308),(Input!$J$163*(1+vanilla3)^0.5)/A21stdlife))</f>
        <v>0</v>
      </c>
      <c r="L308" s="69">
        <f>IF(A21stdlife="n/a","n/a",IF(L$3&gt;(A21stdlife+$F308),(Input!$J$163*(1+vanilla3)^0.5)-SUM($J308:K308),(Input!$J$163*(1+vanilla3)^0.5)/A21stdlife))</f>
        <v>0</v>
      </c>
      <c r="M308" s="69">
        <f>IF(A21stdlife="n/a","n/a",IF(M$3&gt;(A21stdlife+$F308),(Input!$J$163*(1+vanilla3)^0.5)-SUM($J308:L308),(Input!$J$163*(1+vanilla3)^0.5)/A21stdlife))</f>
        <v>0</v>
      </c>
      <c r="N308" s="69">
        <f>IF(A21stdlife="n/a","n/a",IF(N$3&gt;(A21stdlife+$F308),(Input!$J$163*(1+vanilla3)^0.5)-SUM($J308:M308),(Input!$J$163*(1+vanilla3)^0.5)/A21stdlife))</f>
        <v>0</v>
      </c>
      <c r="O308" s="69">
        <f>IF(A21stdlife="n/a","n/a",IF(O$3&gt;(A21stdlife+$F308),(Input!$J$163*(1+vanilla3)^0.5)-SUM($J308:N308),(Input!$J$163*(1+vanilla3)^0.5)/A21stdlife))</f>
        <v>0</v>
      </c>
      <c r="P308" s="69">
        <f>IF(A21stdlife="n/a","n/a",IF(P$3&gt;(A21stdlife+$F308),(Input!$J$163*(1+vanilla3)^0.5)-SUM($J308:O308),(Input!$J$163*(1+vanilla3)^0.5)/A21stdlife))</f>
        <v>0</v>
      </c>
      <c r="Q308" s="69">
        <f>IF(A21stdlife="n/a","n/a",IF(Q$3&gt;(A21stdlife+$F308),(Input!$J$163*(1+vanilla3)^0.5)-SUM($J308:P308),(Input!$J$163*(1+vanilla3)^0.5)/A21stdlife))</f>
        <v>0</v>
      </c>
      <c r="R308" s="69"/>
      <c r="S308" s="104"/>
      <c r="T308" s="104"/>
      <c r="U308" s="104"/>
      <c r="V308" s="104"/>
      <c r="W308" s="104"/>
      <c r="X308" s="104"/>
      <c r="Y308" s="104"/>
      <c r="Z308" s="104"/>
      <c r="AA308" s="104"/>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49"/>
      <c r="F309" s="87">
        <v>4</v>
      </c>
      <c r="G309" s="125"/>
      <c r="H309" s="149"/>
      <c r="I309" s="151"/>
      <c r="J309" s="151"/>
      <c r="K309" s="150"/>
      <c r="L309" s="69">
        <f>IF(A21stdlife="n/a","n/a",IF(L$3&gt;(A21stdlife+$F309),(Input!$K$163*(1+vanilla4)^0.5)-SUM($K309:K309),(Input!$K$163*(1+vanilla4)^0.5)/A21stdlife))</f>
        <v>0</v>
      </c>
      <c r="M309" s="69">
        <f>IF(A21stdlife="n/a","n/a",IF(M$3&gt;(A21stdlife+$F309),(Input!$K$163*(1+vanilla4)^0.5)-SUM($K309:L309),(Input!$K$163*(1+vanilla4)^0.5)/A21stdlife))</f>
        <v>0</v>
      </c>
      <c r="N309" s="69">
        <f>IF(A21stdlife="n/a","n/a",IF(N$3&gt;(A21stdlife+$F309),(Input!$K$163*(1+vanilla4)^0.5)-SUM($K309:M309),(Input!$K$163*(1+vanilla4)^0.5)/A21stdlife))</f>
        <v>0</v>
      </c>
      <c r="O309" s="69">
        <f>IF(A21stdlife="n/a","n/a",IF(O$3&gt;(A21stdlife+$F309),(Input!$K$163*(1+vanilla4)^0.5)-SUM($K309:N309),(Input!$K$163*(1+vanilla4)^0.5)/A21stdlife))</f>
        <v>0</v>
      </c>
      <c r="P309" s="69">
        <f>IF(A21stdlife="n/a","n/a",IF(P$3&gt;(A21stdlife+$F309),(Input!$K$163*(1+vanilla4)^0.5)-SUM($K309:O309),(Input!$K$163*(1+vanilla4)^0.5)/A21stdlife))</f>
        <v>0</v>
      </c>
      <c r="Q309" s="69">
        <f>IF(A21stdlife="n/a","n/a",IF(Q$3&gt;(A21stdlife+$F309),(Input!$K$163*(1+vanilla4)^0.5)-SUM($K309:P309),(Input!$K$163*(1+vanilla4)^0.5)/A21stdlife))</f>
        <v>0</v>
      </c>
      <c r="R309" s="69"/>
      <c r="S309" s="104"/>
      <c r="T309" s="104"/>
      <c r="U309" s="104"/>
      <c r="V309" s="104"/>
      <c r="W309" s="104"/>
      <c r="X309" s="104"/>
      <c r="Y309" s="104"/>
      <c r="Z309" s="104"/>
      <c r="AA309" s="104"/>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49"/>
      <c r="F310" s="87">
        <v>5</v>
      </c>
      <c r="G310" s="27"/>
      <c r="H310" s="149"/>
      <c r="I310" s="151"/>
      <c r="J310" s="151"/>
      <c r="K310" s="151"/>
      <c r="L310" s="150"/>
      <c r="M310" s="69">
        <f>IF(A21stdlife="n/a","n/a",IF(M$3&gt;(A21stdlife+$F310),(Input!$L$163*(1+vanilla5)^0.5)-SUM($L310:L310),(Input!$L$163*(1+vanilla5)^0.5)/A21stdlife))</f>
        <v>0</v>
      </c>
      <c r="N310" s="69">
        <f>IF(A21stdlife="n/a","n/a",IF(N$3&gt;(A21stdlife+$F310),(Input!$L$163*(1+vanilla5)^0.5)-SUM($L310:M310),(Input!$L$163*(1+vanilla5)^0.5)/A21stdlife))</f>
        <v>0</v>
      </c>
      <c r="O310" s="69">
        <f>IF(A21stdlife="n/a","n/a",IF(O$3&gt;(A21stdlife+$F310),(Input!$L$163*(1+vanilla5)^0.5)-SUM($L310:N310),(Input!$L$163*(1+vanilla5)^0.5)/A21stdlife))</f>
        <v>0</v>
      </c>
      <c r="P310" s="69">
        <f>IF(A21stdlife="n/a","n/a",IF(P$3&gt;(A21stdlife+$F310),(Input!$L$163*(1+vanilla5)^0.5)-SUM($L310:O310),(Input!$L$163*(1+vanilla5)^0.5)/A21stdlife))</f>
        <v>0</v>
      </c>
      <c r="Q310" s="69">
        <f>IF(A21stdlife="n/a","n/a",IF(Q$3&gt;(A21stdlife+$F310),(Input!$L$163*(1+vanilla5)^0.5)-SUM($L310:P310),(Input!$L$163*(1+vanilla5)^0.5)/A21stdlife))</f>
        <v>0</v>
      </c>
      <c r="R310" s="69"/>
      <c r="S310" s="104"/>
      <c r="T310" s="104"/>
      <c r="U310" s="104"/>
      <c r="V310" s="104"/>
      <c r="W310" s="104"/>
      <c r="X310" s="104"/>
      <c r="Y310" s="104"/>
      <c r="Z310" s="104"/>
      <c r="AA310" s="104"/>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49"/>
      <c r="F311" s="87">
        <v>6</v>
      </c>
      <c r="G311" s="27"/>
      <c r="H311" s="149"/>
      <c r="I311" s="151"/>
      <c r="J311" s="151"/>
      <c r="K311" s="151"/>
      <c r="L311" s="151"/>
      <c r="M311" s="150"/>
      <c r="N311" s="69">
        <f>IF(A21stdlife="n/a","n/a",IF(N$3&gt;(A21stdlife+$F311),(Input!$M$163*(1+vanilla6)^0.5)-SUM($M311:M311),(Input!$M$163*(1+vanilla6)^0.5)/A21stdlife))</f>
        <v>0</v>
      </c>
      <c r="O311" s="69">
        <f>IF(A21stdlife="n/a","n/a",IF(O$3&gt;(A21stdlife+$F311),(Input!$M$163*(1+vanilla6)^0.5)-SUM($M311:N311),(Input!$M$163*(1+vanilla6)^0.5)/A21stdlife))</f>
        <v>0</v>
      </c>
      <c r="P311" s="69">
        <f>IF(A21stdlife="n/a","n/a",IF(P$3&gt;(A21stdlife+$F311),(Input!$M$163*(1+vanilla6)^0.5)-SUM($M311:O311),(Input!$M$163*(1+vanilla6)^0.5)/A21stdlife))</f>
        <v>0</v>
      </c>
      <c r="Q311" s="69">
        <f>IF(A21stdlife="n/a","n/a",IF(Q$3&gt;(A21stdlife+$F311),(Input!$M$163*(1+vanilla6)^0.5)-SUM($M311:P311),(Input!$M$163*(1+vanilla6)^0.5)/A21stdlife))</f>
        <v>0</v>
      </c>
      <c r="R311" s="69"/>
      <c r="S311" s="104"/>
      <c r="T311" s="104"/>
      <c r="U311" s="104"/>
      <c r="V311" s="104"/>
      <c r="W311" s="104"/>
      <c r="X311" s="104"/>
      <c r="Y311" s="104"/>
      <c r="Z311" s="104"/>
      <c r="AA311" s="104"/>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49"/>
      <c r="F312" s="87">
        <v>7</v>
      </c>
      <c r="G312" s="27"/>
      <c r="H312" s="149"/>
      <c r="I312" s="151"/>
      <c r="J312" s="151"/>
      <c r="K312" s="151"/>
      <c r="L312" s="151"/>
      <c r="M312" s="151"/>
      <c r="N312" s="150"/>
      <c r="O312" s="69">
        <f>IF(A21stdlife="n/a","n/a",IF(O$3&gt;(A21stdlife+$F312),(Input!N$163*(1+vanilla7)^0.5)-SUM($N312:N312),(Input!$N$163*(1+vanilla7)^0.5)/A21stdlife))</f>
        <v>0</v>
      </c>
      <c r="P312" s="69">
        <f>IF(A21stdlife="n/a","n/a",IF(P$3&gt;(A21stdlife+$F312),(Input!O$163*(1+vanilla7)^0.5)-SUM($N312:O312),(Input!$N$163*(1+vanilla7)^0.5)/A21stdlife))</f>
        <v>0</v>
      </c>
      <c r="Q312" s="69">
        <f>IF(A21stdlife="n/a","n/a",IF(Q$3&gt;(A21stdlife+$F312),(Input!P$163*(1+vanilla7)^0.5)-SUM($N312:P312),(Input!$N$163*(1+vanilla7)^0.5)/A21stdlife))</f>
        <v>0</v>
      </c>
      <c r="R312" s="69"/>
      <c r="S312" s="104"/>
      <c r="T312" s="104"/>
      <c r="U312" s="104"/>
      <c r="V312" s="104"/>
      <c r="W312" s="104"/>
      <c r="X312" s="104"/>
      <c r="Y312" s="104"/>
      <c r="Z312" s="104"/>
      <c r="AA312" s="104"/>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49"/>
      <c r="F313" s="87">
        <v>8</v>
      </c>
      <c r="G313" s="27"/>
      <c r="H313" s="149"/>
      <c r="I313" s="151"/>
      <c r="J313" s="151"/>
      <c r="K313" s="151"/>
      <c r="L313" s="151"/>
      <c r="M313" s="151"/>
      <c r="N313" s="151"/>
      <c r="O313" s="150"/>
      <c r="P313" s="69">
        <f>IF(A21stdlife="n/a","n/a",IF(P$3&gt;(A21stdlife+$F313),(Input!$O$163*(1+vanilla8)^0.5)-SUM($O313:O313),(Input!$O$163*(1+vanilla8)^0.5)/A21stdlife))</f>
        <v>0</v>
      </c>
      <c r="Q313" s="69">
        <f>IF(A21stdlife="n/a","n/a",IF(Q$3&gt;(A21stdlife+$F313),(Input!$O$163*(1+vanilla8)^0.5)-SUM($O313:P313),(Input!$O$163*(1+vanilla8)^0.5)/A21stdlife))</f>
        <v>0</v>
      </c>
      <c r="R313" s="69"/>
      <c r="S313" s="104"/>
      <c r="T313" s="104"/>
      <c r="U313" s="104"/>
      <c r="V313" s="104"/>
      <c r="W313" s="104"/>
      <c r="X313" s="104"/>
      <c r="Y313" s="104"/>
      <c r="Z313" s="104"/>
      <c r="AA313" s="104"/>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49"/>
      <c r="F314" s="87">
        <v>9</v>
      </c>
      <c r="G314" s="27"/>
      <c r="H314" s="149"/>
      <c r="I314" s="151"/>
      <c r="J314" s="151"/>
      <c r="K314" s="151"/>
      <c r="L314" s="151"/>
      <c r="M314" s="151"/>
      <c r="N314" s="151"/>
      <c r="O314" s="151"/>
      <c r="P314" s="150"/>
      <c r="Q314" s="69">
        <f>IF(A21stdlife="n/a","n/a",IF(Q$3&gt;(A21stdlife+$F314),(Input!$P$163*(1+vanilla9)^0.5)-SUM($P314:P314),(Input!$P$163*(1+vanilla9)^0.5)/A21stdlife))</f>
        <v>0</v>
      </c>
      <c r="R314" s="69"/>
      <c r="S314" s="104"/>
      <c r="T314" s="104"/>
      <c r="U314" s="104"/>
      <c r="V314" s="104"/>
      <c r="W314" s="104"/>
      <c r="X314" s="104"/>
      <c r="Y314" s="104"/>
      <c r="Z314" s="104"/>
      <c r="AA314" s="104"/>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49"/>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5"/>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7"/>
      <c r="S316" s="106"/>
      <c r="T316" s="106"/>
      <c r="U316" s="106"/>
      <c r="V316" s="106"/>
      <c r="W316" s="106"/>
      <c r="X316" s="106"/>
      <c r="Y316" s="106"/>
      <c r="Z316" s="106"/>
      <c r="AA316" s="106"/>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9"/>
      <c r="H317" s="68">
        <f>IF(H$3&gt;A22remlife,A22value-SUM($G317:G317),IF(A22remlife="N/A","n/a",A22value/A22remlife))</f>
        <v>0</v>
      </c>
      <c r="I317" s="68">
        <f>IF(I$3&gt;A22remlife,A22value-SUM($G317:H317),IF(A22remlife="N/A","n/a",A22value/A22remlife))</f>
        <v>0</v>
      </c>
      <c r="J317" s="68">
        <f>IF(J$3&gt;A22remlife,A22value-SUM($G317:I317),IF(A22remlife="N/A","n/a",A22value/A22remlife))</f>
        <v>0</v>
      </c>
      <c r="K317" s="68">
        <f>IF(K$3&gt;A22remlife,A22value-SUM($G317:J317),IF(A22remlife="N/A","n/a",A22value/A22remlife))</f>
        <v>0</v>
      </c>
      <c r="L317" s="68">
        <f>IF(L$3&gt;A22remlife,A22value-SUM($G317:K317),IF(A22remlife="N/A","n/a",A22value/A22remlife))</f>
        <v>0</v>
      </c>
      <c r="M317" s="68">
        <f>IF(M$3&gt;A22remlife,A22value-SUM($G317:L317),IF(A22remlife="N/A","n/a",A22value/A22remlife))</f>
        <v>0</v>
      </c>
      <c r="N317" s="68">
        <f>IF(N$3&gt;A22remlife,A22value-SUM($G317:M317),IF(A22remlife="N/A","n/a",A22value/A22remlife))</f>
        <v>0</v>
      </c>
      <c r="O317" s="68">
        <f>IF(O$3&gt;A22remlife,A22value-SUM($G317:N317),IF(A22remlife="N/A","n/a",A22value/A22remlife))</f>
        <v>0</v>
      </c>
      <c r="P317" s="68">
        <f>IF(P$3&gt;A22remlife,A22value-SUM($G317:O317),IF(A22remlife="N/A","n/a",A22value/A22remlife))</f>
        <v>0</v>
      </c>
      <c r="Q317" s="68">
        <f>IF(Q$3&gt;A22remlife,A22value-SUM($G317:P317),IF(A22remlife="N/A","n/a",A22value/A22remlife))</f>
        <v>0</v>
      </c>
      <c r="R317" s="68"/>
      <c r="S317" s="104"/>
      <c r="T317" s="104"/>
      <c r="U317" s="104"/>
      <c r="V317" s="104"/>
      <c r="W317" s="104"/>
      <c r="X317" s="104"/>
      <c r="Y317" s="104"/>
      <c r="Z317" s="104"/>
      <c r="AA317" s="104"/>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48" t="s">
        <v>83</v>
      </c>
      <c r="F318" s="87">
        <v>0</v>
      </c>
      <c r="G318" s="125"/>
      <c r="H318" s="69"/>
      <c r="I318" s="69"/>
      <c r="J318" s="69"/>
      <c r="K318" s="69"/>
      <c r="L318" s="69"/>
      <c r="M318" s="165"/>
      <c r="N318" s="114"/>
      <c r="O318" s="69"/>
      <c r="P318" s="69"/>
      <c r="Q318" s="69"/>
      <c r="R318" s="69"/>
      <c r="S318" s="104"/>
      <c r="T318" s="104"/>
      <c r="U318" s="104"/>
      <c r="V318" s="104"/>
      <c r="W318" s="104"/>
      <c r="X318" s="104"/>
      <c r="Y318" s="104"/>
      <c r="Z318" s="104"/>
      <c r="AA318" s="104"/>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49"/>
      <c r="F319" s="87">
        <v>1</v>
      </c>
      <c r="G319" s="125"/>
      <c r="H319" s="148"/>
      <c r="I319" s="69">
        <f>IF(A22stdlife="n/a","n/a",IF(I$3&gt;(A22stdlife+$F319),(Input!$H$164*(1+vanilla1)^0.5)-SUM($H319:H319),(Input!$H$164*(1+vanilla1)^0.5)/A22stdlife))</f>
        <v>0</v>
      </c>
      <c r="J319" s="69">
        <f>IF(A22stdlife="n/a","n/a",IF(J$3&gt;(A22stdlife+$F319),(Input!$H$164*(1+vanilla1)^0.5)-SUM($H319:I319),(Input!$H$164*(1+vanilla1)^0.5)/A22stdlife))</f>
        <v>0</v>
      </c>
      <c r="K319" s="69">
        <f>IF(A22stdlife="n/a","n/a",IF(K$3&gt;(A22stdlife+$F319),(Input!$H$164*(1+vanilla1)^0.5)-SUM($H319:J319),(Input!$H$164*(1+vanilla1)^0.5)/A22stdlife))</f>
        <v>0</v>
      </c>
      <c r="L319" s="69">
        <f>IF(A22stdlife="n/a","n/a",IF(L$3&gt;(A22stdlife+$F319),(Input!$H$164*(1+vanilla1)^0.5)-SUM($H319:K319),(Input!$H$164*(1+vanilla1)^0.5)/A22stdlife))</f>
        <v>0</v>
      </c>
      <c r="M319" s="69">
        <f>IF(A22stdlife="n/a","n/a",IF(M$3&gt;(A22stdlife+$F319),(Input!$H$164*(1+vanilla1)^0.5)-SUM($H319:L319),(Input!$H$164*(1+vanilla1)^0.5)/A22stdlife))</f>
        <v>0</v>
      </c>
      <c r="N319" s="69">
        <f>IF(A22stdlife="n/a","n/a",IF(N$3&gt;(A22stdlife+$F319),(Input!$H$164*(1+vanilla1)^0.5)-SUM($H319:M319),(Input!$H$164*(1+vanilla1)^0.5)/A22stdlife))</f>
        <v>0</v>
      </c>
      <c r="O319" s="69">
        <f>IF(A22stdlife="n/a","n/a",IF(O$3&gt;(A22stdlife+$F319),(Input!$H$164*(1+vanilla1)^0.5)-SUM($H319:N319),(Input!$H$164*(1+vanilla1)^0.5)/A22stdlife))</f>
        <v>0</v>
      </c>
      <c r="P319" s="69">
        <f>IF(A22stdlife="n/a","n/a",IF(P$3&gt;(A22stdlife+$F319),(Input!$H$164*(1+vanilla1)^0.5)-SUM($H319:O319),(Input!$H$164*(1+vanilla1)^0.5)/A22stdlife))</f>
        <v>0</v>
      </c>
      <c r="Q319" s="69">
        <f>IF(A22stdlife="n/a","n/a",IF(Q$3&gt;(A22stdlife+$F319),(Input!$H$164*(1+vanilla1)^0.5)-SUM($H319:P319),(Input!$H$164*(1+vanilla1)^0.5)/A22stdlife))</f>
        <v>0</v>
      </c>
      <c r="R319" s="69"/>
      <c r="S319" s="104"/>
      <c r="T319" s="104"/>
      <c r="U319" s="104"/>
      <c r="V319" s="104"/>
      <c r="W319" s="104"/>
      <c r="X319" s="104"/>
      <c r="Y319" s="104"/>
      <c r="Z319" s="104"/>
      <c r="AA319" s="104"/>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49"/>
      <c r="F320" s="87">
        <v>2</v>
      </c>
      <c r="G320" s="125"/>
      <c r="H320" s="149"/>
      <c r="I320" s="150"/>
      <c r="J320" s="69">
        <f>IF(A22stdlife="n/a","n/a",IF(J$3&gt;(A22stdlife+$F320),(Input!$I$164*(1+vanilla2)^0.5)-SUM($I320:I320),(Input!$I$164*(1+vanilla2)^0.5)/A22stdlife))</f>
        <v>0</v>
      </c>
      <c r="K320" s="69">
        <f>IF(A22stdlife="n/a","n/a",IF(K$3&gt;(A22stdlife+$F320),(Input!$I$164*(1+vanilla2)^0.5)-SUM($I320:J320),(Input!$I$164*(1+vanilla2)^0.5)/A22stdlife))</f>
        <v>0</v>
      </c>
      <c r="L320" s="69">
        <f>IF(A22stdlife="n/a","n/a",IF(L$3&gt;(A22stdlife+$F320),(Input!$I$164*(1+vanilla2)^0.5)-SUM($I320:K320),(Input!$I$164*(1+vanilla2)^0.5)/A22stdlife))</f>
        <v>0</v>
      </c>
      <c r="M320" s="69">
        <f>IF(A22stdlife="n/a","n/a",IF(M$3&gt;(A22stdlife+$F320),(Input!$I$164*(1+vanilla2)^0.5)-SUM($I320:L320),(Input!$I$164*(1+vanilla2)^0.5)/A22stdlife))</f>
        <v>0</v>
      </c>
      <c r="N320" s="69">
        <f>IF(A22stdlife="n/a","n/a",IF(N$3&gt;(A22stdlife+$F320),(Input!$I$164*(1+vanilla2)^0.5)-SUM($I320:M320),(Input!$I$164*(1+vanilla2)^0.5)/A22stdlife))</f>
        <v>0</v>
      </c>
      <c r="O320" s="69">
        <f>IF(A22stdlife="n/a","n/a",IF(O$3&gt;(A22stdlife+$F320),(Input!$I$164*(1+vanilla2)^0.5)-SUM($I320:N320),(Input!$I$164*(1+vanilla2)^0.5)/A22stdlife))</f>
        <v>0</v>
      </c>
      <c r="P320" s="69">
        <f>IF(A22stdlife="n/a","n/a",IF(P$3&gt;(A22stdlife+$F320),(Input!$I$164*(1+vanilla2)^0.5)-SUM($I320:O320),(Input!$I$164*(1+vanilla2)^0.5)/A22stdlife))</f>
        <v>0</v>
      </c>
      <c r="Q320" s="69">
        <f>IF(A22stdlife="n/a","n/a",IF(Q$3&gt;(A22stdlife+$F320),(Input!$I$164*(1+vanilla2)^0.5)-SUM($I320:P320),(Input!$I$164*(1+vanilla2)^0.5)/A22stdlife))</f>
        <v>0</v>
      </c>
      <c r="R320" s="69"/>
      <c r="S320" s="104"/>
      <c r="T320" s="104"/>
      <c r="U320" s="104"/>
      <c r="V320" s="104"/>
      <c r="W320" s="104"/>
      <c r="X320" s="104"/>
      <c r="Y320" s="104"/>
      <c r="Z320" s="104"/>
      <c r="AA320" s="104"/>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49"/>
      <c r="F321" s="87">
        <v>3</v>
      </c>
      <c r="G321" s="125"/>
      <c r="H321" s="149"/>
      <c r="I321" s="151"/>
      <c r="J321" s="150"/>
      <c r="K321" s="69">
        <f>IF(A22stdlife="n/a","n/a",IF(K$3&gt;(A22stdlife+$F321),(Input!$J$164*(1+vanilla3)^0.5)-SUM($J321:J321),(Input!$J$164*(1+vanilla3)^0.5)/A22stdlife))</f>
        <v>0</v>
      </c>
      <c r="L321" s="69">
        <f>IF(A22stdlife="n/a","n/a",IF(L$3&gt;(A22stdlife+$F321),(Input!$J$164*(1+vanilla3)^0.5)-SUM($J321:K321),(Input!$J$164*(1+vanilla3)^0.5)/A22stdlife))</f>
        <v>0</v>
      </c>
      <c r="M321" s="69">
        <f>IF(A22stdlife="n/a","n/a",IF(M$3&gt;(A22stdlife+$F321),(Input!$J$164*(1+vanilla3)^0.5)-SUM($J321:L321),(Input!$J$164*(1+vanilla3)^0.5)/A22stdlife))</f>
        <v>0</v>
      </c>
      <c r="N321" s="69">
        <f>IF(A22stdlife="n/a","n/a",IF(N$3&gt;(A22stdlife+$F321),(Input!$J$164*(1+vanilla3)^0.5)-SUM($J321:M321),(Input!$J$164*(1+vanilla3)^0.5)/A22stdlife))</f>
        <v>0</v>
      </c>
      <c r="O321" s="69">
        <f>IF(A22stdlife="n/a","n/a",IF(O$3&gt;(A22stdlife+$F321),(Input!$J$164*(1+vanilla3)^0.5)-SUM($J321:N321),(Input!$J$164*(1+vanilla3)^0.5)/A22stdlife))</f>
        <v>0</v>
      </c>
      <c r="P321" s="69">
        <f>IF(A22stdlife="n/a","n/a",IF(P$3&gt;(A22stdlife+$F321),(Input!$J$164*(1+vanilla3)^0.5)-SUM($J321:O321),(Input!$J$164*(1+vanilla3)^0.5)/A22stdlife))</f>
        <v>0</v>
      </c>
      <c r="Q321" s="69">
        <f>IF(A22stdlife="n/a","n/a",IF(Q$3&gt;(A22stdlife+$F321),(Input!$J$164*(1+vanilla3)^0.5)-SUM($J321:P321),(Input!$J$164*(1+vanilla3)^0.5)/A22stdlife))</f>
        <v>0</v>
      </c>
      <c r="R321" s="69"/>
      <c r="S321" s="104"/>
      <c r="T321" s="104"/>
      <c r="U321" s="104"/>
      <c r="V321" s="104"/>
      <c r="W321" s="104"/>
      <c r="X321" s="104"/>
      <c r="Y321" s="104"/>
      <c r="Z321" s="104"/>
      <c r="AA321" s="104"/>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49"/>
      <c r="F322" s="87">
        <v>4</v>
      </c>
      <c r="G322" s="125"/>
      <c r="H322" s="149"/>
      <c r="I322" s="151"/>
      <c r="J322" s="151"/>
      <c r="K322" s="150"/>
      <c r="L322" s="69">
        <f>IF(A22stdlife="n/a","n/a",IF(L$3&gt;(A22stdlife+$F322),(Input!$K$164*(1+vanilla4)^0.5)-SUM($K322:K322),(Input!$K$164*(1+vanilla4)^0.5)/A22stdlife))</f>
        <v>0</v>
      </c>
      <c r="M322" s="69">
        <f>IF(A22stdlife="n/a","n/a",IF(M$3&gt;(A22stdlife+$F322),(Input!$K$164*(1+vanilla4)^0.5)-SUM($K322:L322),(Input!$K$164*(1+vanilla4)^0.5)/A22stdlife))</f>
        <v>0</v>
      </c>
      <c r="N322" s="69">
        <f>IF(A22stdlife="n/a","n/a",IF(N$3&gt;(A22stdlife+$F322),(Input!$K$164*(1+vanilla4)^0.5)-SUM($K322:M322),(Input!$K$164*(1+vanilla4)^0.5)/A22stdlife))</f>
        <v>0</v>
      </c>
      <c r="O322" s="69">
        <f>IF(A22stdlife="n/a","n/a",IF(O$3&gt;(A22stdlife+$F322),(Input!$K$164*(1+vanilla4)^0.5)-SUM($K322:N322),(Input!$K$164*(1+vanilla4)^0.5)/A22stdlife))</f>
        <v>0</v>
      </c>
      <c r="P322" s="69">
        <f>IF(A22stdlife="n/a","n/a",IF(P$3&gt;(A22stdlife+$F322),(Input!$K$164*(1+vanilla4)^0.5)-SUM($K322:O322),(Input!$K$164*(1+vanilla4)^0.5)/A22stdlife))</f>
        <v>0</v>
      </c>
      <c r="Q322" s="69">
        <f>IF(A22stdlife="n/a","n/a",IF(Q$3&gt;(A22stdlife+$F322),(Input!$K$164*(1+vanilla4)^0.5)-SUM($K322:P322),(Input!$K$164*(1+vanilla4)^0.5)/A22stdlife))</f>
        <v>0</v>
      </c>
      <c r="R322" s="69"/>
      <c r="S322" s="104"/>
      <c r="T322" s="104"/>
      <c r="U322" s="104"/>
      <c r="V322" s="104"/>
      <c r="W322" s="104"/>
      <c r="X322" s="104"/>
      <c r="Y322" s="104"/>
      <c r="Z322" s="104"/>
      <c r="AA322" s="104"/>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49"/>
      <c r="F323" s="87">
        <v>5</v>
      </c>
      <c r="G323" s="27"/>
      <c r="H323" s="149"/>
      <c r="I323" s="151"/>
      <c r="J323" s="151"/>
      <c r="K323" s="151"/>
      <c r="L323" s="150"/>
      <c r="M323" s="69">
        <f>IF(A22stdlife="n/a","n/a",IF(M$3&gt;(A22stdlife+$F323),(Input!$L$164*(1+vanilla5)^0.5)-SUM($L323:L323),(Input!$L$164*(1+vanilla5)^0.5)/A22stdlife))</f>
        <v>0</v>
      </c>
      <c r="N323" s="69">
        <f>IF(A22stdlife="n/a","n/a",IF(N$3&gt;(A22stdlife+$F323),(Input!$L$164*(1+vanilla5)^0.5)-SUM($L323:M323),(Input!$L$164*(1+vanilla5)^0.5)/A22stdlife))</f>
        <v>0</v>
      </c>
      <c r="O323" s="69">
        <f>IF(A22stdlife="n/a","n/a",IF(O$3&gt;(A22stdlife+$F323),(Input!$L$164*(1+vanilla5)^0.5)-SUM($L323:N323),(Input!$L$164*(1+vanilla5)^0.5)/A22stdlife))</f>
        <v>0</v>
      </c>
      <c r="P323" s="69">
        <f>IF(A22stdlife="n/a","n/a",IF(P$3&gt;(A22stdlife+$F323),(Input!$L$164*(1+vanilla5)^0.5)-SUM($L323:O323),(Input!$L$164*(1+vanilla5)^0.5)/A22stdlife))</f>
        <v>0</v>
      </c>
      <c r="Q323" s="69">
        <f>IF(A22stdlife="n/a","n/a",IF(Q$3&gt;(A22stdlife+$F323),(Input!$L$164*(1+vanilla5)^0.5)-SUM($L323:P323),(Input!$L$164*(1+vanilla5)^0.5)/A22stdlife))</f>
        <v>0</v>
      </c>
      <c r="R323" s="69"/>
      <c r="S323" s="104"/>
      <c r="T323" s="104"/>
      <c r="U323" s="104"/>
      <c r="V323" s="104"/>
      <c r="W323" s="104"/>
      <c r="X323" s="104"/>
      <c r="Y323" s="104"/>
      <c r="Z323" s="104"/>
      <c r="AA323" s="104"/>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49"/>
      <c r="F324" s="87">
        <v>6</v>
      </c>
      <c r="G324" s="27"/>
      <c r="H324" s="149"/>
      <c r="I324" s="151"/>
      <c r="J324" s="151"/>
      <c r="K324" s="151"/>
      <c r="L324" s="151"/>
      <c r="M324" s="150"/>
      <c r="N324" s="69">
        <f>IF(A22stdlife="n/a","n/a",IF(N$3&gt;(A22stdlife+$F324),(Input!$M$164*(1+vanilla6)^0.5)-SUM($M324:M324),(Input!$M$164*(1+vanilla6)^0.5)/A22stdlife))</f>
        <v>0</v>
      </c>
      <c r="O324" s="69">
        <f>IF(A22stdlife="n/a","n/a",IF(O$3&gt;(A22stdlife+$F324),(Input!$M$164*(1+vanilla6)^0.5)-SUM($M324:N324),(Input!$M$164*(1+vanilla6)^0.5)/A22stdlife))</f>
        <v>0</v>
      </c>
      <c r="P324" s="69">
        <f>IF(A22stdlife="n/a","n/a",IF(P$3&gt;(A22stdlife+$F324),(Input!$M$164*(1+vanilla6)^0.5)-SUM($M324:O324),(Input!$M$164*(1+vanilla6)^0.5)/A22stdlife))</f>
        <v>0</v>
      </c>
      <c r="Q324" s="69">
        <f>IF(A22stdlife="n/a","n/a",IF(Q$3&gt;(A22stdlife+$F324),(Input!$M$164*(1+vanilla6)^0.5)-SUM($M324:P324),(Input!$M$164*(1+vanilla6)^0.5)/A22stdlife))</f>
        <v>0</v>
      </c>
      <c r="R324" s="69"/>
      <c r="S324" s="104"/>
      <c r="T324" s="104"/>
      <c r="U324" s="104"/>
      <c r="V324" s="104"/>
      <c r="W324" s="104"/>
      <c r="X324" s="104"/>
      <c r="Y324" s="104"/>
      <c r="Z324" s="104"/>
      <c r="AA324" s="104"/>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49"/>
      <c r="F325" s="87">
        <v>7</v>
      </c>
      <c r="G325" s="27"/>
      <c r="H325" s="149"/>
      <c r="I325" s="151"/>
      <c r="J325" s="151"/>
      <c r="K325" s="151"/>
      <c r="L325" s="151"/>
      <c r="M325" s="151"/>
      <c r="N325" s="150"/>
      <c r="O325" s="69">
        <f>IF(A22stdlife="n/a","n/a",IF(O$3&gt;(A22stdlife+$F325),(Input!N$164*(1+vanilla7)^0.5)-SUM($N325:N325),(Input!$N$164*(1+vanilla7)^0.5)/A22stdlife))</f>
        <v>0</v>
      </c>
      <c r="P325" s="69">
        <f>IF(A22stdlife="n/a","n/a",IF(P$3&gt;(A22stdlife+$F325),(Input!O$164*(1+vanilla7)^0.5)-SUM($N325:O325),(Input!$N$164*(1+vanilla7)^0.5)/A22stdlife))</f>
        <v>0</v>
      </c>
      <c r="Q325" s="69">
        <f>IF(A22stdlife="n/a","n/a",IF(Q$3&gt;(A22stdlife+$F325),(Input!P$164*(1+vanilla7)^0.5)-SUM($N325:P325),(Input!$N$164*(1+vanilla7)^0.5)/A22stdlife))</f>
        <v>0</v>
      </c>
      <c r="R325" s="69"/>
      <c r="S325" s="104"/>
      <c r="T325" s="104"/>
      <c r="U325" s="104"/>
      <c r="V325" s="104"/>
      <c r="W325" s="104"/>
      <c r="X325" s="104"/>
      <c r="Y325" s="104"/>
      <c r="Z325" s="104"/>
      <c r="AA325" s="104"/>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49"/>
      <c r="F326" s="87">
        <v>8</v>
      </c>
      <c r="G326" s="27"/>
      <c r="H326" s="149"/>
      <c r="I326" s="151"/>
      <c r="J326" s="151"/>
      <c r="K326" s="151"/>
      <c r="L326" s="151"/>
      <c r="M326" s="151"/>
      <c r="N326" s="151"/>
      <c r="O326" s="150"/>
      <c r="P326" s="69">
        <f>IF(A22stdlife="n/a","n/a",IF(P$3&gt;(A22stdlife+$F326),(Input!$O$164*(1+vanilla8)^0.5)-SUM($O326:O326),(Input!$O$164*(1+vanilla8)^0.5)/A22stdlife))</f>
        <v>0</v>
      </c>
      <c r="Q326" s="69">
        <f>IF(A22stdlife="n/a","n/a",IF(Q$3&gt;(A22stdlife+$F326),(Input!$O$164*(1+vanilla8)^0.5)-SUM($O326:P326),(Input!$O$164*(1+vanilla8)^0.5)/A22stdlife))</f>
        <v>0</v>
      </c>
      <c r="R326" s="69"/>
      <c r="S326" s="104"/>
      <c r="T326" s="104"/>
      <c r="U326" s="104"/>
      <c r="V326" s="104"/>
      <c r="W326" s="104"/>
      <c r="X326" s="104"/>
      <c r="Y326" s="104"/>
      <c r="Z326" s="104"/>
      <c r="AA326" s="104"/>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49"/>
      <c r="F327" s="87">
        <v>9</v>
      </c>
      <c r="G327" s="27"/>
      <c r="H327" s="149"/>
      <c r="I327" s="151"/>
      <c r="J327" s="151"/>
      <c r="K327" s="151"/>
      <c r="L327" s="151"/>
      <c r="M327" s="151"/>
      <c r="N327" s="151"/>
      <c r="O327" s="151"/>
      <c r="P327" s="150"/>
      <c r="Q327" s="69">
        <f>IF(A22stdlife="n/a","n/a",IF(Q$3&gt;(A22stdlife+$F327),(Input!$P$164*(1+vanilla9)^0.5)-SUM($P327:P327),(Input!$P$164*(1+vanilla9)^0.5)/A22stdlife))</f>
        <v>0</v>
      </c>
      <c r="R327" s="69"/>
      <c r="S327" s="104"/>
      <c r="T327" s="104"/>
      <c r="U327" s="104"/>
      <c r="V327" s="104"/>
      <c r="W327" s="104"/>
      <c r="X327" s="104"/>
      <c r="Y327" s="104"/>
      <c r="Z327" s="104"/>
      <c r="AA327" s="104"/>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49"/>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5"/>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7"/>
      <c r="S329" s="106"/>
      <c r="T329" s="106"/>
      <c r="U329" s="106"/>
      <c r="V329" s="106"/>
      <c r="W329" s="106"/>
      <c r="X329" s="106"/>
      <c r="Y329" s="106"/>
      <c r="Z329" s="106"/>
      <c r="AA329" s="106"/>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9"/>
      <c r="H330" s="68">
        <f>IF(H$3&gt;A23remlife,A23value-SUM($G330:G330),IF(A23remlife="N/A","n/a",A23value/A23remlife))</f>
        <v>0</v>
      </c>
      <c r="I330" s="68">
        <f>IF(I$3&gt;A23remlife,A23value-SUM($G330:H330),IF(A23remlife="N/A","n/a",A23value/A23remlife))</f>
        <v>0</v>
      </c>
      <c r="J330" s="68">
        <f>IF(J$3&gt;A23remlife,A23value-SUM($G330:I330),IF(A23remlife="N/A","n/a",A23value/A23remlife))</f>
        <v>0</v>
      </c>
      <c r="K330" s="68">
        <f>IF(K$3&gt;A23remlife,A23value-SUM($G330:J330),IF(A23remlife="N/A","n/a",A23value/A23remlife))</f>
        <v>0</v>
      </c>
      <c r="L330" s="68">
        <f>IF(L$3&gt;A23remlife,A23value-SUM($G330:K330),IF(A23remlife="N/A","n/a",A23value/A23remlife))</f>
        <v>0</v>
      </c>
      <c r="M330" s="68">
        <f>IF(M$3&gt;A23remlife,A23value-SUM($G330:L330),IF(A23remlife="N/A","n/a",A23value/A23remlife))</f>
        <v>0</v>
      </c>
      <c r="N330" s="68">
        <f>IF(N$3&gt;A23remlife,A23value-SUM($G330:M330),IF(A23remlife="N/A","n/a",A23value/A23remlife))</f>
        <v>0</v>
      </c>
      <c r="O330" s="68">
        <f>IF(O$3&gt;A23remlife,A23value-SUM($G330:N330),IF(A23remlife="N/A","n/a",A23value/A23remlife))</f>
        <v>0</v>
      </c>
      <c r="P330" s="68">
        <f>IF(P$3&gt;A23remlife,A23value-SUM($G330:O330),IF(A23remlife="N/A","n/a",A23value/A23remlife))</f>
        <v>0</v>
      </c>
      <c r="Q330" s="68">
        <f>IF(Q$3&gt;A23remlife,A23value-SUM($G330:P330),IF(A23remlife="N/A","n/a",A23value/A23remlife))</f>
        <v>0</v>
      </c>
      <c r="R330" s="68"/>
      <c r="S330" s="104"/>
      <c r="T330" s="104"/>
      <c r="U330" s="104"/>
      <c r="V330" s="104"/>
      <c r="W330" s="104"/>
      <c r="X330" s="104"/>
      <c r="Y330" s="104"/>
      <c r="Z330" s="104"/>
      <c r="AA330" s="104"/>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48" t="s">
        <v>83</v>
      </c>
      <c r="F331" s="87">
        <v>0</v>
      </c>
      <c r="G331" s="125"/>
      <c r="H331" s="69"/>
      <c r="I331" s="69"/>
      <c r="J331" s="69"/>
      <c r="K331" s="69"/>
      <c r="L331" s="69"/>
      <c r="M331" s="165"/>
      <c r="N331" s="114"/>
      <c r="O331" s="69"/>
      <c r="P331" s="69"/>
      <c r="Q331" s="69"/>
      <c r="R331" s="69"/>
      <c r="S331" s="104"/>
      <c r="T331" s="104"/>
      <c r="U331" s="104"/>
      <c r="V331" s="104"/>
      <c r="W331" s="104"/>
      <c r="X331" s="104"/>
      <c r="Y331" s="104"/>
      <c r="Z331" s="104"/>
      <c r="AA331" s="104"/>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49"/>
      <c r="F332" s="87">
        <v>1</v>
      </c>
      <c r="G332" s="125"/>
      <c r="H332" s="148"/>
      <c r="I332" s="69">
        <f>IF(A23stdlife="n/a","n/a",IF(I$3&gt;(A23stdlife+$F332),(Input!$H$165*(1+vanilla1)^0.5)-SUM($H332:H332),(Input!$H$165*(1+vanilla1)^0.5)/A23stdlife))</f>
        <v>0</v>
      </c>
      <c r="J332" s="69">
        <f>IF(A23stdlife="n/a","n/a",IF(J$3&gt;(A23stdlife+$F332),(Input!$H$165*(1+vanilla1)^0.5)-SUM($H332:I332),(Input!$H$165*(1+vanilla1)^0.5)/A23stdlife))</f>
        <v>0</v>
      </c>
      <c r="K332" s="69">
        <f>IF(A23stdlife="n/a","n/a",IF(K$3&gt;(A23stdlife+$F332),(Input!$H$165*(1+vanilla1)^0.5)-SUM($H332:J332),(Input!$H$165*(1+vanilla1)^0.5)/A23stdlife))</f>
        <v>0</v>
      </c>
      <c r="L332" s="69">
        <f>IF(A23stdlife="n/a","n/a",IF(L$3&gt;(A23stdlife+$F332),(Input!$H$165*(1+vanilla1)^0.5)-SUM($H332:K332),(Input!$H$165*(1+vanilla1)^0.5)/A23stdlife))</f>
        <v>0</v>
      </c>
      <c r="M332" s="69">
        <f>IF(A23stdlife="n/a","n/a",IF(M$3&gt;(A23stdlife+$F332),(Input!$H$165*(1+vanilla1)^0.5)-SUM($H332:L332),(Input!$H$165*(1+vanilla1)^0.5)/A23stdlife))</f>
        <v>0</v>
      </c>
      <c r="N332" s="69">
        <f>IF(A23stdlife="n/a","n/a",IF(N$3&gt;(A23stdlife+$F332),(Input!$H$165*(1+vanilla1)^0.5)-SUM($H332:M332),(Input!$H$165*(1+vanilla1)^0.5)/A23stdlife))</f>
        <v>0</v>
      </c>
      <c r="O332" s="69">
        <f>IF(A23stdlife="n/a","n/a",IF(O$3&gt;(A23stdlife+$F332),(Input!$H$165*(1+vanilla1)^0.5)-SUM($H332:N332),(Input!$H$165*(1+vanilla1)^0.5)/A23stdlife))</f>
        <v>0</v>
      </c>
      <c r="P332" s="69">
        <f>IF(A23stdlife="n/a","n/a",IF(P$3&gt;(A23stdlife+$F332),(Input!$H$165*(1+vanilla1)^0.5)-SUM($H332:O332),(Input!$H$165*(1+vanilla1)^0.5)/A23stdlife))</f>
        <v>0</v>
      </c>
      <c r="Q332" s="69">
        <f>IF(A23stdlife="n/a","n/a",IF(Q$3&gt;(A23stdlife+$F332),(Input!$H$165*(1+vanilla1)^0.5)-SUM($H332:P332),(Input!$H$165*(1+vanilla1)^0.5)/A23stdlife))</f>
        <v>0</v>
      </c>
      <c r="R332" s="69"/>
      <c r="S332" s="104"/>
      <c r="T332" s="104"/>
      <c r="U332" s="104"/>
      <c r="V332" s="104"/>
      <c r="W332" s="104"/>
      <c r="X332" s="104"/>
      <c r="Y332" s="104"/>
      <c r="Z332" s="104"/>
      <c r="AA332" s="104"/>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49"/>
      <c r="F333" s="87">
        <v>2</v>
      </c>
      <c r="G333" s="125"/>
      <c r="H333" s="149"/>
      <c r="I333" s="150"/>
      <c r="J333" s="69">
        <f>IF(A23stdlife="n/a","n/a",IF(J$3&gt;(A23stdlife+$F333),(Input!$I$165*(1+vanilla2)^0.5)-SUM($I333:I333),(Input!$I$165*(1+vanilla2)^0.5)/A23stdlife))</f>
        <v>0</v>
      </c>
      <c r="K333" s="69">
        <f>IF(A23stdlife="n/a","n/a",IF(K$3&gt;(A23stdlife+$F333),(Input!$I$165*(1+vanilla2)^0.5)-SUM($I333:J333),(Input!$I$165*(1+vanilla2)^0.5)/A23stdlife))</f>
        <v>0</v>
      </c>
      <c r="L333" s="69">
        <f>IF(A23stdlife="n/a","n/a",IF(L$3&gt;(A23stdlife+$F333),(Input!$I$165*(1+vanilla2)^0.5)-SUM($I333:K333),(Input!$I$165*(1+vanilla2)^0.5)/A23stdlife))</f>
        <v>0</v>
      </c>
      <c r="M333" s="69">
        <f>IF(A23stdlife="n/a","n/a",IF(M$3&gt;(A23stdlife+$F333),(Input!$I$165*(1+vanilla2)^0.5)-SUM($I333:L333),(Input!$I$165*(1+vanilla2)^0.5)/A23stdlife))</f>
        <v>0</v>
      </c>
      <c r="N333" s="69">
        <f>IF(A23stdlife="n/a","n/a",IF(N$3&gt;(A23stdlife+$F333),(Input!$I$165*(1+vanilla2)^0.5)-SUM($I333:M333),(Input!$I$165*(1+vanilla2)^0.5)/A23stdlife))</f>
        <v>0</v>
      </c>
      <c r="O333" s="69">
        <f>IF(A23stdlife="n/a","n/a",IF(O$3&gt;(A23stdlife+$F333),(Input!$I$165*(1+vanilla2)^0.5)-SUM($I333:N333),(Input!$I$165*(1+vanilla2)^0.5)/A23stdlife))</f>
        <v>0</v>
      </c>
      <c r="P333" s="69">
        <f>IF(A23stdlife="n/a","n/a",IF(P$3&gt;(A23stdlife+$F333),(Input!$I$165*(1+vanilla2)^0.5)-SUM($I333:O333),(Input!$I$165*(1+vanilla2)^0.5)/A23stdlife))</f>
        <v>0</v>
      </c>
      <c r="Q333" s="69">
        <f>IF(A23stdlife="n/a","n/a",IF(Q$3&gt;(A23stdlife+$F333),(Input!$I$165*(1+vanilla2)^0.5)-SUM($I333:P333),(Input!$I$165*(1+vanilla2)^0.5)/A23stdlife))</f>
        <v>0</v>
      </c>
      <c r="R333" s="69"/>
      <c r="S333" s="104"/>
      <c r="T333" s="104"/>
      <c r="U333" s="104"/>
      <c r="V333" s="104"/>
      <c r="W333" s="104"/>
      <c r="X333" s="104"/>
      <c r="Y333" s="104"/>
      <c r="Z333" s="104"/>
      <c r="AA333" s="104"/>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49"/>
      <c r="F334" s="87">
        <v>3</v>
      </c>
      <c r="G334" s="125"/>
      <c r="H334" s="149"/>
      <c r="I334" s="151"/>
      <c r="J334" s="150"/>
      <c r="K334" s="69">
        <f>IF(A23stdlife="n/a","n/a",IF(K$3&gt;(A23stdlife+$F334),(Input!$J$165*(1+vanilla3)^0.5)-SUM($J334:J334),(Input!$J$165*(1+vanilla3)^0.5)/A23stdlife))</f>
        <v>0</v>
      </c>
      <c r="L334" s="69">
        <f>IF(A23stdlife="n/a","n/a",IF(L$3&gt;(A23stdlife+$F334),(Input!$J$165*(1+vanilla3)^0.5)-SUM($J334:K334),(Input!$J$165*(1+vanilla3)^0.5)/A23stdlife))</f>
        <v>0</v>
      </c>
      <c r="M334" s="69">
        <f>IF(A23stdlife="n/a","n/a",IF(M$3&gt;(A23stdlife+$F334),(Input!$J$165*(1+vanilla3)^0.5)-SUM($J334:L334),(Input!$J$165*(1+vanilla3)^0.5)/A23stdlife))</f>
        <v>0</v>
      </c>
      <c r="N334" s="69">
        <f>IF(A23stdlife="n/a","n/a",IF(N$3&gt;(A23stdlife+$F334),(Input!$J$165*(1+vanilla3)^0.5)-SUM($J334:M334),(Input!$J$165*(1+vanilla3)^0.5)/A23stdlife))</f>
        <v>0</v>
      </c>
      <c r="O334" s="69">
        <f>IF(A23stdlife="n/a","n/a",IF(O$3&gt;(A23stdlife+$F334),(Input!$J$165*(1+vanilla3)^0.5)-SUM($J334:N334),(Input!$J$165*(1+vanilla3)^0.5)/A23stdlife))</f>
        <v>0</v>
      </c>
      <c r="P334" s="69">
        <f>IF(A23stdlife="n/a","n/a",IF(P$3&gt;(A23stdlife+$F334),(Input!$J$165*(1+vanilla3)^0.5)-SUM($J334:O334),(Input!$J$165*(1+vanilla3)^0.5)/A23stdlife))</f>
        <v>0</v>
      </c>
      <c r="Q334" s="69">
        <f>IF(A23stdlife="n/a","n/a",IF(Q$3&gt;(A23stdlife+$F334),(Input!$J$165*(1+vanilla3)^0.5)-SUM($J334:P334),(Input!$J$165*(1+vanilla3)^0.5)/A23stdlife))</f>
        <v>0</v>
      </c>
      <c r="R334" s="69"/>
      <c r="S334" s="104"/>
      <c r="T334" s="104"/>
      <c r="U334" s="104"/>
      <c r="V334" s="104"/>
      <c r="W334" s="104"/>
      <c r="X334" s="104"/>
      <c r="Y334" s="104"/>
      <c r="Z334" s="104"/>
      <c r="AA334" s="104"/>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49"/>
      <c r="F335" s="87">
        <v>4</v>
      </c>
      <c r="G335" s="125"/>
      <c r="H335" s="149"/>
      <c r="I335" s="151"/>
      <c r="J335" s="151"/>
      <c r="K335" s="150"/>
      <c r="L335" s="69">
        <f>IF(A23stdlife="n/a","n/a",IF(L$3&gt;(A23stdlife+$F335),(Input!$K$165*(1+vanilla4)^0.5)-SUM($K335:K335),(Input!$K$165*(1+vanilla4)^0.5)/A23stdlife))</f>
        <v>0</v>
      </c>
      <c r="M335" s="69">
        <f>IF(A23stdlife="n/a","n/a",IF(M$3&gt;(A23stdlife+$F335),(Input!$K$165*(1+vanilla4)^0.5)-SUM($K335:L335),(Input!$K$165*(1+vanilla4)^0.5)/A23stdlife))</f>
        <v>0</v>
      </c>
      <c r="N335" s="69">
        <f>IF(A23stdlife="n/a","n/a",IF(N$3&gt;(A23stdlife+$F335),(Input!$K$165*(1+vanilla4)^0.5)-SUM($K335:M335),(Input!$K$165*(1+vanilla4)^0.5)/A23stdlife))</f>
        <v>0</v>
      </c>
      <c r="O335" s="69">
        <f>IF(A23stdlife="n/a","n/a",IF(O$3&gt;(A23stdlife+$F335),(Input!$K$165*(1+vanilla4)^0.5)-SUM($K335:N335),(Input!$K$165*(1+vanilla4)^0.5)/A23stdlife))</f>
        <v>0</v>
      </c>
      <c r="P335" s="69">
        <f>IF(A23stdlife="n/a","n/a",IF(P$3&gt;(A23stdlife+$F335),(Input!$K$165*(1+vanilla4)^0.5)-SUM($K335:O335),(Input!$K$165*(1+vanilla4)^0.5)/A23stdlife))</f>
        <v>0</v>
      </c>
      <c r="Q335" s="69">
        <f>IF(A23stdlife="n/a","n/a",IF(Q$3&gt;(A23stdlife+$F335),(Input!$K$165*(1+vanilla4)^0.5)-SUM($K335:P335),(Input!$K$165*(1+vanilla4)^0.5)/A23stdlife))</f>
        <v>0</v>
      </c>
      <c r="R335" s="69"/>
      <c r="S335" s="104"/>
      <c r="T335" s="104"/>
      <c r="U335" s="104"/>
      <c r="V335" s="104"/>
      <c r="W335" s="104"/>
      <c r="X335" s="104"/>
      <c r="Y335" s="104"/>
      <c r="Z335" s="104"/>
      <c r="AA335" s="104"/>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49"/>
      <c r="F336" s="87">
        <v>5</v>
      </c>
      <c r="G336" s="27"/>
      <c r="H336" s="149"/>
      <c r="I336" s="151"/>
      <c r="J336" s="151"/>
      <c r="K336" s="151"/>
      <c r="L336" s="150"/>
      <c r="M336" s="69">
        <f>IF(A23stdlife="n/a","n/a",IF(M$3&gt;(A23stdlife+$F336),(Input!$L$165*(1+vanilla5)^0.5)-SUM($L336:L336),(Input!$L$165*(1+vanilla5)^0.5)/A23stdlife))</f>
        <v>0</v>
      </c>
      <c r="N336" s="69">
        <f>IF(A23stdlife="n/a","n/a",IF(N$3&gt;(A23stdlife+$F336),(Input!$L$165*(1+vanilla5)^0.5)-SUM($L336:M336),(Input!$L$165*(1+vanilla5)^0.5)/A23stdlife))</f>
        <v>0</v>
      </c>
      <c r="O336" s="69">
        <f>IF(A23stdlife="n/a","n/a",IF(O$3&gt;(A23stdlife+$F336),(Input!$L$165*(1+vanilla5)^0.5)-SUM($L336:N336),(Input!$L$165*(1+vanilla5)^0.5)/A23stdlife))</f>
        <v>0</v>
      </c>
      <c r="P336" s="69">
        <f>IF(A23stdlife="n/a","n/a",IF(P$3&gt;(A23stdlife+$F336),(Input!$L$165*(1+vanilla5)^0.5)-SUM($L336:O336),(Input!$L$165*(1+vanilla5)^0.5)/A23stdlife))</f>
        <v>0</v>
      </c>
      <c r="Q336" s="69">
        <f>IF(A23stdlife="n/a","n/a",IF(Q$3&gt;(A23stdlife+$F336),(Input!$L$165*(1+vanilla5)^0.5)-SUM($L336:P336),(Input!$L$165*(1+vanilla5)^0.5)/A23stdlife))</f>
        <v>0</v>
      </c>
      <c r="R336" s="69"/>
      <c r="S336" s="104"/>
      <c r="T336" s="104"/>
      <c r="U336" s="104"/>
      <c r="V336" s="104"/>
      <c r="W336" s="104"/>
      <c r="X336" s="104"/>
      <c r="Y336" s="104"/>
      <c r="Z336" s="104"/>
      <c r="AA336" s="104"/>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49"/>
      <c r="F337" s="87">
        <v>6</v>
      </c>
      <c r="G337" s="27"/>
      <c r="H337" s="149"/>
      <c r="I337" s="151"/>
      <c r="J337" s="151"/>
      <c r="K337" s="151"/>
      <c r="L337" s="151"/>
      <c r="M337" s="150"/>
      <c r="N337" s="69">
        <f>IF(A23stdlife="n/a","n/a",IF(N$3&gt;(A23stdlife+$F337),(Input!$M$165*(1+vanilla6)^0.5)-SUM($M337:M337),(Input!$M$165*(1+vanilla6)^0.5)/A23stdlife))</f>
        <v>0</v>
      </c>
      <c r="O337" s="69">
        <f>IF(A23stdlife="n/a","n/a",IF(O$3&gt;(A23stdlife+$F337),(Input!$M$165*(1+vanilla6)^0.5)-SUM($M337:N337),(Input!$M$165*(1+vanilla6)^0.5)/A23stdlife))</f>
        <v>0</v>
      </c>
      <c r="P337" s="69">
        <f>IF(A23stdlife="n/a","n/a",IF(P$3&gt;(A23stdlife+$F337),(Input!$M$165*(1+vanilla6)^0.5)-SUM($M337:O337),(Input!$M$165*(1+vanilla6)^0.5)/A23stdlife))</f>
        <v>0</v>
      </c>
      <c r="Q337" s="69">
        <f>IF(A23stdlife="n/a","n/a",IF(Q$3&gt;(A23stdlife+$F337),(Input!$M$165*(1+vanilla6)^0.5)-SUM($M337:P337),(Input!$M$165*(1+vanilla6)^0.5)/A23stdlife))</f>
        <v>0</v>
      </c>
      <c r="R337" s="69"/>
      <c r="S337" s="104"/>
      <c r="T337" s="104"/>
      <c r="U337" s="104"/>
      <c r="V337" s="104"/>
      <c r="W337" s="104"/>
      <c r="X337" s="104"/>
      <c r="Y337" s="104"/>
      <c r="Z337" s="104"/>
      <c r="AA337" s="104"/>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49"/>
      <c r="F338" s="87">
        <v>7</v>
      </c>
      <c r="G338" s="27"/>
      <c r="H338" s="149"/>
      <c r="I338" s="151"/>
      <c r="J338" s="151"/>
      <c r="K338" s="151"/>
      <c r="L338" s="151"/>
      <c r="M338" s="151"/>
      <c r="N338" s="150"/>
      <c r="O338" s="69">
        <f>IF(A23stdlife="n/a","n/a",IF(O$3&gt;(A23stdlife+$F338),(Input!N$165*(1+vanilla7)^0.5)-SUM($N338:N338),(Input!$N$165*(1+vanilla7)^0.5)/A23stdlife))</f>
        <v>0</v>
      </c>
      <c r="P338" s="69">
        <f>IF(A23stdlife="n/a","n/a",IF(P$3&gt;(A23stdlife+$F338),(Input!O$165*(1+vanilla7)^0.5)-SUM($N338:O338),(Input!$N$165*(1+vanilla7)^0.5)/A23stdlife))</f>
        <v>0</v>
      </c>
      <c r="Q338" s="69">
        <f>IF(A23stdlife="n/a","n/a",IF(Q$3&gt;(A23stdlife+$F338),(Input!P$165*(1+vanilla7)^0.5)-SUM($N338:P338),(Input!$N$165*(1+vanilla7)^0.5)/A23stdlife))</f>
        <v>0</v>
      </c>
      <c r="R338" s="69"/>
      <c r="S338" s="104"/>
      <c r="T338" s="104"/>
      <c r="U338" s="104"/>
      <c r="V338" s="104"/>
      <c r="W338" s="104"/>
      <c r="X338" s="104"/>
      <c r="Y338" s="104"/>
      <c r="Z338" s="104"/>
      <c r="AA338" s="104"/>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49"/>
      <c r="F339" s="87">
        <v>8</v>
      </c>
      <c r="G339" s="27"/>
      <c r="H339" s="149"/>
      <c r="I339" s="151"/>
      <c r="J339" s="151"/>
      <c r="K339" s="151"/>
      <c r="L339" s="151"/>
      <c r="M339" s="151"/>
      <c r="N339" s="151"/>
      <c r="O339" s="150"/>
      <c r="P339" s="69">
        <f>IF(A23stdlife="n/a","n/a",IF(P$3&gt;(A23stdlife+$F339),(Input!$O$165*(1+vanilla8)^0.5)-SUM($O339:O339),(Input!$O$165*(1+vanilla8)^0.5)/A23stdlife))</f>
        <v>0</v>
      </c>
      <c r="Q339" s="69">
        <f>IF(A23stdlife="n/a","n/a",IF(Q$3&gt;(A23stdlife+$F339),(Input!$O$165*(1+vanilla8)^0.5)-SUM($O339:P339),(Input!$O$165*(1+vanilla8)^0.5)/A23stdlife))</f>
        <v>0</v>
      </c>
      <c r="R339" s="69"/>
      <c r="S339" s="104"/>
      <c r="T339" s="104"/>
      <c r="U339" s="104"/>
      <c r="V339" s="104"/>
      <c r="W339" s="104"/>
      <c r="X339" s="104"/>
      <c r="Y339" s="104"/>
      <c r="Z339" s="104"/>
      <c r="AA339" s="104"/>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49"/>
      <c r="F340" s="87">
        <v>9</v>
      </c>
      <c r="G340" s="27"/>
      <c r="H340" s="149"/>
      <c r="I340" s="151"/>
      <c r="J340" s="151"/>
      <c r="K340" s="151"/>
      <c r="L340" s="151"/>
      <c r="M340" s="151"/>
      <c r="N340" s="151"/>
      <c r="O340" s="151"/>
      <c r="P340" s="150"/>
      <c r="Q340" s="69">
        <f>IF(A23stdlife="n/a","n/a",IF(Q$3&gt;(A23stdlife+$F340),(Input!$P$165*(1+vanilla9)^0.5)-SUM($P340:P340),(Input!$P$165*(1+vanilla9)^0.5)/A23stdlife))</f>
        <v>0</v>
      </c>
      <c r="R340" s="69"/>
      <c r="S340" s="104"/>
      <c r="T340" s="104"/>
      <c r="U340" s="104"/>
      <c r="V340" s="104"/>
      <c r="W340" s="104"/>
      <c r="X340" s="104"/>
      <c r="Y340" s="104"/>
      <c r="Z340" s="104"/>
      <c r="AA340" s="104"/>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49"/>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5"/>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7"/>
      <c r="S342" s="106"/>
      <c r="T342" s="106"/>
      <c r="U342" s="106"/>
      <c r="V342" s="106"/>
      <c r="W342" s="106"/>
      <c r="X342" s="106"/>
      <c r="Y342" s="106"/>
      <c r="Z342" s="106"/>
      <c r="AA342" s="106"/>
      <c r="AB342" s="235"/>
      <c r="AC342" s="235"/>
      <c r="AD342" s="235"/>
      <c r="AE342" s="235"/>
      <c r="AF342" s="235"/>
      <c r="AG342" s="235"/>
      <c r="AH342" s="235"/>
      <c r="AI342" s="235"/>
      <c r="AJ342" s="235"/>
      <c r="AK342" s="235"/>
      <c r="AL342" s="235"/>
      <c r="AM342" s="235"/>
      <c r="AN342" s="235"/>
      <c r="AO342" s="235"/>
      <c r="AP342" s="235"/>
      <c r="AQ342" s="235"/>
      <c r="AR342" s="235"/>
      <c r="AS342" s="235"/>
      <c r="AT342" s="235"/>
      <c r="AU342" s="235"/>
      <c r="AV342" s="235"/>
      <c r="AW342" s="235"/>
      <c r="AX342" s="235"/>
      <c r="AY342" s="235"/>
      <c r="AZ342" s="235"/>
      <c r="BA342" s="235"/>
      <c r="BB342" s="235"/>
      <c r="BC342" s="235"/>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9"/>
      <c r="H343" s="68">
        <f>IF(H$3&gt;A24remlife,A24value-SUM($G343:G343),IF(A24remlife="N/A","n/a",A24value/A24remlife))</f>
        <v>0</v>
      </c>
      <c r="I343" s="68">
        <f>IF(I$3&gt;A24remlife,A24value-SUM($G343:H343),IF(A24remlife="N/A","n/a",A24value/A24remlife))</f>
        <v>0</v>
      </c>
      <c r="J343" s="68">
        <f>IF(J$3&gt;A24remlife,A24value-SUM($G343:I343),IF(A24remlife="N/A","n/a",A24value/A24remlife))</f>
        <v>0</v>
      </c>
      <c r="K343" s="68">
        <f>IF(K$3&gt;A24remlife,A24value-SUM($G343:J343),IF(A24remlife="N/A","n/a",A24value/A24remlife))</f>
        <v>0</v>
      </c>
      <c r="L343" s="68">
        <f>IF(L$3&gt;A24remlife,A24value-SUM($G343:K343),IF(A24remlife="N/A","n/a",A24value/A24remlife))</f>
        <v>0</v>
      </c>
      <c r="M343" s="68">
        <f>IF(M$3&gt;A24remlife,A24value-SUM($G343:L343),IF(A24remlife="N/A","n/a",A24value/A24remlife))</f>
        <v>0</v>
      </c>
      <c r="N343" s="68">
        <f>IF(N$3&gt;A24remlife,A24value-SUM($G343:M343),IF(A24remlife="N/A","n/a",A24value/A24remlife))</f>
        <v>0</v>
      </c>
      <c r="O343" s="68">
        <f>IF(O$3&gt;A24remlife,A24value-SUM($G343:N343),IF(A24remlife="N/A","n/a",A24value/A24remlife))</f>
        <v>0</v>
      </c>
      <c r="P343" s="68">
        <f>IF(P$3&gt;A24remlife,A24value-SUM($G343:O343),IF(A24remlife="N/A","n/a",A24value/A24remlife))</f>
        <v>0</v>
      </c>
      <c r="Q343" s="68">
        <f>IF(Q$3&gt;A24remlife,A24value-SUM($G343:P343),IF(A24remlife="N/A","n/a",A24value/A24remlife))</f>
        <v>0</v>
      </c>
      <c r="R343" s="68"/>
      <c r="S343" s="104"/>
      <c r="T343" s="104"/>
      <c r="U343" s="104"/>
      <c r="V343" s="104"/>
      <c r="W343" s="104"/>
      <c r="X343" s="104"/>
      <c r="Y343" s="104"/>
      <c r="Z343" s="104"/>
      <c r="AA343" s="104"/>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48" t="s">
        <v>83</v>
      </c>
      <c r="F344" s="87">
        <v>0</v>
      </c>
      <c r="G344" s="125"/>
      <c r="H344" s="69"/>
      <c r="I344" s="69"/>
      <c r="J344" s="69"/>
      <c r="K344" s="69"/>
      <c r="L344" s="69"/>
      <c r="M344" s="165"/>
      <c r="N344" s="114"/>
      <c r="O344" s="69"/>
      <c r="P344" s="69"/>
      <c r="Q344" s="69"/>
      <c r="R344" s="69"/>
      <c r="S344" s="104"/>
      <c r="T344" s="104"/>
      <c r="U344" s="104"/>
      <c r="V344" s="104"/>
      <c r="W344" s="104"/>
      <c r="X344" s="104"/>
      <c r="Y344" s="104"/>
      <c r="Z344" s="104"/>
      <c r="AA344" s="104"/>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49"/>
      <c r="F345" s="87">
        <v>1</v>
      </c>
      <c r="G345" s="125"/>
      <c r="H345" s="148"/>
      <c r="I345" s="69">
        <f>IF(A24stdlife="n/a","n/a",IF(I$3&gt;(A24stdlife+$F345),(Input!$H$166*(1+vanilla1)^0.5)-SUM($H345:H345),(Input!$H$166*(1+vanilla1)^0.5)/A24stdlife))</f>
        <v>0</v>
      </c>
      <c r="J345" s="69">
        <f>IF(A24stdlife="n/a","n/a",IF(J$3&gt;(A24stdlife+$F345),(Input!$H$166*(1+vanilla1)^0.5)-SUM($H345:I345),(Input!$H$166*(1+vanilla1)^0.5)/A24stdlife))</f>
        <v>0</v>
      </c>
      <c r="K345" s="69">
        <f>IF(A24stdlife="n/a","n/a",IF(K$3&gt;(A24stdlife+$F345),(Input!$H$166*(1+vanilla1)^0.5)-SUM($H345:J345),(Input!$H$166*(1+vanilla1)^0.5)/A24stdlife))</f>
        <v>0</v>
      </c>
      <c r="L345" s="69">
        <f>IF(A24stdlife="n/a","n/a",IF(L$3&gt;(A24stdlife+$F345),(Input!$H$166*(1+vanilla1)^0.5)-SUM($H345:K345),(Input!$H$166*(1+vanilla1)^0.5)/A24stdlife))</f>
        <v>0</v>
      </c>
      <c r="M345" s="69">
        <f>IF(A24stdlife="n/a","n/a",IF(M$3&gt;(A24stdlife+$F345),(Input!$H$166*(1+vanilla1)^0.5)-SUM($H345:L345),(Input!$H$166*(1+vanilla1)^0.5)/A24stdlife))</f>
        <v>0</v>
      </c>
      <c r="N345" s="69">
        <f>IF(A24stdlife="n/a","n/a",IF(N$3&gt;(A24stdlife+$F345),(Input!$H$166*(1+vanilla1)^0.5)-SUM($H345:M345),(Input!$H$166*(1+vanilla1)^0.5)/A24stdlife))</f>
        <v>0</v>
      </c>
      <c r="O345" s="69">
        <f>IF(A24stdlife="n/a","n/a",IF(O$3&gt;(A24stdlife+$F345),(Input!$H$166*(1+vanilla1)^0.5)-SUM($H345:N345),(Input!$H$166*(1+vanilla1)^0.5)/A24stdlife))</f>
        <v>0</v>
      </c>
      <c r="P345" s="69">
        <f>IF(A24stdlife="n/a","n/a",IF(P$3&gt;(A24stdlife+$F345),(Input!$H$166*(1+vanilla1)^0.5)-SUM($H345:O345),(Input!$H$166*(1+vanilla1)^0.5)/A24stdlife))</f>
        <v>0</v>
      </c>
      <c r="Q345" s="69">
        <f>IF(A24stdlife="n/a","n/a",IF(Q$3&gt;(A24stdlife+$F345),(Input!$H$166*(1+vanilla1)^0.5)-SUM($H345:P345),(Input!$H$166*(1+vanilla1)^0.5)/A24stdlife))</f>
        <v>0</v>
      </c>
      <c r="R345" s="69"/>
      <c r="S345" s="104"/>
      <c r="T345" s="104"/>
      <c r="U345" s="104"/>
      <c r="V345" s="104"/>
      <c r="W345" s="104"/>
      <c r="X345" s="104"/>
      <c r="Y345" s="104"/>
      <c r="Z345" s="104"/>
      <c r="AA345" s="104"/>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49"/>
      <c r="F346" s="87">
        <v>2</v>
      </c>
      <c r="G346" s="125"/>
      <c r="H346" s="149"/>
      <c r="I346" s="150"/>
      <c r="J346" s="69">
        <f>IF(A24stdlife="n/a","n/a",IF(J$3&gt;(A24stdlife+$F346),(Input!$I$166*(1+vanilla2)^0.5)-SUM($I346:I346),(Input!$I$166*(1+vanilla2)^0.5)/A24stdlife))</f>
        <v>0</v>
      </c>
      <c r="K346" s="69">
        <f>IF(A24stdlife="n/a","n/a",IF(K$3&gt;(A24stdlife+$F346),(Input!$I$166*(1+vanilla2)^0.5)-SUM($I346:J346),(Input!$I$166*(1+vanilla2)^0.5)/A24stdlife))</f>
        <v>0</v>
      </c>
      <c r="L346" s="69">
        <f>IF(A24stdlife="n/a","n/a",IF(L$3&gt;(A24stdlife+$F346),(Input!$I$166*(1+vanilla2)^0.5)-SUM($I346:K346),(Input!$I$166*(1+vanilla2)^0.5)/A24stdlife))</f>
        <v>0</v>
      </c>
      <c r="M346" s="69">
        <f>IF(A24stdlife="n/a","n/a",IF(M$3&gt;(A24stdlife+$F346),(Input!$I$166*(1+vanilla2)^0.5)-SUM($I346:L346),(Input!$I$166*(1+vanilla2)^0.5)/A24stdlife))</f>
        <v>0</v>
      </c>
      <c r="N346" s="69">
        <f>IF(A24stdlife="n/a","n/a",IF(N$3&gt;(A24stdlife+$F346),(Input!$I$166*(1+vanilla2)^0.5)-SUM($I346:M346),(Input!$I$166*(1+vanilla2)^0.5)/A24stdlife))</f>
        <v>0</v>
      </c>
      <c r="O346" s="69">
        <f>IF(A24stdlife="n/a","n/a",IF(O$3&gt;(A24stdlife+$F346),(Input!$I$166*(1+vanilla2)^0.5)-SUM($I346:N346),(Input!$I$166*(1+vanilla2)^0.5)/A24stdlife))</f>
        <v>0</v>
      </c>
      <c r="P346" s="69">
        <f>IF(A24stdlife="n/a","n/a",IF(P$3&gt;(A24stdlife+$F346),(Input!$I$166*(1+vanilla2)^0.5)-SUM($I346:O346),(Input!$I$166*(1+vanilla2)^0.5)/A24stdlife))</f>
        <v>0</v>
      </c>
      <c r="Q346" s="69">
        <f>IF(A24stdlife="n/a","n/a",IF(Q$3&gt;(A24stdlife+$F346),(Input!$I$166*(1+vanilla2)^0.5)-SUM($I346:P346),(Input!$I$166*(1+vanilla2)^0.5)/A24stdlife))</f>
        <v>0</v>
      </c>
      <c r="R346" s="69"/>
      <c r="S346" s="104"/>
      <c r="T346" s="104"/>
      <c r="U346" s="104"/>
      <c r="V346" s="104"/>
      <c r="W346" s="104"/>
      <c r="X346" s="104"/>
      <c r="Y346" s="104"/>
      <c r="Z346" s="104"/>
      <c r="AA346" s="104"/>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49"/>
      <c r="F347" s="87">
        <v>3</v>
      </c>
      <c r="G347" s="125"/>
      <c r="H347" s="149"/>
      <c r="I347" s="151"/>
      <c r="J347" s="150"/>
      <c r="K347" s="69">
        <f>IF(A24stdlife="n/a","n/a",IF(K$3&gt;(A24stdlife+$F347),(Input!$J$166*(1+vanilla3)^0.5)-SUM($J347:J347),(Input!$J$166*(1+vanilla3)^0.5)/A24stdlife))</f>
        <v>0</v>
      </c>
      <c r="L347" s="69">
        <f>IF(A24stdlife="n/a","n/a",IF(L$3&gt;(A24stdlife+$F347),(Input!$J$166*(1+vanilla3)^0.5)-SUM($J347:K347),(Input!$J$166*(1+vanilla3)^0.5)/A24stdlife))</f>
        <v>0</v>
      </c>
      <c r="M347" s="69">
        <f>IF(A24stdlife="n/a","n/a",IF(M$3&gt;(A24stdlife+$F347),(Input!$J$166*(1+vanilla3)^0.5)-SUM($J347:L347),(Input!$J$166*(1+vanilla3)^0.5)/A24stdlife))</f>
        <v>0</v>
      </c>
      <c r="N347" s="69">
        <f>IF(A24stdlife="n/a","n/a",IF(N$3&gt;(A24stdlife+$F347),(Input!$J$166*(1+vanilla3)^0.5)-SUM($J347:M347),(Input!$J$166*(1+vanilla3)^0.5)/A24stdlife))</f>
        <v>0</v>
      </c>
      <c r="O347" s="69">
        <f>IF(A24stdlife="n/a","n/a",IF(O$3&gt;(A24stdlife+$F347),(Input!$J$166*(1+vanilla3)^0.5)-SUM($J347:N347),(Input!$J$166*(1+vanilla3)^0.5)/A24stdlife))</f>
        <v>0</v>
      </c>
      <c r="P347" s="69">
        <f>IF(A24stdlife="n/a","n/a",IF(P$3&gt;(A24stdlife+$F347),(Input!$J$166*(1+vanilla3)^0.5)-SUM($J347:O347),(Input!$J$166*(1+vanilla3)^0.5)/A24stdlife))</f>
        <v>0</v>
      </c>
      <c r="Q347" s="69">
        <f>IF(A24stdlife="n/a","n/a",IF(Q$3&gt;(A24stdlife+$F347),(Input!$J$166*(1+vanilla3)^0.5)-SUM($J347:P347),(Input!$J$166*(1+vanilla3)^0.5)/A24stdlife))</f>
        <v>0</v>
      </c>
      <c r="R347" s="69"/>
      <c r="S347" s="104"/>
      <c r="T347" s="104"/>
      <c r="U347" s="104"/>
      <c r="V347" s="104"/>
      <c r="W347" s="104"/>
      <c r="X347" s="104"/>
      <c r="Y347" s="104"/>
      <c r="Z347" s="104"/>
      <c r="AA347" s="104"/>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49"/>
      <c r="F348" s="87">
        <v>4</v>
      </c>
      <c r="G348" s="125"/>
      <c r="H348" s="149"/>
      <c r="I348" s="151"/>
      <c r="J348" s="151"/>
      <c r="K348" s="150"/>
      <c r="L348" s="69">
        <f>IF(A24stdlife="n/a","n/a",IF(L$3&gt;(A24stdlife+$F348),(Input!$K$166*(1+vanilla4)^0.5)-SUM($K348:K348),(Input!$K$166*(1+vanilla4)^0.5)/A24stdlife))</f>
        <v>0</v>
      </c>
      <c r="M348" s="69">
        <f>IF(A24stdlife="n/a","n/a",IF(M$3&gt;(A24stdlife+$F348),(Input!$K$166*(1+vanilla4)^0.5)-SUM($K348:L348),(Input!$K$166*(1+vanilla4)^0.5)/A24stdlife))</f>
        <v>0</v>
      </c>
      <c r="N348" s="69">
        <f>IF(A24stdlife="n/a","n/a",IF(N$3&gt;(A24stdlife+$F348),(Input!$K$166*(1+vanilla4)^0.5)-SUM($K348:M348),(Input!$K$166*(1+vanilla4)^0.5)/A24stdlife))</f>
        <v>0</v>
      </c>
      <c r="O348" s="69">
        <f>IF(A24stdlife="n/a","n/a",IF(O$3&gt;(A24stdlife+$F348),(Input!$K$166*(1+vanilla4)^0.5)-SUM($K348:N348),(Input!$K$166*(1+vanilla4)^0.5)/A24stdlife))</f>
        <v>0</v>
      </c>
      <c r="P348" s="69">
        <f>IF(A24stdlife="n/a","n/a",IF(P$3&gt;(A24stdlife+$F348),(Input!$K$166*(1+vanilla4)^0.5)-SUM($K348:O348),(Input!$K$166*(1+vanilla4)^0.5)/A24stdlife))</f>
        <v>0</v>
      </c>
      <c r="Q348" s="69">
        <f>IF(A24stdlife="n/a","n/a",IF(Q$3&gt;(A24stdlife+$F348),(Input!$K$166*(1+vanilla4)^0.5)-SUM($K348:P348),(Input!$K$166*(1+vanilla4)^0.5)/A24stdlife))</f>
        <v>0</v>
      </c>
      <c r="R348" s="69"/>
      <c r="S348" s="104"/>
      <c r="T348" s="104"/>
      <c r="U348" s="104"/>
      <c r="V348" s="104"/>
      <c r="W348" s="104"/>
      <c r="X348" s="104"/>
      <c r="Y348" s="104"/>
      <c r="Z348" s="104"/>
      <c r="AA348" s="104"/>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49"/>
      <c r="F349" s="87">
        <v>5</v>
      </c>
      <c r="G349" s="27"/>
      <c r="H349" s="149"/>
      <c r="I349" s="151"/>
      <c r="J349" s="151"/>
      <c r="K349" s="151"/>
      <c r="L349" s="150"/>
      <c r="M349" s="69">
        <f>IF(A24stdlife="n/a","n/a",IF(M$3&gt;(A24stdlife+$F349),(Input!$L$166*(1+vanilla5)^0.5)-SUM($L349:L349),(Input!$L$166*(1+vanilla5)^0.5)/A24stdlife))</f>
        <v>0</v>
      </c>
      <c r="N349" s="69">
        <f>IF(A24stdlife="n/a","n/a",IF(N$3&gt;(A24stdlife+$F349),(Input!$L$166*(1+vanilla5)^0.5)-SUM($L349:M349),(Input!$L$166*(1+vanilla5)^0.5)/A24stdlife))</f>
        <v>0</v>
      </c>
      <c r="O349" s="69">
        <f>IF(A24stdlife="n/a","n/a",IF(O$3&gt;(A24stdlife+$F349),(Input!$L$166*(1+vanilla5)^0.5)-SUM($L349:N349),(Input!$L$166*(1+vanilla5)^0.5)/A24stdlife))</f>
        <v>0</v>
      </c>
      <c r="P349" s="69">
        <f>IF(A24stdlife="n/a","n/a",IF(P$3&gt;(A24stdlife+$F349),(Input!$L$166*(1+vanilla5)^0.5)-SUM($L349:O349),(Input!$L$166*(1+vanilla5)^0.5)/A24stdlife))</f>
        <v>0</v>
      </c>
      <c r="Q349" s="69">
        <f>IF(A24stdlife="n/a","n/a",IF(Q$3&gt;(A24stdlife+$F349),(Input!$L$166*(1+vanilla5)^0.5)-SUM($L349:P349),(Input!$L$166*(1+vanilla5)^0.5)/A24stdlife))</f>
        <v>0</v>
      </c>
      <c r="R349" s="69"/>
      <c r="S349" s="104"/>
      <c r="T349" s="104"/>
      <c r="U349" s="104"/>
      <c r="V349" s="104"/>
      <c r="W349" s="104"/>
      <c r="X349" s="104"/>
      <c r="Y349" s="104"/>
      <c r="Z349" s="104"/>
      <c r="AA349" s="104"/>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49"/>
      <c r="F350" s="87">
        <v>6</v>
      </c>
      <c r="G350" s="27"/>
      <c r="H350" s="149"/>
      <c r="I350" s="151"/>
      <c r="J350" s="151"/>
      <c r="K350" s="151"/>
      <c r="L350" s="151"/>
      <c r="M350" s="150"/>
      <c r="N350" s="69">
        <f>IF(A24stdlife="n/a","n/a",IF(N$3&gt;(A24stdlife+$F350),(Input!$M$166*(1+vanilla6)^0.5)-SUM($M350:M350),(Input!$M$166*(1+vanilla6)^0.5)/A24stdlife))</f>
        <v>0</v>
      </c>
      <c r="O350" s="69">
        <f>IF(A24stdlife="n/a","n/a",IF(O$3&gt;(A24stdlife+$F350),(Input!$M$166*(1+vanilla6)^0.5)-SUM($M350:N350),(Input!$M$166*(1+vanilla6)^0.5)/A24stdlife))</f>
        <v>0</v>
      </c>
      <c r="P350" s="69">
        <f>IF(A24stdlife="n/a","n/a",IF(P$3&gt;(A24stdlife+$F350),(Input!$M$166*(1+vanilla6)^0.5)-SUM($M350:O350),(Input!$M$166*(1+vanilla6)^0.5)/A24stdlife))</f>
        <v>0</v>
      </c>
      <c r="Q350" s="69">
        <f>IF(A24stdlife="n/a","n/a",IF(Q$3&gt;(A24stdlife+$F350),(Input!$M$166*(1+vanilla6)^0.5)-SUM($M350:P350),(Input!$M$166*(1+vanilla6)^0.5)/A24stdlife))</f>
        <v>0</v>
      </c>
      <c r="R350" s="69"/>
      <c r="S350" s="104"/>
      <c r="T350" s="104"/>
      <c r="U350" s="104"/>
      <c r="V350" s="104"/>
      <c r="W350" s="104"/>
      <c r="X350" s="104"/>
      <c r="Y350" s="104"/>
      <c r="Z350" s="104"/>
      <c r="AA350" s="104"/>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49"/>
      <c r="F351" s="87">
        <v>7</v>
      </c>
      <c r="G351" s="27"/>
      <c r="H351" s="149"/>
      <c r="I351" s="151"/>
      <c r="J351" s="151"/>
      <c r="K351" s="151"/>
      <c r="L351" s="151"/>
      <c r="M351" s="151"/>
      <c r="N351" s="150"/>
      <c r="O351" s="69">
        <f>IF(A24stdlife="n/a","n/a",IF(O$3&gt;(A24stdlife+$F351),(Input!N$166*(1+vanilla7)^0.5)-SUM($N351:N351),(Input!$N$166*(1+vanilla7)^0.5)/A24stdlife))</f>
        <v>0</v>
      </c>
      <c r="P351" s="69">
        <f>IF(A24stdlife="n/a","n/a",IF(P$3&gt;(A24stdlife+$F351),(Input!O$166*(1+vanilla7)^0.5)-SUM($N351:O351),(Input!$N$166*(1+vanilla7)^0.5)/A24stdlife))</f>
        <v>0</v>
      </c>
      <c r="Q351" s="69">
        <f>IF(A24stdlife="n/a","n/a",IF(Q$3&gt;(A24stdlife+$F351),(Input!P$166*(1+vanilla7)^0.5)-SUM($N351:P351),(Input!$N$166*(1+vanilla7)^0.5)/A24stdlife))</f>
        <v>0</v>
      </c>
      <c r="R351" s="69"/>
      <c r="S351" s="104"/>
      <c r="T351" s="104"/>
      <c r="U351" s="104"/>
      <c r="V351" s="104"/>
      <c r="W351" s="104"/>
      <c r="X351" s="104"/>
      <c r="Y351" s="104"/>
      <c r="Z351" s="104"/>
      <c r="AA351" s="104"/>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49"/>
      <c r="F352" s="87">
        <v>8</v>
      </c>
      <c r="G352" s="27"/>
      <c r="H352" s="149"/>
      <c r="I352" s="151"/>
      <c r="J352" s="151"/>
      <c r="K352" s="151"/>
      <c r="L352" s="151"/>
      <c r="M352" s="151"/>
      <c r="N352" s="151"/>
      <c r="O352" s="150"/>
      <c r="P352" s="69">
        <f>IF(A24stdlife="n/a","n/a",IF(P$3&gt;(A24stdlife+$F352),(Input!$O$166*(1+vanilla8)^0.5)-SUM($O352:O352),(Input!$O$166*(1+vanilla8)^0.5)/A24stdlife))</f>
        <v>0</v>
      </c>
      <c r="Q352" s="69">
        <f>IF(A24stdlife="n/a","n/a",IF(Q$3&gt;(A24stdlife+$F352),(Input!$O$166*(1+vanilla8)^0.5)-SUM($O352:P352),(Input!$O$166*(1+vanilla8)^0.5)/A24stdlife))</f>
        <v>0</v>
      </c>
      <c r="R352" s="69"/>
      <c r="S352" s="104"/>
      <c r="T352" s="104"/>
      <c r="U352" s="104"/>
      <c r="V352" s="104"/>
      <c r="W352" s="104"/>
      <c r="X352" s="104"/>
      <c r="Y352" s="104"/>
      <c r="Z352" s="104"/>
      <c r="AA352" s="104"/>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49"/>
      <c r="F353" s="87">
        <v>9</v>
      </c>
      <c r="G353" s="27"/>
      <c r="H353" s="149"/>
      <c r="I353" s="151"/>
      <c r="J353" s="151"/>
      <c r="K353" s="151"/>
      <c r="L353" s="151"/>
      <c r="M353" s="151"/>
      <c r="N353" s="151"/>
      <c r="O353" s="151"/>
      <c r="P353" s="150"/>
      <c r="Q353" s="69">
        <f>IF(A24stdlife="n/a","n/a",IF(Q$3&gt;(A24stdlife+$F353),(Input!$P$166*(1+vanilla9)^0.5)-SUM($P353:P353),(Input!$P$166*(1+vanilla9)^0.5)/A24stdlife))</f>
        <v>0</v>
      </c>
      <c r="R353" s="69"/>
      <c r="S353" s="104"/>
      <c r="T353" s="104"/>
      <c r="U353" s="104"/>
      <c r="V353" s="104"/>
      <c r="W353" s="104"/>
      <c r="X353" s="104"/>
      <c r="Y353" s="104"/>
      <c r="Z353" s="104"/>
      <c r="AA353" s="104"/>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49"/>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5"/>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7"/>
      <c r="S355" s="106"/>
      <c r="T355" s="106"/>
      <c r="U355" s="106"/>
      <c r="V355" s="106"/>
      <c r="W355" s="106"/>
      <c r="X355" s="106"/>
      <c r="Y355" s="106"/>
      <c r="Z355" s="106"/>
      <c r="AA355" s="106"/>
      <c r="AB355" s="235"/>
      <c r="AC355" s="235"/>
      <c r="AD355" s="235"/>
      <c r="AE355" s="235"/>
      <c r="AF355" s="235"/>
      <c r="AG355" s="235"/>
      <c r="AH355" s="235"/>
      <c r="AI355" s="235"/>
      <c r="AJ355" s="235"/>
      <c r="AK355" s="235"/>
      <c r="AL355" s="235"/>
      <c r="AM355" s="235"/>
      <c r="AN355" s="235"/>
      <c r="AO355" s="235"/>
      <c r="AP355" s="235"/>
      <c r="AQ355" s="235"/>
      <c r="AR355" s="235"/>
      <c r="AS355" s="235"/>
      <c r="AT355" s="235"/>
      <c r="AU355" s="235"/>
      <c r="AV355" s="235"/>
      <c r="AW355" s="235"/>
      <c r="AX355" s="235"/>
      <c r="AY355" s="235"/>
      <c r="AZ355" s="235"/>
      <c r="BA355" s="235"/>
      <c r="BB355" s="235"/>
      <c r="BC355" s="235"/>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9"/>
      <c r="H356" s="68">
        <f>IF(H$3&gt;A25remlife,A25value-SUM($G356:G356),IF(A25remlife="N/A","n/a",A25value/A25remlife))</f>
        <v>0</v>
      </c>
      <c r="I356" s="68">
        <f>IF(I$3&gt;A25remlife,A25value-SUM($G356:H356),IF(A25remlife="N/A","n/a",A25value/A25remlife))</f>
        <v>0</v>
      </c>
      <c r="J356" s="68">
        <f>IF(J$3&gt;A25remlife,A25value-SUM($G356:I356),IF(A25remlife="N/A","n/a",A25value/A25remlife))</f>
        <v>0</v>
      </c>
      <c r="K356" s="68">
        <f>IF(K$3&gt;A25remlife,A25value-SUM($G356:J356),IF(A25remlife="N/A","n/a",A25value/A25remlife))</f>
        <v>0</v>
      </c>
      <c r="L356" s="68">
        <f>IF(L$3&gt;A25remlife,A25value-SUM($G356:K356),IF(A25remlife="N/A","n/a",A25value/A25remlife))</f>
        <v>0</v>
      </c>
      <c r="M356" s="68">
        <f>IF(M$3&gt;A25remlife,A25value-SUM($G356:L356),IF(A25remlife="N/A","n/a",A25value/A25remlife))</f>
        <v>0</v>
      </c>
      <c r="N356" s="68">
        <f>IF(N$3&gt;A25remlife,A25value-SUM($G356:M356),IF(A25remlife="N/A","n/a",A25value/A25remlife))</f>
        <v>0</v>
      </c>
      <c r="O356" s="68">
        <f>IF(O$3&gt;A25remlife,A25value-SUM($G356:N356),IF(A25remlife="N/A","n/a",A25value/A25remlife))</f>
        <v>0</v>
      </c>
      <c r="P356" s="68">
        <f>IF(P$3&gt;A25remlife,A25value-SUM($G356:O356),IF(A25remlife="N/A","n/a",A25value/A25remlife))</f>
        <v>0</v>
      </c>
      <c r="Q356" s="68">
        <f>IF(Q$3&gt;A25remlife,A25value-SUM($G356:P356),IF(A25remlife="N/A","n/a",A25value/A25remlife))</f>
        <v>0</v>
      </c>
      <c r="R356" s="68"/>
      <c r="S356" s="104"/>
      <c r="T356" s="104"/>
      <c r="U356" s="104"/>
      <c r="V356" s="104"/>
      <c r="W356" s="104"/>
      <c r="X356" s="104"/>
      <c r="Y356" s="104"/>
      <c r="Z356" s="104"/>
      <c r="AA356" s="104"/>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48" t="s">
        <v>83</v>
      </c>
      <c r="F357" s="87">
        <v>0</v>
      </c>
      <c r="G357" s="125"/>
      <c r="H357" s="69"/>
      <c r="I357" s="69"/>
      <c r="J357" s="69"/>
      <c r="K357" s="69"/>
      <c r="L357" s="69"/>
      <c r="M357" s="165"/>
      <c r="N357" s="114"/>
      <c r="O357" s="69"/>
      <c r="P357" s="69"/>
      <c r="Q357" s="69"/>
      <c r="R357" s="69"/>
      <c r="S357" s="104"/>
      <c r="T357" s="104"/>
      <c r="U357" s="104"/>
      <c r="V357" s="104"/>
      <c r="W357" s="104"/>
      <c r="X357" s="104"/>
      <c r="Y357" s="104"/>
      <c r="Z357" s="104"/>
      <c r="AA357" s="104"/>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49"/>
      <c r="F358" s="87">
        <v>1</v>
      </c>
      <c r="G358" s="125"/>
      <c r="H358" s="148"/>
      <c r="I358" s="69">
        <f>IF(A25stdlife="n/a","n/a",IF(I$3&gt;(A25stdlife+$F358),(Input!$H$167*(1+vanilla1)^0.5)-SUM($H358:H358),(Input!$H$167*(1+vanilla1)^0.5)/A25stdlife))</f>
        <v>0</v>
      </c>
      <c r="J358" s="69">
        <f>IF(A25stdlife="n/a","n/a",IF(J$3&gt;(A25stdlife+$F358),(Input!$H$167*(1+vanilla1)^0.5)-SUM($H358:I358),(Input!$H$167*(1+vanilla1)^0.5)/A25stdlife))</f>
        <v>0</v>
      </c>
      <c r="K358" s="69">
        <f>IF(A25stdlife="n/a","n/a",IF(K$3&gt;(A25stdlife+$F358),(Input!$H$167*(1+vanilla1)^0.5)-SUM($H358:J358),(Input!$H$167*(1+vanilla1)^0.5)/A25stdlife))</f>
        <v>0</v>
      </c>
      <c r="L358" s="69">
        <f>IF(A25stdlife="n/a","n/a",IF(L$3&gt;(A25stdlife+$F358),(Input!$H$167*(1+vanilla1)^0.5)-SUM($H358:K358),(Input!$H$167*(1+vanilla1)^0.5)/A25stdlife))</f>
        <v>0</v>
      </c>
      <c r="M358" s="69">
        <f>IF(A25stdlife="n/a","n/a",IF(M$3&gt;(A25stdlife+$F358),(Input!$H$167*(1+vanilla1)^0.5)-SUM($H358:L358),(Input!$H$167*(1+vanilla1)^0.5)/A25stdlife))</f>
        <v>0</v>
      </c>
      <c r="N358" s="69">
        <f>IF(A25stdlife="n/a","n/a",IF(N$3&gt;(A25stdlife+$F358),(Input!$H$167*(1+vanilla1)^0.5)-SUM($H358:M358),(Input!$H$167*(1+vanilla1)^0.5)/A25stdlife))</f>
        <v>0</v>
      </c>
      <c r="O358" s="69">
        <f>IF(A25stdlife="n/a","n/a",IF(O$3&gt;(A25stdlife+$F358),(Input!$H$167*(1+vanilla1)^0.5)-SUM($H358:N358),(Input!$H$167*(1+vanilla1)^0.5)/A25stdlife))</f>
        <v>0</v>
      </c>
      <c r="P358" s="69">
        <f>IF(A25stdlife="n/a","n/a",IF(P$3&gt;(A25stdlife+$F358),(Input!$H$167*(1+vanilla1)^0.5)-SUM($H358:O358),(Input!$H$167*(1+vanilla1)^0.5)/A25stdlife))</f>
        <v>0</v>
      </c>
      <c r="Q358" s="69">
        <f>IF(A25stdlife="n/a","n/a",IF(Q$3&gt;(A25stdlife+$F358),(Input!$H$167*(1+vanilla1)^0.5)-SUM($H358:P358),(Input!$H$167*(1+vanilla1)^0.5)/A25stdlife))</f>
        <v>0</v>
      </c>
      <c r="R358" s="69"/>
      <c r="S358" s="104"/>
      <c r="T358" s="104"/>
      <c r="U358" s="104"/>
      <c r="V358" s="104"/>
      <c r="W358" s="104"/>
      <c r="X358" s="104"/>
      <c r="Y358" s="104"/>
      <c r="Z358" s="104"/>
      <c r="AA358" s="104"/>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49"/>
      <c r="F359" s="87">
        <v>2</v>
      </c>
      <c r="G359" s="125"/>
      <c r="H359" s="149"/>
      <c r="I359" s="150"/>
      <c r="J359" s="69">
        <f>IF(A25stdlife="n/a","n/a",IF(J$3&gt;(A25stdlife+$F359),(Input!$I$167*(1+vanilla2)^0.5)-SUM($I359:I359),(Input!$I$167*(1+vanilla2)^0.5)/A25stdlife))</f>
        <v>0</v>
      </c>
      <c r="K359" s="69">
        <f>IF(A25stdlife="n/a","n/a",IF(K$3&gt;(A25stdlife+$F359),(Input!$I$167*(1+vanilla2)^0.5)-SUM($I359:J359),(Input!$I$167*(1+vanilla2)^0.5)/A25stdlife))</f>
        <v>0</v>
      </c>
      <c r="L359" s="69">
        <f>IF(A25stdlife="n/a","n/a",IF(L$3&gt;(A25stdlife+$F359),(Input!$I$167*(1+vanilla2)^0.5)-SUM($I359:K359),(Input!$I$167*(1+vanilla2)^0.5)/A25stdlife))</f>
        <v>0</v>
      </c>
      <c r="M359" s="69">
        <f>IF(A25stdlife="n/a","n/a",IF(M$3&gt;(A25stdlife+$F359),(Input!$I$167*(1+vanilla2)^0.5)-SUM($I359:L359),(Input!$I$167*(1+vanilla2)^0.5)/A25stdlife))</f>
        <v>0</v>
      </c>
      <c r="N359" s="69">
        <f>IF(A25stdlife="n/a","n/a",IF(N$3&gt;(A25stdlife+$F359),(Input!$I$167*(1+vanilla2)^0.5)-SUM($I359:M359),(Input!$I$167*(1+vanilla2)^0.5)/A25stdlife))</f>
        <v>0</v>
      </c>
      <c r="O359" s="69">
        <f>IF(A25stdlife="n/a","n/a",IF(O$3&gt;(A25stdlife+$F359),(Input!$I$167*(1+vanilla2)^0.5)-SUM($I359:N359),(Input!$I$167*(1+vanilla2)^0.5)/A25stdlife))</f>
        <v>0</v>
      </c>
      <c r="P359" s="69">
        <f>IF(A25stdlife="n/a","n/a",IF(P$3&gt;(A25stdlife+$F359),(Input!$I$167*(1+vanilla2)^0.5)-SUM($I359:O359),(Input!$I$167*(1+vanilla2)^0.5)/A25stdlife))</f>
        <v>0</v>
      </c>
      <c r="Q359" s="69">
        <f>IF(A25stdlife="n/a","n/a",IF(Q$3&gt;(A25stdlife+$F359),(Input!$I$167*(1+vanilla2)^0.5)-SUM($I359:P359),(Input!$I$167*(1+vanilla2)^0.5)/A25stdlife))</f>
        <v>0</v>
      </c>
      <c r="R359" s="69"/>
      <c r="S359" s="104"/>
      <c r="T359" s="104"/>
      <c r="U359" s="104"/>
      <c r="V359" s="104"/>
      <c r="W359" s="104"/>
      <c r="X359" s="104"/>
      <c r="Y359" s="104"/>
      <c r="Z359" s="104"/>
      <c r="AA359" s="104"/>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49"/>
      <c r="F360" s="87">
        <v>3</v>
      </c>
      <c r="G360" s="125"/>
      <c r="H360" s="149"/>
      <c r="I360" s="151"/>
      <c r="J360" s="150"/>
      <c r="K360" s="69">
        <f>IF(A25stdlife="n/a","n/a",IF(K$3&gt;(A25stdlife+$F360),(Input!$J$167*(1+vanilla3)^0.5)-SUM($J360:J360),(Input!$J$167*(1+vanilla3)^0.5)/A25stdlife))</f>
        <v>0</v>
      </c>
      <c r="L360" s="69">
        <f>IF(A25stdlife="n/a","n/a",IF(L$3&gt;(A25stdlife+$F360),(Input!$J$167*(1+vanilla3)^0.5)-SUM($J360:K360),(Input!$J$167*(1+vanilla3)^0.5)/A25stdlife))</f>
        <v>0</v>
      </c>
      <c r="M360" s="69">
        <f>IF(A25stdlife="n/a","n/a",IF(M$3&gt;(A25stdlife+$F360),(Input!$J$167*(1+vanilla3)^0.5)-SUM($J360:L360),(Input!$J$167*(1+vanilla3)^0.5)/A25stdlife))</f>
        <v>0</v>
      </c>
      <c r="N360" s="69">
        <f>IF(A25stdlife="n/a","n/a",IF(N$3&gt;(A25stdlife+$F360),(Input!$J$167*(1+vanilla3)^0.5)-SUM($J360:M360),(Input!$J$167*(1+vanilla3)^0.5)/A25stdlife))</f>
        <v>0</v>
      </c>
      <c r="O360" s="69">
        <f>IF(A25stdlife="n/a","n/a",IF(O$3&gt;(A25stdlife+$F360),(Input!$J$167*(1+vanilla3)^0.5)-SUM($J360:N360),(Input!$J$167*(1+vanilla3)^0.5)/A25stdlife))</f>
        <v>0</v>
      </c>
      <c r="P360" s="69">
        <f>IF(A25stdlife="n/a","n/a",IF(P$3&gt;(A25stdlife+$F360),(Input!$J$167*(1+vanilla3)^0.5)-SUM($J360:O360),(Input!$J$167*(1+vanilla3)^0.5)/A25stdlife))</f>
        <v>0</v>
      </c>
      <c r="Q360" s="69">
        <f>IF(A25stdlife="n/a","n/a",IF(Q$3&gt;(A25stdlife+$F360),(Input!$J$167*(1+vanilla3)^0.5)-SUM($J360:P360),(Input!$J$167*(1+vanilla3)^0.5)/A25stdlife))</f>
        <v>0</v>
      </c>
      <c r="R360" s="69"/>
      <c r="S360" s="104"/>
      <c r="T360" s="104"/>
      <c r="U360" s="104"/>
      <c r="V360" s="104"/>
      <c r="W360" s="104"/>
      <c r="X360" s="104"/>
      <c r="Y360" s="104"/>
      <c r="Z360" s="104"/>
      <c r="AA360" s="104"/>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49"/>
      <c r="F361" s="87">
        <v>4</v>
      </c>
      <c r="G361" s="125"/>
      <c r="H361" s="149"/>
      <c r="I361" s="151"/>
      <c r="J361" s="151"/>
      <c r="K361" s="150"/>
      <c r="L361" s="69">
        <f>IF(A25stdlife="n/a","n/a",IF(L$3&gt;(A25stdlife+$F361),(Input!$K$167*(1+vanilla4)^0.5)-SUM($K361:K361),(Input!$K$167*(1+vanilla4)^0.5)/A25stdlife))</f>
        <v>0</v>
      </c>
      <c r="M361" s="69">
        <f>IF(A25stdlife="n/a","n/a",IF(M$3&gt;(A25stdlife+$F361),(Input!$K$167*(1+vanilla4)^0.5)-SUM($K361:L361),(Input!$K$167*(1+vanilla4)^0.5)/A25stdlife))</f>
        <v>0</v>
      </c>
      <c r="N361" s="69">
        <f>IF(A25stdlife="n/a","n/a",IF(N$3&gt;(A25stdlife+$F361),(Input!$K$167*(1+vanilla4)^0.5)-SUM($K361:M361),(Input!$K$167*(1+vanilla4)^0.5)/A25stdlife))</f>
        <v>0</v>
      </c>
      <c r="O361" s="69">
        <f>IF(A25stdlife="n/a","n/a",IF(O$3&gt;(A25stdlife+$F361),(Input!$K$167*(1+vanilla4)^0.5)-SUM($K361:N361),(Input!$K$167*(1+vanilla4)^0.5)/A25stdlife))</f>
        <v>0</v>
      </c>
      <c r="P361" s="69">
        <f>IF(A25stdlife="n/a","n/a",IF(P$3&gt;(A25stdlife+$F361),(Input!$K$167*(1+vanilla4)^0.5)-SUM($K361:O361),(Input!$K$167*(1+vanilla4)^0.5)/A25stdlife))</f>
        <v>0</v>
      </c>
      <c r="Q361" s="69">
        <f>IF(A25stdlife="n/a","n/a",IF(Q$3&gt;(A25stdlife+$F361),(Input!$K$167*(1+vanilla4)^0.5)-SUM($K361:P361),(Input!$K$167*(1+vanilla4)^0.5)/A25stdlife))</f>
        <v>0</v>
      </c>
      <c r="R361" s="69"/>
      <c r="S361" s="104"/>
      <c r="T361" s="104"/>
      <c r="U361" s="104"/>
      <c r="V361" s="104"/>
      <c r="W361" s="104"/>
      <c r="X361" s="104"/>
      <c r="Y361" s="104"/>
      <c r="Z361" s="104"/>
      <c r="AA361" s="104"/>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49"/>
      <c r="F362" s="87">
        <v>5</v>
      </c>
      <c r="G362" s="27"/>
      <c r="H362" s="149"/>
      <c r="I362" s="151"/>
      <c r="J362" s="151"/>
      <c r="K362" s="151"/>
      <c r="L362" s="150"/>
      <c r="M362" s="69">
        <f>IF(A25stdlife="n/a","n/a",IF(M$3&gt;(A25stdlife+$F362),(Input!$L$167*(1+vanilla5)^0.5)-SUM($L362:L362),(Input!$L$167*(1+vanilla5)^0.5)/A25stdlife))</f>
        <v>0</v>
      </c>
      <c r="N362" s="69">
        <f>IF(A25stdlife="n/a","n/a",IF(N$3&gt;(A25stdlife+$F362),(Input!$L$167*(1+vanilla5)^0.5)-SUM($L362:M362),(Input!$L$167*(1+vanilla5)^0.5)/A25stdlife))</f>
        <v>0</v>
      </c>
      <c r="O362" s="69">
        <f>IF(A25stdlife="n/a","n/a",IF(O$3&gt;(A25stdlife+$F362),(Input!$L$167*(1+vanilla5)^0.5)-SUM($L362:N362),(Input!$L$167*(1+vanilla5)^0.5)/A25stdlife))</f>
        <v>0</v>
      </c>
      <c r="P362" s="69">
        <f>IF(A25stdlife="n/a","n/a",IF(P$3&gt;(A25stdlife+$F362),(Input!$L$167*(1+vanilla5)^0.5)-SUM($L362:O362),(Input!$L$167*(1+vanilla5)^0.5)/A25stdlife))</f>
        <v>0</v>
      </c>
      <c r="Q362" s="69">
        <f>IF(A25stdlife="n/a","n/a",IF(Q$3&gt;(A25stdlife+$F362),(Input!$L$167*(1+vanilla5)^0.5)-SUM($L362:P362),(Input!$L$167*(1+vanilla5)^0.5)/A25stdlife))</f>
        <v>0</v>
      </c>
      <c r="R362" s="69"/>
      <c r="S362" s="104"/>
      <c r="T362" s="104"/>
      <c r="U362" s="104"/>
      <c r="V362" s="104"/>
      <c r="W362" s="104"/>
      <c r="X362" s="104"/>
      <c r="Y362" s="104"/>
      <c r="Z362" s="104"/>
      <c r="AA362" s="104"/>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49"/>
      <c r="F363" s="87">
        <v>6</v>
      </c>
      <c r="G363" s="27"/>
      <c r="H363" s="149"/>
      <c r="I363" s="151"/>
      <c r="J363" s="151"/>
      <c r="K363" s="151"/>
      <c r="L363" s="151"/>
      <c r="M363" s="150"/>
      <c r="N363" s="69">
        <f>IF(A25stdlife="n/a","n/a",IF(N$3&gt;(A25stdlife+$F363),(Input!$M$167*(1+vanilla6)^0.5)-SUM($M363:M363),(Input!$M$167*(1+vanilla6)^0.5)/A25stdlife))</f>
        <v>0</v>
      </c>
      <c r="O363" s="69">
        <f>IF(A25stdlife="n/a","n/a",IF(O$3&gt;(A25stdlife+$F363),(Input!$M$167*(1+vanilla6)^0.5)-SUM($M363:N363),(Input!$M$167*(1+vanilla6)^0.5)/A25stdlife))</f>
        <v>0</v>
      </c>
      <c r="P363" s="69">
        <f>IF(A25stdlife="n/a","n/a",IF(P$3&gt;(A25stdlife+$F363),(Input!$M$167*(1+vanilla6)^0.5)-SUM($M363:O363),(Input!$M$167*(1+vanilla6)^0.5)/A25stdlife))</f>
        <v>0</v>
      </c>
      <c r="Q363" s="69">
        <f>IF(A25stdlife="n/a","n/a",IF(Q$3&gt;(A25stdlife+$F363),(Input!$M$167*(1+vanilla6)^0.5)-SUM($M363:P363),(Input!$M$167*(1+vanilla6)^0.5)/A25stdlife))</f>
        <v>0</v>
      </c>
      <c r="R363" s="69"/>
      <c r="S363" s="104"/>
      <c r="T363" s="104"/>
      <c r="U363" s="104"/>
      <c r="V363" s="104"/>
      <c r="W363" s="104"/>
      <c r="X363" s="104"/>
      <c r="Y363" s="104"/>
      <c r="Z363" s="104"/>
      <c r="AA363" s="104"/>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49"/>
      <c r="F364" s="87">
        <v>7</v>
      </c>
      <c r="G364" s="27"/>
      <c r="H364" s="149"/>
      <c r="I364" s="151"/>
      <c r="J364" s="151"/>
      <c r="K364" s="151"/>
      <c r="L364" s="151"/>
      <c r="M364" s="151"/>
      <c r="N364" s="150"/>
      <c r="O364" s="69">
        <f>IF(A25stdlife="n/a","n/a",IF(O$3&gt;(A25stdlife+$F364),(Input!N$167*(1+vanilla7)^0.5)-SUM($N364:N364),(Input!$N$167*(1+vanilla7)^0.5)/A25stdlife))</f>
        <v>0</v>
      </c>
      <c r="P364" s="69">
        <f>IF(A25stdlife="n/a","n/a",IF(P$3&gt;(A25stdlife+$F364),(Input!O$167*(1+vanilla7)^0.5)-SUM($N364:O364),(Input!$N$167*(1+vanilla7)^0.5)/A25stdlife))</f>
        <v>0</v>
      </c>
      <c r="Q364" s="69">
        <f>IF(A25stdlife="n/a","n/a",IF(Q$3&gt;(A25stdlife+$F364),(Input!P$167*(1+vanilla7)^0.5)-SUM($N364:P364),(Input!$N$167*(1+vanilla7)^0.5)/A25stdlife))</f>
        <v>0</v>
      </c>
      <c r="R364" s="69"/>
      <c r="S364" s="104"/>
      <c r="T364" s="104"/>
      <c r="U364" s="104"/>
      <c r="V364" s="104"/>
      <c r="W364" s="104"/>
      <c r="X364" s="104"/>
      <c r="Y364" s="104"/>
      <c r="Z364" s="104"/>
      <c r="AA364" s="104"/>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49"/>
      <c r="F365" s="87">
        <v>8</v>
      </c>
      <c r="G365" s="27"/>
      <c r="H365" s="149"/>
      <c r="I365" s="151"/>
      <c r="J365" s="151"/>
      <c r="K365" s="151"/>
      <c r="L365" s="151"/>
      <c r="M365" s="151"/>
      <c r="N365" s="151"/>
      <c r="O365" s="150"/>
      <c r="P365" s="69">
        <f>IF(A25stdlife="n/a","n/a",IF(P$3&gt;(A25stdlife+$F365),(Input!$O$167*(1+vanilla8)^0.5)-SUM($O365:O365),(Input!$O$167*(1+vanilla8)^0.5)/A25stdlife))</f>
        <v>0</v>
      </c>
      <c r="Q365" s="69">
        <f>IF(A25stdlife="n/a","n/a",IF(Q$3&gt;(A25stdlife+$F365),(Input!$O$167*(1+vanilla8)^0.5)-SUM($O365:P365),(Input!$O$167*(1+vanilla8)^0.5)/A25stdlife))</f>
        <v>0</v>
      </c>
      <c r="R365" s="69"/>
      <c r="S365" s="104"/>
      <c r="T365" s="104"/>
      <c r="U365" s="104"/>
      <c r="V365" s="104"/>
      <c r="W365" s="104"/>
      <c r="X365" s="104"/>
      <c r="Y365" s="104"/>
      <c r="Z365" s="104"/>
      <c r="AA365" s="104"/>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49"/>
      <c r="F366" s="87">
        <v>9</v>
      </c>
      <c r="G366" s="27"/>
      <c r="H366" s="149"/>
      <c r="I366" s="151"/>
      <c r="J366" s="151"/>
      <c r="K366" s="151"/>
      <c r="L366" s="151"/>
      <c r="M366" s="151"/>
      <c r="N366" s="151"/>
      <c r="O366" s="151"/>
      <c r="P366" s="150"/>
      <c r="Q366" s="69">
        <f>IF(A25stdlife="n/a","n/a",IF(Q$3&gt;(A25stdlife+$F366),(Input!$P$167*(1+vanilla9)^0.5)-SUM($P366:P366),(Input!$P$167*(1+vanilla9)^0.5)/A25stdlife))</f>
        <v>0</v>
      </c>
      <c r="R366" s="69"/>
      <c r="S366" s="104"/>
      <c r="T366" s="104"/>
      <c r="U366" s="104"/>
      <c r="V366" s="104"/>
      <c r="W366" s="104"/>
      <c r="X366" s="104"/>
      <c r="Y366" s="104"/>
      <c r="Z366" s="104"/>
      <c r="AA366" s="104"/>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49"/>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5"/>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7"/>
      <c r="S368" s="106"/>
      <c r="T368" s="106"/>
      <c r="U368" s="106"/>
      <c r="V368" s="106"/>
      <c r="W368" s="106"/>
      <c r="X368" s="106"/>
      <c r="Y368" s="106"/>
      <c r="Z368" s="106"/>
      <c r="AA368" s="106"/>
      <c r="AB368" s="235"/>
      <c r="AC368" s="235"/>
      <c r="AD368" s="235"/>
      <c r="AE368" s="235"/>
      <c r="AF368" s="235"/>
      <c r="AG368" s="235"/>
      <c r="AH368" s="235"/>
      <c r="AI368" s="235"/>
      <c r="AJ368" s="235"/>
      <c r="AK368" s="235"/>
      <c r="AL368" s="235"/>
      <c r="AM368" s="235"/>
      <c r="AN368" s="235"/>
      <c r="AO368" s="235"/>
      <c r="AP368" s="235"/>
      <c r="AQ368" s="235"/>
      <c r="AR368" s="235"/>
      <c r="AS368" s="235"/>
      <c r="AT368" s="235"/>
      <c r="AU368" s="235"/>
      <c r="AV368" s="235"/>
      <c r="AW368" s="235"/>
      <c r="AX368" s="235"/>
      <c r="AY368" s="235"/>
      <c r="AZ368" s="235"/>
      <c r="BA368" s="235"/>
      <c r="BB368" s="235"/>
      <c r="BC368" s="235"/>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9"/>
      <c r="H369" s="68">
        <f>IF(H$3&gt;A26remlife,A26value-SUM($G369:G369),IF(A26remlife="N/A","n/a",A26value/A26remlife))</f>
        <v>0</v>
      </c>
      <c r="I369" s="68">
        <f>IF(I$3&gt;A26remlife,A26value-SUM($G369:H369),IF(A26remlife="N/A","n/a",A26value/A26remlife))</f>
        <v>0</v>
      </c>
      <c r="J369" s="68">
        <f>IF(J$3&gt;A26remlife,A26value-SUM($G369:I369),IF(A26remlife="N/A","n/a",A26value/A26remlife))</f>
        <v>0</v>
      </c>
      <c r="K369" s="68">
        <f>IF(K$3&gt;A26remlife,A26value-SUM($G369:J369),IF(A26remlife="N/A","n/a",A26value/A26remlife))</f>
        <v>0</v>
      </c>
      <c r="L369" s="68">
        <f>IF(L$3&gt;A26remlife,A26value-SUM($G369:K369),IF(A26remlife="N/A","n/a",A26value/A26remlife))</f>
        <v>0</v>
      </c>
      <c r="M369" s="68">
        <f>IF(M$3&gt;A26remlife,A26value-SUM($G369:L369),IF(A26remlife="N/A","n/a",A26value/A26remlife))</f>
        <v>0</v>
      </c>
      <c r="N369" s="68">
        <f>IF(N$3&gt;A26remlife,A26value-SUM($G369:M369),IF(A26remlife="N/A","n/a",A26value/A26remlife))</f>
        <v>0</v>
      </c>
      <c r="O369" s="68">
        <f>IF(O$3&gt;A26remlife,A26value-SUM($G369:N369),IF(A26remlife="N/A","n/a",A26value/A26remlife))</f>
        <v>0</v>
      </c>
      <c r="P369" s="68">
        <f>IF(P$3&gt;A26remlife,A26value-SUM($G369:O369),IF(A26remlife="N/A","n/a",A26value/A26remlife))</f>
        <v>0</v>
      </c>
      <c r="Q369" s="68">
        <f>IF(Q$3&gt;A26remlife,A26value-SUM($G369:P369),IF(A26remlife="N/A","n/a",A26value/A26remlife))</f>
        <v>0</v>
      </c>
      <c r="R369" s="68"/>
      <c r="S369" s="104"/>
      <c r="T369" s="104"/>
      <c r="U369" s="104"/>
      <c r="V369" s="104"/>
      <c r="W369" s="104"/>
      <c r="X369" s="104"/>
      <c r="Y369" s="104"/>
      <c r="Z369" s="104"/>
      <c r="AA369" s="104"/>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48" t="s">
        <v>83</v>
      </c>
      <c r="F370" s="87">
        <v>0</v>
      </c>
      <c r="G370" s="125"/>
      <c r="H370" s="69"/>
      <c r="I370" s="69"/>
      <c r="J370" s="69"/>
      <c r="K370" s="69"/>
      <c r="L370" s="69"/>
      <c r="M370" s="165"/>
      <c r="N370" s="114"/>
      <c r="O370" s="69"/>
      <c r="P370" s="69"/>
      <c r="Q370" s="69"/>
      <c r="R370" s="69"/>
      <c r="S370" s="104"/>
      <c r="T370" s="104"/>
      <c r="U370" s="104"/>
      <c r="V370" s="104"/>
      <c r="W370" s="104"/>
      <c r="X370" s="104"/>
      <c r="Y370" s="104"/>
      <c r="Z370" s="104"/>
      <c r="AA370" s="104"/>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49"/>
      <c r="F371" s="87">
        <v>1</v>
      </c>
      <c r="G371" s="125"/>
      <c r="H371" s="148"/>
      <c r="I371" s="69">
        <f>IF(A26stdlife="n/a","n/a",IF(I$3&gt;(A26stdlife+$F371),(Input!$H$168*(1+vanilla1)^0.5)-SUM($H371:H371),(Input!$H$168*(1+vanilla1)^0.5)/A26stdlife))</f>
        <v>0</v>
      </c>
      <c r="J371" s="69">
        <f>IF(A26stdlife="n/a","n/a",IF(J$3&gt;(A26stdlife+$F371),(Input!$H$168*(1+vanilla1)^0.5)-SUM($H371:I371),(Input!$H$168*(1+vanilla1)^0.5)/A26stdlife))</f>
        <v>0</v>
      </c>
      <c r="K371" s="69">
        <f>IF(A26stdlife="n/a","n/a",IF(K$3&gt;(A26stdlife+$F371),(Input!$H$168*(1+vanilla1)^0.5)-SUM($H371:J371),(Input!$H$168*(1+vanilla1)^0.5)/A26stdlife))</f>
        <v>0</v>
      </c>
      <c r="L371" s="69">
        <f>IF(A26stdlife="n/a","n/a",IF(L$3&gt;(A26stdlife+$F371),(Input!$H$168*(1+vanilla1)^0.5)-SUM($H371:K371),(Input!$H$168*(1+vanilla1)^0.5)/A26stdlife))</f>
        <v>0</v>
      </c>
      <c r="M371" s="69">
        <f>IF(A26stdlife="n/a","n/a",IF(M$3&gt;(A26stdlife+$F371),(Input!$H$168*(1+vanilla1)^0.5)-SUM($H371:L371),(Input!$H$168*(1+vanilla1)^0.5)/A26stdlife))</f>
        <v>0</v>
      </c>
      <c r="N371" s="69">
        <f>IF(A26stdlife="n/a","n/a",IF(N$3&gt;(A26stdlife+$F371),(Input!$H$168*(1+vanilla1)^0.5)-SUM($H371:M371),(Input!$H$168*(1+vanilla1)^0.5)/A26stdlife))</f>
        <v>0</v>
      </c>
      <c r="O371" s="69">
        <f>IF(A26stdlife="n/a","n/a",IF(O$3&gt;(A26stdlife+$F371),(Input!$H$168*(1+vanilla1)^0.5)-SUM($H371:N371),(Input!$H$168*(1+vanilla1)^0.5)/A26stdlife))</f>
        <v>0</v>
      </c>
      <c r="P371" s="69">
        <f>IF(A26stdlife="n/a","n/a",IF(P$3&gt;(A26stdlife+$F371),(Input!$H$168*(1+vanilla1)^0.5)-SUM($H371:O371),(Input!$H$168*(1+vanilla1)^0.5)/A26stdlife))</f>
        <v>0</v>
      </c>
      <c r="Q371" s="69">
        <f>IF(A26stdlife="n/a","n/a",IF(Q$3&gt;(A26stdlife+$F371),(Input!$H$168*(1+vanilla1)^0.5)-SUM($H371:P371),(Input!$H$168*(1+vanilla1)^0.5)/A26stdlife))</f>
        <v>0</v>
      </c>
      <c r="R371" s="69"/>
      <c r="S371" s="104"/>
      <c r="T371" s="104"/>
      <c r="U371" s="104"/>
      <c r="V371" s="104"/>
      <c r="W371" s="104"/>
      <c r="X371" s="104"/>
      <c r="Y371" s="104"/>
      <c r="Z371" s="104"/>
      <c r="AA371" s="104"/>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49"/>
      <c r="F372" s="87">
        <v>2</v>
      </c>
      <c r="G372" s="125"/>
      <c r="H372" s="149"/>
      <c r="I372" s="150"/>
      <c r="J372" s="69">
        <f>IF(A26stdlife="n/a","n/a",IF(J$3&gt;(A26stdlife+$F372),(Input!$I$168*(1+vanilla2)^0.5)-SUM($I372:I372),(Input!$I$168*(1+vanilla2)^0.5)/A26stdlife))</f>
        <v>0</v>
      </c>
      <c r="K372" s="69">
        <f>IF(A26stdlife="n/a","n/a",IF(K$3&gt;(A26stdlife+$F372),(Input!$I$168*(1+vanilla2)^0.5)-SUM($I372:J372),(Input!$I$168*(1+vanilla2)^0.5)/A26stdlife))</f>
        <v>0</v>
      </c>
      <c r="L372" s="69">
        <f>IF(A26stdlife="n/a","n/a",IF(L$3&gt;(A26stdlife+$F372),(Input!$I$168*(1+vanilla2)^0.5)-SUM($I372:K372),(Input!$I$168*(1+vanilla2)^0.5)/A26stdlife))</f>
        <v>0</v>
      </c>
      <c r="M372" s="69">
        <f>IF(A26stdlife="n/a","n/a",IF(M$3&gt;(A26stdlife+$F372),(Input!$I$168*(1+vanilla2)^0.5)-SUM($I372:L372),(Input!$I$168*(1+vanilla2)^0.5)/A26stdlife))</f>
        <v>0</v>
      </c>
      <c r="N372" s="69">
        <f>IF(A26stdlife="n/a","n/a",IF(N$3&gt;(A26stdlife+$F372),(Input!$I$168*(1+vanilla2)^0.5)-SUM($I372:M372),(Input!$I$168*(1+vanilla2)^0.5)/A26stdlife))</f>
        <v>0</v>
      </c>
      <c r="O372" s="69">
        <f>IF(A26stdlife="n/a","n/a",IF(O$3&gt;(A26stdlife+$F372),(Input!$I$168*(1+vanilla2)^0.5)-SUM($I372:N372),(Input!$I$168*(1+vanilla2)^0.5)/A26stdlife))</f>
        <v>0</v>
      </c>
      <c r="P372" s="69">
        <f>IF(A26stdlife="n/a","n/a",IF(P$3&gt;(A26stdlife+$F372),(Input!$I$168*(1+vanilla2)^0.5)-SUM($I372:O372),(Input!$I$168*(1+vanilla2)^0.5)/A26stdlife))</f>
        <v>0</v>
      </c>
      <c r="Q372" s="69">
        <f>IF(A26stdlife="n/a","n/a",IF(Q$3&gt;(A26stdlife+$F372),(Input!$I$168*(1+vanilla2)^0.5)-SUM($I372:P372),(Input!$I$168*(1+vanilla2)^0.5)/A26stdlife))</f>
        <v>0</v>
      </c>
      <c r="R372" s="69"/>
      <c r="S372" s="104"/>
      <c r="T372" s="104"/>
      <c r="U372" s="104"/>
      <c r="V372" s="104"/>
      <c r="W372" s="104"/>
      <c r="X372" s="104"/>
      <c r="Y372" s="104"/>
      <c r="Z372" s="104"/>
      <c r="AA372" s="104"/>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49"/>
      <c r="F373" s="87">
        <v>3</v>
      </c>
      <c r="G373" s="125"/>
      <c r="H373" s="149"/>
      <c r="I373" s="151"/>
      <c r="J373" s="150"/>
      <c r="K373" s="69">
        <f>IF(A26stdlife="n/a","n/a",IF(K$3&gt;(A26stdlife+$F373),(Input!$J$168*(1+vanilla3)^0.5)-SUM($J373:J373),(Input!$J$168*(1+vanilla3)^0.5)/A26stdlife))</f>
        <v>0</v>
      </c>
      <c r="L373" s="69">
        <f>IF(A26stdlife="n/a","n/a",IF(L$3&gt;(A26stdlife+$F373),(Input!$J$168*(1+vanilla3)^0.5)-SUM($J373:K373),(Input!$J$168*(1+vanilla3)^0.5)/A26stdlife))</f>
        <v>0</v>
      </c>
      <c r="M373" s="69">
        <f>IF(A26stdlife="n/a","n/a",IF(M$3&gt;(A26stdlife+$F373),(Input!$J$168*(1+vanilla3)^0.5)-SUM($J373:L373),(Input!$J$168*(1+vanilla3)^0.5)/A26stdlife))</f>
        <v>0</v>
      </c>
      <c r="N373" s="69">
        <f>IF(A26stdlife="n/a","n/a",IF(N$3&gt;(A26stdlife+$F373),(Input!$J$168*(1+vanilla3)^0.5)-SUM($J373:M373),(Input!$J$168*(1+vanilla3)^0.5)/A26stdlife))</f>
        <v>0</v>
      </c>
      <c r="O373" s="69">
        <f>IF(A26stdlife="n/a","n/a",IF(O$3&gt;(A26stdlife+$F373),(Input!$J$168*(1+vanilla3)^0.5)-SUM($J373:N373),(Input!$J$168*(1+vanilla3)^0.5)/A26stdlife))</f>
        <v>0</v>
      </c>
      <c r="P373" s="69">
        <f>IF(A26stdlife="n/a","n/a",IF(P$3&gt;(A26stdlife+$F373),(Input!$J$168*(1+vanilla3)^0.5)-SUM($J373:O373),(Input!$J$168*(1+vanilla3)^0.5)/A26stdlife))</f>
        <v>0</v>
      </c>
      <c r="Q373" s="69">
        <f>IF(A26stdlife="n/a","n/a",IF(Q$3&gt;(A26stdlife+$F373),(Input!$J$168*(1+vanilla3)^0.5)-SUM($J373:P373),(Input!$J$168*(1+vanilla3)^0.5)/A26stdlife))</f>
        <v>0</v>
      </c>
      <c r="R373" s="69"/>
      <c r="S373" s="104"/>
      <c r="T373" s="104"/>
      <c r="U373" s="104"/>
      <c r="V373" s="104"/>
      <c r="W373" s="104"/>
      <c r="X373" s="104"/>
      <c r="Y373" s="104"/>
      <c r="Z373" s="104"/>
      <c r="AA373" s="104"/>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49"/>
      <c r="F374" s="87">
        <v>4</v>
      </c>
      <c r="G374" s="125"/>
      <c r="H374" s="149"/>
      <c r="I374" s="151"/>
      <c r="J374" s="151"/>
      <c r="K374" s="150"/>
      <c r="L374" s="69">
        <f>IF(A26stdlife="n/a","n/a",IF(L$3&gt;(A26stdlife+$F374),(Input!$K$168*(1+vanilla4)^0.5)-SUM($K374:K374),(Input!$K$168*(1+vanilla4)^0.5)/A26stdlife))</f>
        <v>0</v>
      </c>
      <c r="M374" s="69">
        <f>IF(A26stdlife="n/a","n/a",IF(M$3&gt;(A26stdlife+$F374),(Input!$K$168*(1+vanilla4)^0.5)-SUM($K374:L374),(Input!$K$168*(1+vanilla4)^0.5)/A26stdlife))</f>
        <v>0</v>
      </c>
      <c r="N374" s="69">
        <f>IF(A26stdlife="n/a","n/a",IF(N$3&gt;(A26stdlife+$F374),(Input!$K$168*(1+vanilla4)^0.5)-SUM($K374:M374),(Input!$K$168*(1+vanilla4)^0.5)/A26stdlife))</f>
        <v>0</v>
      </c>
      <c r="O374" s="69">
        <f>IF(A26stdlife="n/a","n/a",IF(O$3&gt;(A26stdlife+$F374),(Input!$K$168*(1+vanilla4)^0.5)-SUM($K374:N374),(Input!$K$168*(1+vanilla4)^0.5)/A26stdlife))</f>
        <v>0</v>
      </c>
      <c r="P374" s="69">
        <f>IF(A26stdlife="n/a","n/a",IF(P$3&gt;(A26stdlife+$F374),(Input!$K$168*(1+vanilla4)^0.5)-SUM($K374:O374),(Input!$K$168*(1+vanilla4)^0.5)/A26stdlife))</f>
        <v>0</v>
      </c>
      <c r="Q374" s="69">
        <f>IF(A26stdlife="n/a","n/a",IF(Q$3&gt;(A26stdlife+$F374),(Input!$K$168*(1+vanilla4)^0.5)-SUM($K374:P374),(Input!$K$168*(1+vanilla4)^0.5)/A26stdlife))</f>
        <v>0</v>
      </c>
      <c r="R374" s="69"/>
      <c r="S374" s="104"/>
      <c r="T374" s="104"/>
      <c r="U374" s="104"/>
      <c r="V374" s="104"/>
      <c r="W374" s="104"/>
      <c r="X374" s="104"/>
      <c r="Y374" s="104"/>
      <c r="Z374" s="104"/>
      <c r="AA374" s="104"/>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49"/>
      <c r="F375" s="87">
        <v>5</v>
      </c>
      <c r="G375" s="27"/>
      <c r="H375" s="149"/>
      <c r="I375" s="151"/>
      <c r="J375" s="151"/>
      <c r="K375" s="151"/>
      <c r="L375" s="150"/>
      <c r="M375" s="69">
        <f>IF(A26stdlife="n/a","n/a",IF(M$3&gt;(A26stdlife+$F375),(Input!$L$168*(1+vanilla5)^0.5)-SUM($L375:L375),(Input!$L$168*(1+vanilla5)^0.5)/A26stdlife))</f>
        <v>0</v>
      </c>
      <c r="N375" s="69">
        <f>IF(A26stdlife="n/a","n/a",IF(N$3&gt;(A26stdlife+$F375),(Input!$L$168*(1+vanilla5)^0.5)-SUM($L375:M375),(Input!$L$168*(1+vanilla5)^0.5)/A26stdlife))</f>
        <v>0</v>
      </c>
      <c r="O375" s="69">
        <f>IF(A26stdlife="n/a","n/a",IF(O$3&gt;(A26stdlife+$F375),(Input!$L$168*(1+vanilla5)^0.5)-SUM($L375:N375),(Input!$L$168*(1+vanilla5)^0.5)/A26stdlife))</f>
        <v>0</v>
      </c>
      <c r="P375" s="69">
        <f>IF(A26stdlife="n/a","n/a",IF(P$3&gt;(A26stdlife+$F375),(Input!$L$168*(1+vanilla5)^0.5)-SUM($L375:O375),(Input!$L$168*(1+vanilla5)^0.5)/A26stdlife))</f>
        <v>0</v>
      </c>
      <c r="Q375" s="69">
        <f>IF(A26stdlife="n/a","n/a",IF(Q$3&gt;(A26stdlife+$F375),(Input!$L$168*(1+vanilla5)^0.5)-SUM($L375:P375),(Input!$L$168*(1+vanilla5)^0.5)/A26stdlife))</f>
        <v>0</v>
      </c>
      <c r="R375" s="69"/>
      <c r="S375" s="104"/>
      <c r="T375" s="104"/>
      <c r="U375" s="104"/>
      <c r="V375" s="104"/>
      <c r="W375" s="104"/>
      <c r="X375" s="104"/>
      <c r="Y375" s="104"/>
      <c r="Z375" s="104"/>
      <c r="AA375" s="104"/>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49"/>
      <c r="F376" s="87">
        <v>6</v>
      </c>
      <c r="G376" s="27"/>
      <c r="H376" s="149"/>
      <c r="I376" s="151"/>
      <c r="J376" s="151"/>
      <c r="K376" s="151"/>
      <c r="L376" s="151"/>
      <c r="M376" s="150"/>
      <c r="N376" s="69">
        <f>IF(A26stdlife="n/a","n/a",IF(N$3&gt;(A26stdlife+$F376),(Input!$M$168*(1+vanilla6)^0.5)-SUM($M376:M376),(Input!$M$168*(1+vanilla6)^0.5)/A26stdlife))</f>
        <v>0</v>
      </c>
      <c r="O376" s="69">
        <f>IF(A26stdlife="n/a","n/a",IF(O$3&gt;(A26stdlife+$F376),(Input!$M$168*(1+vanilla6)^0.5)-SUM($M376:N376),(Input!$M$168*(1+vanilla6)^0.5)/A26stdlife))</f>
        <v>0</v>
      </c>
      <c r="P376" s="69">
        <f>IF(A26stdlife="n/a","n/a",IF(P$3&gt;(A26stdlife+$F376),(Input!$M$168*(1+vanilla6)^0.5)-SUM($M376:O376),(Input!$M$168*(1+vanilla6)^0.5)/A26stdlife))</f>
        <v>0</v>
      </c>
      <c r="Q376" s="69">
        <f>IF(A26stdlife="n/a","n/a",IF(Q$3&gt;(A26stdlife+$F376),(Input!$M$168*(1+vanilla6)^0.5)-SUM($M376:P376),(Input!$M$168*(1+vanilla6)^0.5)/A26stdlife))</f>
        <v>0</v>
      </c>
      <c r="R376" s="69"/>
      <c r="S376" s="104"/>
      <c r="T376" s="104"/>
      <c r="U376" s="104"/>
      <c r="V376" s="104"/>
      <c r="W376" s="104"/>
      <c r="X376" s="104"/>
      <c r="Y376" s="104"/>
      <c r="Z376" s="104"/>
      <c r="AA376" s="104"/>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49"/>
      <c r="F377" s="87">
        <v>7</v>
      </c>
      <c r="G377" s="27"/>
      <c r="H377" s="149"/>
      <c r="I377" s="151"/>
      <c r="J377" s="151"/>
      <c r="K377" s="151"/>
      <c r="L377" s="151"/>
      <c r="M377" s="151"/>
      <c r="N377" s="150"/>
      <c r="O377" s="69">
        <f>IF(A26stdlife="n/a","n/a",IF(O$3&gt;(A26stdlife+$F377),(Input!N$168*(1+vanilla7)^0.5)-SUM($N377:N377),(Input!$N$168*(1+vanilla7)^0.5)/A26stdlife))</f>
        <v>0</v>
      </c>
      <c r="P377" s="69">
        <f>IF(A26stdlife="n/a","n/a",IF(P$3&gt;(A26stdlife+$F377),(Input!O$168*(1+vanilla7)^0.5)-SUM($N377:O377),(Input!$N$168*(1+vanilla7)^0.5)/A26stdlife))</f>
        <v>0</v>
      </c>
      <c r="Q377" s="69">
        <f>IF(A26stdlife="n/a","n/a",IF(Q$3&gt;(A26stdlife+$F377),(Input!P$168*(1+vanilla7)^0.5)-SUM($N377:P377),(Input!$N$168*(1+vanilla7)^0.5)/A26stdlife))</f>
        <v>0</v>
      </c>
      <c r="R377" s="69"/>
      <c r="S377" s="104"/>
      <c r="T377" s="104"/>
      <c r="U377" s="104"/>
      <c r="V377" s="104"/>
      <c r="W377" s="104"/>
      <c r="X377" s="104"/>
      <c r="Y377" s="104"/>
      <c r="Z377" s="104"/>
      <c r="AA377" s="104"/>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49"/>
      <c r="F378" s="87">
        <v>8</v>
      </c>
      <c r="G378" s="27"/>
      <c r="H378" s="149"/>
      <c r="I378" s="151"/>
      <c r="J378" s="151"/>
      <c r="K378" s="151"/>
      <c r="L378" s="151"/>
      <c r="M378" s="151"/>
      <c r="N378" s="151"/>
      <c r="O378" s="150"/>
      <c r="P378" s="69">
        <f>IF(A26stdlife="n/a","n/a",IF(P$3&gt;(A26stdlife+$F378),(Input!$O$168*(1+vanilla8)^0.5)-SUM($O378:O378),(Input!$O$168*(1+vanilla8)^0.5)/A26stdlife))</f>
        <v>0</v>
      </c>
      <c r="Q378" s="69">
        <f>IF(A26stdlife="n/a","n/a",IF(Q$3&gt;(A26stdlife+$F378),(Input!$O$168*(1+vanilla8)^0.5)-SUM($O378:P378),(Input!$O$168*(1+vanilla8)^0.5)/A26stdlife))</f>
        <v>0</v>
      </c>
      <c r="R378" s="69"/>
      <c r="S378" s="104"/>
      <c r="T378" s="104"/>
      <c r="U378" s="104"/>
      <c r="V378" s="104"/>
      <c r="W378" s="104"/>
      <c r="X378" s="104"/>
      <c r="Y378" s="104"/>
      <c r="Z378" s="104"/>
      <c r="AA378" s="104"/>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49"/>
      <c r="F379" s="87">
        <v>9</v>
      </c>
      <c r="G379" s="27"/>
      <c r="H379" s="149"/>
      <c r="I379" s="151"/>
      <c r="J379" s="151"/>
      <c r="K379" s="151"/>
      <c r="L379" s="151"/>
      <c r="M379" s="151"/>
      <c r="N379" s="151"/>
      <c r="O379" s="151"/>
      <c r="P379" s="150"/>
      <c r="Q379" s="69">
        <f>IF(A26stdlife="n/a","n/a",IF(Q$3&gt;(A26stdlife+$F379),(Input!$P$168*(1+vanilla9)^0.5)-SUM($P379:P379),(Input!$P$168*(1+vanilla9)^0.5)/A26stdlife))</f>
        <v>0</v>
      </c>
      <c r="R379" s="69"/>
      <c r="S379" s="104"/>
      <c r="T379" s="104"/>
      <c r="U379" s="104"/>
      <c r="V379" s="104"/>
      <c r="W379" s="104"/>
      <c r="X379" s="104"/>
      <c r="Y379" s="104"/>
      <c r="Z379" s="104"/>
      <c r="AA379" s="104"/>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49"/>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5"/>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7"/>
      <c r="S381" s="106"/>
      <c r="T381" s="106"/>
      <c r="U381" s="106"/>
      <c r="V381" s="106"/>
      <c r="W381" s="106"/>
      <c r="X381" s="106"/>
      <c r="Y381" s="106"/>
      <c r="Z381" s="106"/>
      <c r="AA381" s="106"/>
      <c r="AB381" s="235"/>
      <c r="AC381" s="235"/>
      <c r="AD381" s="235"/>
      <c r="AE381" s="235"/>
      <c r="AF381" s="235"/>
      <c r="AG381" s="235"/>
      <c r="AH381" s="235"/>
      <c r="AI381" s="235"/>
      <c r="AJ381" s="235"/>
      <c r="AK381" s="235"/>
      <c r="AL381" s="235"/>
      <c r="AM381" s="235"/>
      <c r="AN381" s="235"/>
      <c r="AO381" s="235"/>
      <c r="AP381" s="235"/>
      <c r="AQ381" s="235"/>
      <c r="AR381" s="235"/>
      <c r="AS381" s="235"/>
      <c r="AT381" s="235"/>
      <c r="AU381" s="235"/>
      <c r="AV381" s="235"/>
      <c r="AW381" s="235"/>
      <c r="AX381" s="235"/>
      <c r="AY381" s="235"/>
      <c r="AZ381" s="235"/>
      <c r="BA381" s="235"/>
      <c r="BB381" s="235"/>
      <c r="BC381" s="235"/>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9"/>
      <c r="H382" s="68">
        <f>IF(H$3&gt;A27remlife,A27value-SUM($G382:G382),IF(A27remlife="N/A","n/a",A27value/A27remlife))</f>
        <v>0</v>
      </c>
      <c r="I382" s="68">
        <f>IF(I$3&gt;A27remlife,A27value-SUM($G382:H382),IF(A27remlife="N/A","n/a",A27value/A27remlife))</f>
        <v>0</v>
      </c>
      <c r="J382" s="68">
        <f>IF(J$3&gt;A27remlife,A27value-SUM($G382:I382),IF(A27remlife="N/A","n/a",A27value/A27remlife))</f>
        <v>0</v>
      </c>
      <c r="K382" s="68">
        <f>IF(K$3&gt;A27remlife,A27value-SUM($G382:J382),IF(A27remlife="N/A","n/a",A27value/A27remlife))</f>
        <v>0</v>
      </c>
      <c r="L382" s="68">
        <f>IF(L$3&gt;A27remlife,A27value-SUM($G382:K382),IF(A27remlife="N/A","n/a",A27value/A27remlife))</f>
        <v>0</v>
      </c>
      <c r="M382" s="68">
        <f>IF(M$3&gt;A27remlife,A27value-SUM($G382:L382),IF(A27remlife="N/A","n/a",A27value/A27remlife))</f>
        <v>0</v>
      </c>
      <c r="N382" s="68">
        <f>IF(N$3&gt;A27remlife,A27value-SUM($G382:M382),IF(A27remlife="N/A","n/a",A27value/A27remlife))</f>
        <v>0</v>
      </c>
      <c r="O382" s="68">
        <f>IF(O$3&gt;A27remlife,A27value-SUM($G382:N382),IF(A27remlife="N/A","n/a",A27value/A27remlife))</f>
        <v>0</v>
      </c>
      <c r="P382" s="68">
        <f>IF(P$3&gt;A27remlife,A27value-SUM($G382:O382),IF(A27remlife="N/A","n/a",A27value/A27remlife))</f>
        <v>0</v>
      </c>
      <c r="Q382" s="68">
        <f>IF(Q$3&gt;A27remlife,A27value-SUM($G382:P382),IF(A27remlife="N/A","n/a",A27value/A27remlife))</f>
        <v>0</v>
      </c>
      <c r="R382" s="68"/>
      <c r="S382" s="104"/>
      <c r="T382" s="104"/>
      <c r="U382" s="104"/>
      <c r="V382" s="104"/>
      <c r="W382" s="104"/>
      <c r="X382" s="104"/>
      <c r="Y382" s="104"/>
      <c r="Z382" s="104"/>
      <c r="AA382" s="104"/>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48" t="s">
        <v>83</v>
      </c>
      <c r="F383" s="87">
        <v>0</v>
      </c>
      <c r="G383" s="125"/>
      <c r="H383" s="69"/>
      <c r="I383" s="69"/>
      <c r="J383" s="69"/>
      <c r="K383" s="69"/>
      <c r="L383" s="69"/>
      <c r="M383" s="165"/>
      <c r="N383" s="114"/>
      <c r="O383" s="69"/>
      <c r="P383" s="69"/>
      <c r="Q383" s="69"/>
      <c r="R383" s="69"/>
      <c r="S383" s="104"/>
      <c r="T383" s="104"/>
      <c r="U383" s="104"/>
      <c r="V383" s="104"/>
      <c r="W383" s="104"/>
      <c r="X383" s="104"/>
      <c r="Y383" s="104"/>
      <c r="Z383" s="104"/>
      <c r="AA383" s="104"/>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49"/>
      <c r="F384" s="87">
        <v>1</v>
      </c>
      <c r="G384" s="125"/>
      <c r="H384" s="148"/>
      <c r="I384" s="69">
        <f>IF(A27stdlife="n/a","n/a",IF(I$3&gt;(A27stdlife+$F384),(Input!$H$169*(1+vanilla1)^0.5)-SUM($H384:H384),(Input!$H$169*(1+vanilla1)^0.5)/A27stdlife))</f>
        <v>0</v>
      </c>
      <c r="J384" s="69">
        <f>IF(A27stdlife="n/a","n/a",IF(J$3&gt;(A27stdlife+$F384),(Input!$H$169*(1+vanilla1)^0.5)-SUM($H384:I384),(Input!$H$169*(1+vanilla1)^0.5)/A27stdlife))</f>
        <v>0</v>
      </c>
      <c r="K384" s="69">
        <f>IF(A27stdlife="n/a","n/a",IF(K$3&gt;(A27stdlife+$F384),(Input!$H$169*(1+vanilla1)^0.5)-SUM($H384:J384),(Input!$H$169*(1+vanilla1)^0.5)/A27stdlife))</f>
        <v>0</v>
      </c>
      <c r="L384" s="69">
        <f>IF(A27stdlife="n/a","n/a",IF(L$3&gt;(A27stdlife+$F384),(Input!$H$169*(1+vanilla1)^0.5)-SUM($H384:K384),(Input!$H$169*(1+vanilla1)^0.5)/A27stdlife))</f>
        <v>0</v>
      </c>
      <c r="M384" s="69">
        <f>IF(A27stdlife="n/a","n/a",IF(M$3&gt;(A27stdlife+$F384),(Input!$H$169*(1+vanilla1)^0.5)-SUM($H384:L384),(Input!$H$169*(1+vanilla1)^0.5)/A27stdlife))</f>
        <v>0</v>
      </c>
      <c r="N384" s="69">
        <f>IF(A27stdlife="n/a","n/a",IF(N$3&gt;(A27stdlife+$F384),(Input!$H$169*(1+vanilla1)^0.5)-SUM($H384:M384),(Input!$H$169*(1+vanilla1)^0.5)/A27stdlife))</f>
        <v>0</v>
      </c>
      <c r="O384" s="69">
        <f>IF(A27stdlife="n/a","n/a",IF(O$3&gt;(A27stdlife+$F384),(Input!$H$169*(1+vanilla1)^0.5)-SUM($H384:N384),(Input!$H$169*(1+vanilla1)^0.5)/A27stdlife))</f>
        <v>0</v>
      </c>
      <c r="P384" s="69">
        <f>IF(A27stdlife="n/a","n/a",IF(P$3&gt;(A27stdlife+$F384),(Input!$H$169*(1+vanilla1)^0.5)-SUM($H384:O384),(Input!$H$169*(1+vanilla1)^0.5)/A27stdlife))</f>
        <v>0</v>
      </c>
      <c r="Q384" s="69">
        <f>IF(A27stdlife="n/a","n/a",IF(Q$3&gt;(A27stdlife+$F384),(Input!$H$169*(1+vanilla1)^0.5)-SUM($H384:P384),(Input!$H$169*(1+vanilla1)^0.5)/A27stdlife))</f>
        <v>0</v>
      </c>
      <c r="R384" s="69"/>
      <c r="S384" s="104"/>
      <c r="T384" s="104"/>
      <c r="U384" s="104"/>
      <c r="V384" s="104"/>
      <c r="W384" s="104"/>
      <c r="X384" s="104"/>
      <c r="Y384" s="104"/>
      <c r="Z384" s="104"/>
      <c r="AA384" s="104"/>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49"/>
      <c r="F385" s="87">
        <v>2</v>
      </c>
      <c r="G385" s="125"/>
      <c r="H385" s="149"/>
      <c r="I385" s="150"/>
      <c r="J385" s="69">
        <f>IF(A27stdlife="n/a","n/a",IF(J$3&gt;(A27stdlife+$F385),(Input!$I$169*(1+vanilla2)^0.5)-SUM($I385:I385),(Input!$I$169*(1+vanilla2)^0.5)/A27stdlife))</f>
        <v>0</v>
      </c>
      <c r="K385" s="69">
        <f>IF(A27stdlife="n/a","n/a",IF(K$3&gt;(A27stdlife+$F385),(Input!$I$169*(1+vanilla2)^0.5)-SUM($I385:J385),(Input!$I$169*(1+vanilla2)^0.5)/A27stdlife))</f>
        <v>0</v>
      </c>
      <c r="L385" s="69">
        <f>IF(A27stdlife="n/a","n/a",IF(L$3&gt;(A27stdlife+$F385),(Input!$I$169*(1+vanilla2)^0.5)-SUM($I385:K385),(Input!$I$169*(1+vanilla2)^0.5)/A27stdlife))</f>
        <v>0</v>
      </c>
      <c r="M385" s="69">
        <f>IF(A27stdlife="n/a","n/a",IF(M$3&gt;(A27stdlife+$F385),(Input!$I$169*(1+vanilla2)^0.5)-SUM($I385:L385),(Input!$I$169*(1+vanilla2)^0.5)/A27stdlife))</f>
        <v>0</v>
      </c>
      <c r="N385" s="69">
        <f>IF(A27stdlife="n/a","n/a",IF(N$3&gt;(A27stdlife+$F385),(Input!$I$169*(1+vanilla2)^0.5)-SUM($I385:M385),(Input!$I$169*(1+vanilla2)^0.5)/A27stdlife))</f>
        <v>0</v>
      </c>
      <c r="O385" s="69">
        <f>IF(A27stdlife="n/a","n/a",IF(O$3&gt;(A27stdlife+$F385),(Input!$I$169*(1+vanilla2)^0.5)-SUM($I385:N385),(Input!$I$169*(1+vanilla2)^0.5)/A27stdlife))</f>
        <v>0</v>
      </c>
      <c r="P385" s="69">
        <f>IF(A27stdlife="n/a","n/a",IF(P$3&gt;(A27stdlife+$F385),(Input!$I$169*(1+vanilla2)^0.5)-SUM($I385:O385),(Input!$I$169*(1+vanilla2)^0.5)/A27stdlife))</f>
        <v>0</v>
      </c>
      <c r="Q385" s="69">
        <f>IF(A27stdlife="n/a","n/a",IF(Q$3&gt;(A27stdlife+$F385),(Input!$I$169*(1+vanilla2)^0.5)-SUM($I385:P385),(Input!$I$169*(1+vanilla2)^0.5)/A27stdlife))</f>
        <v>0</v>
      </c>
      <c r="R385" s="69"/>
      <c r="S385" s="104"/>
      <c r="T385" s="104"/>
      <c r="U385" s="104"/>
      <c r="V385" s="104"/>
      <c r="W385" s="104"/>
      <c r="X385" s="104"/>
      <c r="Y385" s="104"/>
      <c r="Z385" s="104"/>
      <c r="AA385" s="104"/>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49"/>
      <c r="F386" s="87">
        <v>3</v>
      </c>
      <c r="G386" s="125"/>
      <c r="H386" s="149"/>
      <c r="I386" s="151"/>
      <c r="J386" s="150"/>
      <c r="K386" s="69">
        <f>IF(A27stdlife="n/a","n/a",IF(K$3&gt;(A27stdlife+$F386),(Input!$J$169*(1+vanilla3)^0.5)-SUM($J386:J386),(Input!$J$169*(1+vanilla3)^0.5)/A27stdlife))</f>
        <v>0</v>
      </c>
      <c r="L386" s="69">
        <f>IF(A27stdlife="n/a","n/a",IF(L$3&gt;(A27stdlife+$F386),(Input!$J$169*(1+vanilla3)^0.5)-SUM($J386:K386),(Input!$J$169*(1+vanilla3)^0.5)/A27stdlife))</f>
        <v>0</v>
      </c>
      <c r="M386" s="69">
        <f>IF(A27stdlife="n/a","n/a",IF(M$3&gt;(A27stdlife+$F386),(Input!$J$169*(1+vanilla3)^0.5)-SUM($J386:L386),(Input!$J$169*(1+vanilla3)^0.5)/A27stdlife))</f>
        <v>0</v>
      </c>
      <c r="N386" s="69">
        <f>IF(A27stdlife="n/a","n/a",IF(N$3&gt;(A27stdlife+$F386),(Input!$J$169*(1+vanilla3)^0.5)-SUM($J386:M386),(Input!$J$169*(1+vanilla3)^0.5)/A27stdlife))</f>
        <v>0</v>
      </c>
      <c r="O386" s="69">
        <f>IF(A27stdlife="n/a","n/a",IF(O$3&gt;(A27stdlife+$F386),(Input!$J$169*(1+vanilla3)^0.5)-SUM($J386:N386),(Input!$J$169*(1+vanilla3)^0.5)/A27stdlife))</f>
        <v>0</v>
      </c>
      <c r="P386" s="69">
        <f>IF(A27stdlife="n/a","n/a",IF(P$3&gt;(A27stdlife+$F386),(Input!$J$169*(1+vanilla3)^0.5)-SUM($J386:O386),(Input!$J$169*(1+vanilla3)^0.5)/A27stdlife))</f>
        <v>0</v>
      </c>
      <c r="Q386" s="69">
        <f>IF(A27stdlife="n/a","n/a",IF(Q$3&gt;(A27stdlife+$F386),(Input!$J$169*(1+vanilla3)^0.5)-SUM($J386:P386),(Input!$J$169*(1+vanilla3)^0.5)/A27stdlife))</f>
        <v>0</v>
      </c>
      <c r="R386" s="69"/>
      <c r="S386" s="104"/>
      <c r="T386" s="104"/>
      <c r="U386" s="104"/>
      <c r="V386" s="104"/>
      <c r="W386" s="104"/>
      <c r="X386" s="104"/>
      <c r="Y386" s="104"/>
      <c r="Z386" s="104"/>
      <c r="AA386" s="104"/>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49"/>
      <c r="F387" s="87">
        <v>4</v>
      </c>
      <c r="G387" s="125"/>
      <c r="H387" s="149"/>
      <c r="I387" s="151"/>
      <c r="J387" s="151"/>
      <c r="K387" s="150"/>
      <c r="L387" s="69">
        <f>IF(A27stdlife="n/a","n/a",IF(L$3&gt;(A27stdlife+$F387),(Input!$K$169*(1+vanilla4)^0.5)-SUM($K387:K387),(Input!$K$169*(1+vanilla4)^0.5)/A27stdlife))</f>
        <v>0</v>
      </c>
      <c r="M387" s="69">
        <f>IF(A27stdlife="n/a","n/a",IF(M$3&gt;(A27stdlife+$F387),(Input!$K$169*(1+vanilla4)^0.5)-SUM($K387:L387),(Input!$K$169*(1+vanilla4)^0.5)/A27stdlife))</f>
        <v>0</v>
      </c>
      <c r="N387" s="69">
        <f>IF(A27stdlife="n/a","n/a",IF(N$3&gt;(A27stdlife+$F387),(Input!$K$169*(1+vanilla4)^0.5)-SUM($K387:M387),(Input!$K$169*(1+vanilla4)^0.5)/A27stdlife))</f>
        <v>0</v>
      </c>
      <c r="O387" s="69">
        <f>IF(A27stdlife="n/a","n/a",IF(O$3&gt;(A27stdlife+$F387),(Input!$K$169*(1+vanilla4)^0.5)-SUM($K387:N387),(Input!$K$169*(1+vanilla4)^0.5)/A27stdlife))</f>
        <v>0</v>
      </c>
      <c r="P387" s="69">
        <f>IF(A27stdlife="n/a","n/a",IF(P$3&gt;(A27stdlife+$F387),(Input!$K$169*(1+vanilla4)^0.5)-SUM($K387:O387),(Input!$K$169*(1+vanilla4)^0.5)/A27stdlife))</f>
        <v>0</v>
      </c>
      <c r="Q387" s="69">
        <f>IF(A27stdlife="n/a","n/a",IF(Q$3&gt;(A27stdlife+$F387),(Input!$K$169*(1+vanilla4)^0.5)-SUM($K387:P387),(Input!$K$169*(1+vanilla4)^0.5)/A27stdlife))</f>
        <v>0</v>
      </c>
      <c r="R387" s="69"/>
      <c r="S387" s="104"/>
      <c r="T387" s="104"/>
      <c r="U387" s="104"/>
      <c r="V387" s="104"/>
      <c r="W387" s="104"/>
      <c r="X387" s="104"/>
      <c r="Y387" s="104"/>
      <c r="Z387" s="104"/>
      <c r="AA387" s="104"/>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49"/>
      <c r="F388" s="87">
        <v>5</v>
      </c>
      <c r="G388" s="27"/>
      <c r="H388" s="149"/>
      <c r="I388" s="151"/>
      <c r="J388" s="151"/>
      <c r="K388" s="151"/>
      <c r="L388" s="150"/>
      <c r="M388" s="69">
        <f>IF(A27stdlife="n/a","n/a",IF(M$3&gt;(A27stdlife+$F388),(Input!$L$169*(1+vanilla5)^0.5)-SUM($L388:L388),(Input!$L$169*(1+vanilla5)^0.5)/A27stdlife))</f>
        <v>0</v>
      </c>
      <c r="N388" s="69">
        <f>IF(A27stdlife="n/a","n/a",IF(N$3&gt;(A27stdlife+$F388),(Input!$L$169*(1+vanilla5)^0.5)-SUM($L388:M388),(Input!$L$169*(1+vanilla5)^0.5)/A27stdlife))</f>
        <v>0</v>
      </c>
      <c r="O388" s="69">
        <f>IF(A27stdlife="n/a","n/a",IF(O$3&gt;(A27stdlife+$F388),(Input!$L$169*(1+vanilla5)^0.5)-SUM($L388:N388),(Input!$L$169*(1+vanilla5)^0.5)/A27stdlife))</f>
        <v>0</v>
      </c>
      <c r="P388" s="69">
        <f>IF(A27stdlife="n/a","n/a",IF(P$3&gt;(A27stdlife+$F388),(Input!$L$169*(1+vanilla5)^0.5)-SUM($L388:O388),(Input!$L$169*(1+vanilla5)^0.5)/A27stdlife))</f>
        <v>0</v>
      </c>
      <c r="Q388" s="69">
        <f>IF(A27stdlife="n/a","n/a",IF(Q$3&gt;(A27stdlife+$F388),(Input!$L$169*(1+vanilla5)^0.5)-SUM($L388:P388),(Input!$L$169*(1+vanilla5)^0.5)/A27stdlife))</f>
        <v>0</v>
      </c>
      <c r="R388" s="69"/>
      <c r="S388" s="104"/>
      <c r="T388" s="104"/>
      <c r="U388" s="104"/>
      <c r="V388" s="104"/>
      <c r="W388" s="104"/>
      <c r="X388" s="104"/>
      <c r="Y388" s="104"/>
      <c r="Z388" s="104"/>
      <c r="AA388" s="104"/>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49"/>
      <c r="F389" s="87">
        <v>6</v>
      </c>
      <c r="G389" s="27"/>
      <c r="H389" s="149"/>
      <c r="I389" s="151"/>
      <c r="J389" s="151"/>
      <c r="K389" s="151"/>
      <c r="L389" s="151"/>
      <c r="M389" s="150"/>
      <c r="N389" s="69">
        <f>IF(A27stdlife="n/a","n/a",IF(N$3&gt;(A27stdlife+$F389),(Input!$M$169*(1+vanilla6)^0.5)-SUM($M389:M389),(Input!$M$169*(1+vanilla6)^0.5)/A27stdlife))</f>
        <v>0</v>
      </c>
      <c r="O389" s="69">
        <f>IF(A27stdlife="n/a","n/a",IF(O$3&gt;(A27stdlife+$F389),(Input!$M$169*(1+vanilla6)^0.5)-SUM($M389:N389),(Input!$M$169*(1+vanilla6)^0.5)/A27stdlife))</f>
        <v>0</v>
      </c>
      <c r="P389" s="69">
        <f>IF(A27stdlife="n/a","n/a",IF(P$3&gt;(A27stdlife+$F389),(Input!$M$169*(1+vanilla6)^0.5)-SUM($M389:O389),(Input!$M$169*(1+vanilla6)^0.5)/A27stdlife))</f>
        <v>0</v>
      </c>
      <c r="Q389" s="69">
        <f>IF(A27stdlife="n/a","n/a",IF(Q$3&gt;(A27stdlife+$F389),(Input!$M$169*(1+vanilla6)^0.5)-SUM($M389:P389),(Input!$M$169*(1+vanilla6)^0.5)/A27stdlife))</f>
        <v>0</v>
      </c>
      <c r="R389" s="69"/>
      <c r="S389" s="104"/>
      <c r="T389" s="104"/>
      <c r="U389" s="104"/>
      <c r="V389" s="104"/>
      <c r="W389" s="104"/>
      <c r="X389" s="104"/>
      <c r="Y389" s="104"/>
      <c r="Z389" s="104"/>
      <c r="AA389" s="104"/>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49"/>
      <c r="F390" s="87">
        <v>7</v>
      </c>
      <c r="G390" s="27"/>
      <c r="H390" s="149"/>
      <c r="I390" s="151"/>
      <c r="J390" s="151"/>
      <c r="K390" s="151"/>
      <c r="L390" s="151"/>
      <c r="M390" s="151"/>
      <c r="N390" s="150"/>
      <c r="O390" s="69">
        <f>IF(A27stdlife="n/a","n/a",IF(O$3&gt;(A27stdlife+$F390),(Input!N$169*(1+vanilla7)^0.5)-SUM($N390:N390),(Input!$N$169*(1+vanilla7)^0.5)/A27stdlife))</f>
        <v>0</v>
      </c>
      <c r="P390" s="69">
        <f>IF(A27stdlife="n/a","n/a",IF(P$3&gt;(A27stdlife+$F390),(Input!O$169*(1+vanilla7)^0.5)-SUM($N390:O390),(Input!$N$169*(1+vanilla7)^0.5)/A27stdlife))</f>
        <v>0</v>
      </c>
      <c r="Q390" s="69">
        <f>IF(A27stdlife="n/a","n/a",IF(Q$3&gt;(A27stdlife+$F390),(Input!P$169*(1+vanilla7)^0.5)-SUM($N390:P390),(Input!$N$169*(1+vanilla7)^0.5)/A27stdlife))</f>
        <v>0</v>
      </c>
      <c r="R390" s="69"/>
      <c r="S390" s="104"/>
      <c r="T390" s="104"/>
      <c r="U390" s="104"/>
      <c r="V390" s="104"/>
      <c r="W390" s="104"/>
      <c r="X390" s="104"/>
      <c r="Y390" s="104"/>
      <c r="Z390" s="104"/>
      <c r="AA390" s="104"/>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49"/>
      <c r="F391" s="87">
        <v>8</v>
      </c>
      <c r="G391" s="27"/>
      <c r="H391" s="149"/>
      <c r="I391" s="151"/>
      <c r="J391" s="151"/>
      <c r="K391" s="151"/>
      <c r="L391" s="151"/>
      <c r="M391" s="151"/>
      <c r="N391" s="151"/>
      <c r="O391" s="150"/>
      <c r="P391" s="69">
        <f>IF(A27stdlife="n/a","n/a",IF(P$3&gt;(A27stdlife+$F391),(Input!$O$169*(1+vanilla8)^0.5)-SUM($O391:O391),(Input!$O$169*(1+vanilla8)^0.5)/A27stdlife))</f>
        <v>0</v>
      </c>
      <c r="Q391" s="69">
        <f>IF(A27stdlife="n/a","n/a",IF(Q$3&gt;(A27stdlife+$F391),(Input!$O$169*(1+vanilla8)^0.5)-SUM($O391:P391),(Input!$O$169*(1+vanilla8)^0.5)/A27stdlife))</f>
        <v>0</v>
      </c>
      <c r="R391" s="69"/>
      <c r="S391" s="104"/>
      <c r="T391" s="104"/>
      <c r="U391" s="104"/>
      <c r="V391" s="104"/>
      <c r="W391" s="104"/>
      <c r="X391" s="104"/>
      <c r="Y391" s="104"/>
      <c r="Z391" s="104"/>
      <c r="AA391" s="104"/>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49"/>
      <c r="F392" s="87">
        <v>9</v>
      </c>
      <c r="G392" s="27"/>
      <c r="H392" s="149"/>
      <c r="I392" s="151"/>
      <c r="J392" s="151"/>
      <c r="K392" s="151"/>
      <c r="L392" s="151"/>
      <c r="M392" s="151"/>
      <c r="N392" s="151"/>
      <c r="O392" s="151"/>
      <c r="P392" s="150"/>
      <c r="Q392" s="69">
        <f>IF(A27stdlife="n/a","n/a",IF(Q$3&gt;(A27stdlife+$F392),(Input!$P$169*(1+vanilla9)^0.5)-SUM($P392:P392),(Input!$P$169*(1+vanilla9)^0.5)/A27stdlife))</f>
        <v>0</v>
      </c>
      <c r="R392" s="69"/>
      <c r="S392" s="104"/>
      <c r="T392" s="104"/>
      <c r="U392" s="104"/>
      <c r="V392" s="104"/>
      <c r="W392" s="104"/>
      <c r="X392" s="104"/>
      <c r="Y392" s="104"/>
      <c r="Z392" s="104"/>
      <c r="AA392" s="104"/>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49"/>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5"/>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7"/>
      <c r="S394" s="106"/>
      <c r="T394" s="106"/>
      <c r="U394" s="106"/>
      <c r="V394" s="106"/>
      <c r="W394" s="106"/>
      <c r="X394" s="106"/>
      <c r="Y394" s="106"/>
      <c r="Z394" s="106"/>
      <c r="AA394" s="106"/>
      <c r="AB394" s="235"/>
      <c r="AC394" s="235"/>
      <c r="AD394" s="235"/>
      <c r="AE394" s="235"/>
      <c r="AF394" s="235"/>
      <c r="AG394" s="235"/>
      <c r="AH394" s="235"/>
      <c r="AI394" s="235"/>
      <c r="AJ394" s="235"/>
      <c r="AK394" s="235"/>
      <c r="AL394" s="235"/>
      <c r="AM394" s="235"/>
      <c r="AN394" s="235"/>
      <c r="AO394" s="235"/>
      <c r="AP394" s="235"/>
      <c r="AQ394" s="235"/>
      <c r="AR394" s="235"/>
      <c r="AS394" s="235"/>
      <c r="AT394" s="235"/>
      <c r="AU394" s="235"/>
      <c r="AV394" s="235"/>
      <c r="AW394" s="235"/>
      <c r="AX394" s="235"/>
      <c r="AY394" s="235"/>
      <c r="AZ394" s="235"/>
      <c r="BA394" s="235"/>
      <c r="BB394" s="235"/>
      <c r="BC394" s="235"/>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9"/>
      <c r="H395" s="68">
        <f>IF(H$3&gt;A28remlife,A28value-SUM($G395:G395),IF(A28remlife="N/A","n/a",A28value/A28remlife))</f>
        <v>0</v>
      </c>
      <c r="I395" s="68">
        <f>IF(I$3&gt;A28remlife,A28value-SUM($G395:H395),IF(A28remlife="N/A","n/a",A28value/A28remlife))</f>
        <v>0</v>
      </c>
      <c r="J395" s="68">
        <f>IF(J$3&gt;A28remlife,A28value-SUM($G395:I395),IF(A28remlife="N/A","n/a",A28value/A28remlife))</f>
        <v>0</v>
      </c>
      <c r="K395" s="68">
        <f>IF(K$3&gt;A28remlife,A28value-SUM($G395:J395),IF(A28remlife="N/A","n/a",A28value/A28remlife))</f>
        <v>0</v>
      </c>
      <c r="L395" s="68">
        <f>IF(L$3&gt;A28remlife,A28value-SUM($G395:K395),IF(A28remlife="N/A","n/a",A28value/A28remlife))</f>
        <v>0</v>
      </c>
      <c r="M395" s="68">
        <f>IF(M$3&gt;A28remlife,A28value-SUM($G395:L395),IF(A28remlife="N/A","n/a",A28value/A28remlife))</f>
        <v>0</v>
      </c>
      <c r="N395" s="68">
        <f>IF(N$3&gt;A28remlife,A28value-SUM($G395:M395),IF(A28remlife="N/A","n/a",A28value/A28remlife))</f>
        <v>0</v>
      </c>
      <c r="O395" s="68">
        <f>IF(O$3&gt;A28remlife,A28value-SUM($G395:N395),IF(A28remlife="N/A","n/a",A28value/A28remlife))</f>
        <v>0</v>
      </c>
      <c r="P395" s="68">
        <f>IF(P$3&gt;A28remlife,A28value-SUM($G395:O395),IF(A28remlife="N/A","n/a",A28value/A28remlife))</f>
        <v>0</v>
      </c>
      <c r="Q395" s="68">
        <f>IF(Q$3&gt;A28remlife,A28value-SUM($G395:P395),IF(A28remlife="N/A","n/a",A28value/A28remlife))</f>
        <v>0</v>
      </c>
      <c r="R395" s="68"/>
      <c r="S395" s="104"/>
      <c r="T395" s="104"/>
      <c r="U395" s="104"/>
      <c r="V395" s="104"/>
      <c r="W395" s="104"/>
      <c r="X395" s="104"/>
      <c r="Y395" s="104"/>
      <c r="Z395" s="104"/>
      <c r="AA395" s="104"/>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48" t="s">
        <v>83</v>
      </c>
      <c r="F396" s="87">
        <v>0</v>
      </c>
      <c r="G396" s="125"/>
      <c r="H396" s="69"/>
      <c r="I396" s="69"/>
      <c r="J396" s="69"/>
      <c r="K396" s="69"/>
      <c r="L396" s="69"/>
      <c r="M396" s="165"/>
      <c r="N396" s="114"/>
      <c r="O396" s="69"/>
      <c r="P396" s="69"/>
      <c r="Q396" s="69"/>
      <c r="R396" s="69"/>
      <c r="S396" s="104"/>
      <c r="T396" s="104"/>
      <c r="U396" s="104"/>
      <c r="V396" s="104"/>
      <c r="W396" s="104"/>
      <c r="X396" s="104"/>
      <c r="Y396" s="104"/>
      <c r="Z396" s="104"/>
      <c r="AA396" s="104"/>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49"/>
      <c r="F397" s="87">
        <v>1</v>
      </c>
      <c r="G397" s="125"/>
      <c r="H397" s="148"/>
      <c r="I397" s="69">
        <f>IF(A28stdlife="n/a","n/a",IF(I$3&gt;(A28stdlife+$F397),(Input!$H$170*(1+vanilla1)^0.5)-SUM($H397:H397),(Input!$H$170*(1+vanilla1)^0.5)/A28stdlife))</f>
        <v>0</v>
      </c>
      <c r="J397" s="69">
        <f>IF(A28stdlife="n/a","n/a",IF(J$3&gt;(A28stdlife+$F397),(Input!$H$170*(1+vanilla1)^0.5)-SUM($H397:I397),(Input!$H$170*(1+vanilla1)^0.5)/A28stdlife))</f>
        <v>0</v>
      </c>
      <c r="K397" s="69">
        <f>IF(A28stdlife="n/a","n/a",IF(K$3&gt;(A28stdlife+$F397),(Input!$H$170*(1+vanilla1)^0.5)-SUM($H397:J397),(Input!$H$170*(1+vanilla1)^0.5)/A28stdlife))</f>
        <v>0</v>
      </c>
      <c r="L397" s="69">
        <f>IF(A28stdlife="n/a","n/a",IF(L$3&gt;(A28stdlife+$F397),(Input!$H$170*(1+vanilla1)^0.5)-SUM($H397:K397),(Input!$H$170*(1+vanilla1)^0.5)/A28stdlife))</f>
        <v>0</v>
      </c>
      <c r="M397" s="69">
        <f>IF(A28stdlife="n/a","n/a",IF(M$3&gt;(A28stdlife+$F397),(Input!$H$170*(1+vanilla1)^0.5)-SUM($H397:L397),(Input!$H$170*(1+vanilla1)^0.5)/A28stdlife))</f>
        <v>0</v>
      </c>
      <c r="N397" s="69">
        <f>IF(A28stdlife="n/a","n/a",IF(N$3&gt;(A28stdlife+$F397),(Input!$H$170*(1+vanilla1)^0.5)-SUM($H397:M397),(Input!$H$170*(1+vanilla1)^0.5)/A28stdlife))</f>
        <v>0</v>
      </c>
      <c r="O397" s="69">
        <f>IF(A28stdlife="n/a","n/a",IF(O$3&gt;(A28stdlife+$F397),(Input!$H$170*(1+vanilla1)^0.5)-SUM($H397:N397),(Input!$H$170*(1+vanilla1)^0.5)/A28stdlife))</f>
        <v>0</v>
      </c>
      <c r="P397" s="69">
        <f>IF(A28stdlife="n/a","n/a",IF(P$3&gt;(A28stdlife+$F397),(Input!$H$170*(1+vanilla1)^0.5)-SUM($H397:O397),(Input!$H$170*(1+vanilla1)^0.5)/A28stdlife))</f>
        <v>0</v>
      </c>
      <c r="Q397" s="69">
        <f>IF(A28stdlife="n/a","n/a",IF(Q$3&gt;(A28stdlife+$F397),(Input!$H$170*(1+vanilla1)^0.5)-SUM($H397:P397),(Input!$H$170*(1+vanilla1)^0.5)/A28stdlife))</f>
        <v>0</v>
      </c>
      <c r="R397" s="69"/>
      <c r="S397" s="104"/>
      <c r="T397" s="104"/>
      <c r="U397" s="104"/>
      <c r="V397" s="104"/>
      <c r="W397" s="104"/>
      <c r="X397" s="104"/>
      <c r="Y397" s="104"/>
      <c r="Z397" s="104"/>
      <c r="AA397" s="104"/>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49"/>
      <c r="F398" s="87">
        <v>2</v>
      </c>
      <c r="G398" s="125"/>
      <c r="H398" s="149"/>
      <c r="I398" s="150"/>
      <c r="J398" s="69">
        <f>IF(A28stdlife="n/a","n/a",IF(J$3&gt;(A28stdlife+$F398),(Input!$I$170*(1+vanilla2)^0.5)-SUM($I398:I398),(Input!$I$170*(1+vanilla2)^0.5)/A28stdlife))</f>
        <v>0</v>
      </c>
      <c r="K398" s="69">
        <f>IF(A28stdlife="n/a","n/a",IF(K$3&gt;(A28stdlife+$F398),(Input!$I$170*(1+vanilla2)^0.5)-SUM($I398:J398),(Input!$I$170*(1+vanilla2)^0.5)/A28stdlife))</f>
        <v>0</v>
      </c>
      <c r="L398" s="69">
        <f>IF(A28stdlife="n/a","n/a",IF(L$3&gt;(A28stdlife+$F398),(Input!$I$170*(1+vanilla2)^0.5)-SUM($I398:K398),(Input!$I$170*(1+vanilla2)^0.5)/A28stdlife))</f>
        <v>0</v>
      </c>
      <c r="M398" s="69">
        <f>IF(A28stdlife="n/a","n/a",IF(M$3&gt;(A28stdlife+$F398),(Input!$I$170*(1+vanilla2)^0.5)-SUM($I398:L398),(Input!$I$170*(1+vanilla2)^0.5)/A28stdlife))</f>
        <v>0</v>
      </c>
      <c r="N398" s="69">
        <f>IF(A28stdlife="n/a","n/a",IF(N$3&gt;(A28stdlife+$F398),(Input!$I$170*(1+vanilla2)^0.5)-SUM($I398:M398),(Input!$I$170*(1+vanilla2)^0.5)/A28stdlife))</f>
        <v>0</v>
      </c>
      <c r="O398" s="69">
        <f>IF(A28stdlife="n/a","n/a",IF(O$3&gt;(A28stdlife+$F398),(Input!$I$170*(1+vanilla2)^0.5)-SUM($I398:N398),(Input!$I$170*(1+vanilla2)^0.5)/A28stdlife))</f>
        <v>0</v>
      </c>
      <c r="P398" s="69">
        <f>IF(A28stdlife="n/a","n/a",IF(P$3&gt;(A28stdlife+$F398),(Input!$I$170*(1+vanilla2)^0.5)-SUM($I398:O398),(Input!$I$170*(1+vanilla2)^0.5)/A28stdlife))</f>
        <v>0</v>
      </c>
      <c r="Q398" s="69">
        <f>IF(A28stdlife="n/a","n/a",IF(Q$3&gt;(A28stdlife+$F398),(Input!$I$170*(1+vanilla2)^0.5)-SUM($I398:P398),(Input!$I$170*(1+vanilla2)^0.5)/A28stdlife))</f>
        <v>0</v>
      </c>
      <c r="R398" s="69"/>
      <c r="S398" s="104"/>
      <c r="T398" s="104"/>
      <c r="U398" s="104"/>
      <c r="V398" s="104"/>
      <c r="W398" s="104"/>
      <c r="X398" s="104"/>
      <c r="Y398" s="104"/>
      <c r="Z398" s="104"/>
      <c r="AA398" s="104"/>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49"/>
      <c r="F399" s="87">
        <v>3</v>
      </c>
      <c r="G399" s="125"/>
      <c r="H399" s="149"/>
      <c r="I399" s="151"/>
      <c r="J399" s="150"/>
      <c r="K399" s="69">
        <f>IF(A28stdlife="n/a","n/a",IF(K$3&gt;(A28stdlife+$F399),(Input!$J$170*(1+vanilla3)^0.5)-SUM($J399:J399),(Input!$J$170*(1+vanilla3)^0.5)/A28stdlife))</f>
        <v>0</v>
      </c>
      <c r="L399" s="69">
        <f>IF(A28stdlife="n/a","n/a",IF(L$3&gt;(A28stdlife+$F399),(Input!$J$170*(1+vanilla3)^0.5)-SUM($J399:K399),(Input!$J$170*(1+vanilla3)^0.5)/A28stdlife))</f>
        <v>0</v>
      </c>
      <c r="M399" s="69">
        <f>IF(A28stdlife="n/a","n/a",IF(M$3&gt;(A28stdlife+$F399),(Input!$J$170*(1+vanilla3)^0.5)-SUM($J399:L399),(Input!$J$170*(1+vanilla3)^0.5)/A28stdlife))</f>
        <v>0</v>
      </c>
      <c r="N399" s="69">
        <f>IF(A28stdlife="n/a","n/a",IF(N$3&gt;(A28stdlife+$F399),(Input!$J$170*(1+vanilla3)^0.5)-SUM($J399:M399),(Input!$J$170*(1+vanilla3)^0.5)/A28stdlife))</f>
        <v>0</v>
      </c>
      <c r="O399" s="69">
        <f>IF(A28stdlife="n/a","n/a",IF(O$3&gt;(A28stdlife+$F399),(Input!$J$170*(1+vanilla3)^0.5)-SUM($J399:N399),(Input!$J$170*(1+vanilla3)^0.5)/A28stdlife))</f>
        <v>0</v>
      </c>
      <c r="P399" s="69">
        <f>IF(A28stdlife="n/a","n/a",IF(P$3&gt;(A28stdlife+$F399),(Input!$J$170*(1+vanilla3)^0.5)-SUM($J399:O399),(Input!$J$170*(1+vanilla3)^0.5)/A28stdlife))</f>
        <v>0</v>
      </c>
      <c r="Q399" s="69">
        <f>IF(A28stdlife="n/a","n/a",IF(Q$3&gt;(A28stdlife+$F399),(Input!$J$170*(1+vanilla3)^0.5)-SUM($J399:P399),(Input!$J$170*(1+vanilla3)^0.5)/A28stdlife))</f>
        <v>0</v>
      </c>
      <c r="R399" s="69"/>
      <c r="S399" s="104"/>
      <c r="T399" s="104"/>
      <c r="U399" s="104"/>
      <c r="V399" s="104"/>
      <c r="W399" s="104"/>
      <c r="X399" s="104"/>
      <c r="Y399" s="104"/>
      <c r="Z399" s="104"/>
      <c r="AA399" s="104"/>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49"/>
      <c r="F400" s="87">
        <v>4</v>
      </c>
      <c r="G400" s="125"/>
      <c r="H400" s="149"/>
      <c r="I400" s="151"/>
      <c r="J400" s="151"/>
      <c r="K400" s="150"/>
      <c r="L400" s="69">
        <f>IF(A28stdlife="n/a","n/a",IF(L$3&gt;(A28stdlife+$F400),(Input!$K$170*(1+vanilla4)^0.5)-SUM($K400:K400),(Input!$K$170*(1+vanilla4)^0.5)/A28stdlife))</f>
        <v>0</v>
      </c>
      <c r="M400" s="69">
        <f>IF(A28stdlife="n/a","n/a",IF(M$3&gt;(A28stdlife+$F400),(Input!$K$170*(1+vanilla4)^0.5)-SUM($K400:L400),(Input!$K$170*(1+vanilla4)^0.5)/A28stdlife))</f>
        <v>0</v>
      </c>
      <c r="N400" s="69">
        <f>IF(A28stdlife="n/a","n/a",IF(N$3&gt;(A28stdlife+$F400),(Input!$K$170*(1+vanilla4)^0.5)-SUM($K400:M400),(Input!$K$170*(1+vanilla4)^0.5)/A28stdlife))</f>
        <v>0</v>
      </c>
      <c r="O400" s="69">
        <f>IF(A28stdlife="n/a","n/a",IF(O$3&gt;(A28stdlife+$F400),(Input!$K$170*(1+vanilla4)^0.5)-SUM($K400:N400),(Input!$K$170*(1+vanilla4)^0.5)/A28stdlife))</f>
        <v>0</v>
      </c>
      <c r="P400" s="69">
        <f>IF(A28stdlife="n/a","n/a",IF(P$3&gt;(A28stdlife+$F400),(Input!$K$170*(1+vanilla4)^0.5)-SUM($K400:O400),(Input!$K$170*(1+vanilla4)^0.5)/A28stdlife))</f>
        <v>0</v>
      </c>
      <c r="Q400" s="69">
        <f>IF(A28stdlife="n/a","n/a",IF(Q$3&gt;(A28stdlife+$F400),(Input!$K$170*(1+vanilla4)^0.5)-SUM($K400:P400),(Input!$K$170*(1+vanilla4)^0.5)/A28stdlife))</f>
        <v>0</v>
      </c>
      <c r="R400" s="69"/>
      <c r="S400" s="104"/>
      <c r="T400" s="104"/>
      <c r="U400" s="104"/>
      <c r="V400" s="104"/>
      <c r="W400" s="104"/>
      <c r="X400" s="104"/>
      <c r="Y400" s="104"/>
      <c r="Z400" s="104"/>
      <c r="AA400" s="104"/>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49"/>
      <c r="F401" s="87">
        <v>5</v>
      </c>
      <c r="G401" s="27"/>
      <c r="H401" s="149"/>
      <c r="I401" s="151"/>
      <c r="J401" s="151"/>
      <c r="K401" s="151"/>
      <c r="L401" s="150"/>
      <c r="M401" s="69">
        <f>IF(A28stdlife="n/a","n/a",IF(M$3&gt;(A28stdlife+$F401),(Input!$L$170*(1+vanilla5)^0.5)-SUM($L401:L401),(Input!$L$170*(1+vanilla5)^0.5)/A28stdlife))</f>
        <v>0</v>
      </c>
      <c r="N401" s="69">
        <f>IF(A28stdlife="n/a","n/a",IF(N$3&gt;(A28stdlife+$F401),(Input!$L$170*(1+vanilla5)^0.5)-SUM($L401:M401),(Input!$L$170*(1+vanilla5)^0.5)/A28stdlife))</f>
        <v>0</v>
      </c>
      <c r="O401" s="69">
        <f>IF(A28stdlife="n/a","n/a",IF(O$3&gt;(A28stdlife+$F401),(Input!$L$170*(1+vanilla5)^0.5)-SUM($L401:N401),(Input!$L$170*(1+vanilla5)^0.5)/A28stdlife))</f>
        <v>0</v>
      </c>
      <c r="P401" s="69">
        <f>IF(A28stdlife="n/a","n/a",IF(P$3&gt;(A28stdlife+$F401),(Input!$L$170*(1+vanilla5)^0.5)-SUM($L401:O401),(Input!$L$170*(1+vanilla5)^0.5)/A28stdlife))</f>
        <v>0</v>
      </c>
      <c r="Q401" s="69">
        <f>IF(A28stdlife="n/a","n/a",IF(Q$3&gt;(A28stdlife+$F401),(Input!$L$170*(1+vanilla5)^0.5)-SUM($L401:P401),(Input!$L$170*(1+vanilla5)^0.5)/A28stdlife))</f>
        <v>0</v>
      </c>
      <c r="R401" s="69"/>
      <c r="S401" s="104"/>
      <c r="T401" s="104"/>
      <c r="U401" s="104"/>
      <c r="V401" s="104"/>
      <c r="W401" s="104"/>
      <c r="X401" s="104"/>
      <c r="Y401" s="104"/>
      <c r="Z401" s="104"/>
      <c r="AA401" s="104"/>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49"/>
      <c r="F402" s="87">
        <v>6</v>
      </c>
      <c r="G402" s="27"/>
      <c r="H402" s="149"/>
      <c r="I402" s="151"/>
      <c r="J402" s="151"/>
      <c r="K402" s="151"/>
      <c r="L402" s="151"/>
      <c r="M402" s="150"/>
      <c r="N402" s="69">
        <f>IF(A28stdlife="n/a","n/a",IF(N$3&gt;(A28stdlife+$F402),(Input!$M$170*(1+vanilla6)^0.5)-SUM($M402:M402),(Input!$M$170*(1+vanilla6)^0.5)/A28stdlife))</f>
        <v>0</v>
      </c>
      <c r="O402" s="69">
        <f>IF(A28stdlife="n/a","n/a",IF(O$3&gt;(A28stdlife+$F402),(Input!$M$170*(1+vanilla6)^0.5)-SUM($M402:N402),(Input!$M$170*(1+vanilla6)^0.5)/A28stdlife))</f>
        <v>0</v>
      </c>
      <c r="P402" s="69">
        <f>IF(A28stdlife="n/a","n/a",IF(P$3&gt;(A28stdlife+$F402),(Input!$M$170*(1+vanilla6)^0.5)-SUM($M402:O402),(Input!$M$170*(1+vanilla6)^0.5)/A28stdlife))</f>
        <v>0</v>
      </c>
      <c r="Q402" s="69">
        <f>IF(A28stdlife="n/a","n/a",IF(Q$3&gt;(A28stdlife+$F402),(Input!$M$170*(1+vanilla6)^0.5)-SUM($M402:P402),(Input!$M$170*(1+vanilla6)^0.5)/A28stdlife))</f>
        <v>0</v>
      </c>
      <c r="R402" s="69"/>
      <c r="S402" s="104"/>
      <c r="T402" s="104"/>
      <c r="U402" s="104"/>
      <c r="V402" s="104"/>
      <c r="W402" s="104"/>
      <c r="X402" s="104"/>
      <c r="Y402" s="104"/>
      <c r="Z402" s="104"/>
      <c r="AA402" s="104"/>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49"/>
      <c r="F403" s="87">
        <v>7</v>
      </c>
      <c r="G403" s="27"/>
      <c r="H403" s="149"/>
      <c r="I403" s="151"/>
      <c r="J403" s="151"/>
      <c r="K403" s="151"/>
      <c r="L403" s="151"/>
      <c r="M403" s="151"/>
      <c r="N403" s="150"/>
      <c r="O403" s="69">
        <f>IF(A28stdlife="n/a","n/a",IF(O$3&gt;(A28stdlife+$F403),(Input!N$170*(1+vanilla7)^0.5)-SUM($N403:N403),(Input!$N$170*(1+vanilla7)^0.5)/A28stdlife))</f>
        <v>0</v>
      </c>
      <c r="P403" s="69">
        <f>IF(A28stdlife="n/a","n/a",IF(P$3&gt;(A28stdlife+$F403),(Input!O$170*(1+vanilla7)^0.5)-SUM($N403:O403),(Input!$N$170*(1+vanilla7)^0.5)/A28stdlife))</f>
        <v>0</v>
      </c>
      <c r="Q403" s="69">
        <f>IF(A28stdlife="n/a","n/a",IF(Q$3&gt;(A28stdlife+$F403),(Input!P$170*(1+vanilla7)^0.5)-SUM($N403:P403),(Input!$N$170*(1+vanilla7)^0.5)/A28stdlife))</f>
        <v>0</v>
      </c>
      <c r="R403" s="69"/>
      <c r="S403" s="104"/>
      <c r="T403" s="104"/>
      <c r="U403" s="104"/>
      <c r="V403" s="104"/>
      <c r="W403" s="104"/>
      <c r="X403" s="104"/>
      <c r="Y403" s="104"/>
      <c r="Z403" s="104"/>
      <c r="AA403" s="104"/>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49"/>
      <c r="F404" s="87">
        <v>8</v>
      </c>
      <c r="G404" s="27"/>
      <c r="H404" s="149"/>
      <c r="I404" s="151"/>
      <c r="J404" s="151"/>
      <c r="K404" s="151"/>
      <c r="L404" s="151"/>
      <c r="M404" s="151"/>
      <c r="N404" s="151"/>
      <c r="O404" s="150"/>
      <c r="P404" s="69">
        <f>IF(A28stdlife="n/a","n/a",IF(P$3&gt;(A28stdlife+$F404),(Input!$O$170*(1+vanilla8)^0.5)-SUM($O404:O404),(Input!$O$170*(1+vanilla8)^0.5)/A28stdlife))</f>
        <v>0</v>
      </c>
      <c r="Q404" s="69">
        <f>IF(A28stdlife="n/a","n/a",IF(Q$3&gt;(A28stdlife+$F404),(Input!$O$170*(1+vanilla8)^0.5)-SUM($O404:P404),(Input!$O$170*(1+vanilla8)^0.5)/A28stdlife))</f>
        <v>0</v>
      </c>
      <c r="R404" s="69"/>
      <c r="S404" s="104"/>
      <c r="T404" s="104"/>
      <c r="U404" s="104"/>
      <c r="V404" s="104"/>
      <c r="W404" s="104"/>
      <c r="X404" s="104"/>
      <c r="Y404" s="104"/>
      <c r="Z404" s="104"/>
      <c r="AA404" s="104"/>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49"/>
      <c r="F405" s="87">
        <v>9</v>
      </c>
      <c r="G405" s="27"/>
      <c r="H405" s="149"/>
      <c r="I405" s="151"/>
      <c r="J405" s="151"/>
      <c r="K405" s="151"/>
      <c r="L405" s="151"/>
      <c r="M405" s="151"/>
      <c r="N405" s="151"/>
      <c r="O405" s="151"/>
      <c r="P405" s="150"/>
      <c r="Q405" s="69">
        <f>IF(A28stdlife="n/a","n/a",IF(Q$3&gt;(A28stdlife+$F405),(Input!$P$170*(1+vanilla9)^0.5)-SUM($P405:P405),(Input!$P$170*(1+vanilla9)^0.5)/A28stdlife))</f>
        <v>0</v>
      </c>
      <c r="R405" s="69"/>
      <c r="S405" s="104"/>
      <c r="T405" s="104"/>
      <c r="U405" s="104"/>
      <c r="V405" s="104"/>
      <c r="W405" s="104"/>
      <c r="X405" s="104"/>
      <c r="Y405" s="104"/>
      <c r="Z405" s="104"/>
      <c r="AA405" s="104"/>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49"/>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5"/>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7"/>
      <c r="S407" s="106"/>
      <c r="T407" s="106"/>
      <c r="U407" s="106"/>
      <c r="V407" s="106"/>
      <c r="W407" s="106"/>
      <c r="X407" s="106"/>
      <c r="Y407" s="106"/>
      <c r="Z407" s="106"/>
      <c r="AA407" s="106"/>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9"/>
      <c r="H408" s="68">
        <f>IF(H$3&gt;A29remlife,A29value-SUM($G408:G408),IF(A29remlife="N/A","n/a",A29value/A29remlife))</f>
        <v>0</v>
      </c>
      <c r="I408" s="68">
        <f>IF(I$3&gt;A29remlife,A29value-SUM($G408:H408),IF(A29remlife="N/A","n/a",A29value/A29remlife))</f>
        <v>0</v>
      </c>
      <c r="J408" s="68">
        <f>IF(J$3&gt;A29remlife,A29value-SUM($G408:I408),IF(A29remlife="N/A","n/a",A29value/A29remlife))</f>
        <v>0</v>
      </c>
      <c r="K408" s="68">
        <f>IF(K$3&gt;A29remlife,A29value-SUM($G408:J408),IF(A29remlife="N/A","n/a",A29value/A29remlife))</f>
        <v>0</v>
      </c>
      <c r="L408" s="68">
        <f>IF(L$3&gt;A29remlife,A29value-SUM($G408:K408),IF(A29remlife="N/A","n/a",A29value/A29remlife))</f>
        <v>0</v>
      </c>
      <c r="M408" s="68">
        <f>IF(M$3&gt;A29remlife,A29value-SUM($G408:L408),IF(A29remlife="N/A","n/a",A29value/A29remlife))</f>
        <v>0</v>
      </c>
      <c r="N408" s="68">
        <f>IF(N$3&gt;A29remlife,A29value-SUM($G408:M408),IF(A29remlife="N/A","n/a",A29value/A29remlife))</f>
        <v>0</v>
      </c>
      <c r="O408" s="68">
        <f>IF(O$3&gt;A29remlife,A29value-SUM($G408:N408),IF(A29remlife="N/A","n/a",A29value/A29remlife))</f>
        <v>0</v>
      </c>
      <c r="P408" s="68">
        <f>IF(P$3&gt;A29remlife,A29value-SUM($G408:O408),IF(A29remlife="N/A","n/a",A29value/A29remlife))</f>
        <v>0</v>
      </c>
      <c r="Q408" s="68">
        <f>IF(Q$3&gt;A29remlife,A29value-SUM($G408:P408),IF(A29remlife="N/A","n/a",A29value/A29remlife))</f>
        <v>0</v>
      </c>
      <c r="R408" s="68"/>
      <c r="S408" s="104"/>
      <c r="T408" s="104"/>
      <c r="U408" s="104"/>
      <c r="V408" s="104"/>
      <c r="W408" s="104"/>
      <c r="X408" s="104"/>
      <c r="Y408" s="104"/>
      <c r="Z408" s="104"/>
      <c r="AA408" s="104"/>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48" t="s">
        <v>83</v>
      </c>
      <c r="F409" s="87">
        <v>0</v>
      </c>
      <c r="G409" s="125"/>
      <c r="H409" s="69"/>
      <c r="I409" s="69"/>
      <c r="J409" s="69"/>
      <c r="K409" s="69"/>
      <c r="L409" s="69"/>
      <c r="M409" s="165"/>
      <c r="N409" s="114"/>
      <c r="O409" s="69"/>
      <c r="P409" s="69"/>
      <c r="Q409" s="69"/>
      <c r="R409" s="69"/>
      <c r="S409" s="104"/>
      <c r="T409" s="104"/>
      <c r="U409" s="104"/>
      <c r="V409" s="104"/>
      <c r="W409" s="104"/>
      <c r="X409" s="104"/>
      <c r="Y409" s="104"/>
      <c r="Z409" s="104"/>
      <c r="AA409" s="104"/>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49"/>
      <c r="F410" s="87">
        <v>1</v>
      </c>
      <c r="G410" s="125"/>
      <c r="H410" s="148"/>
      <c r="I410" s="69">
        <f>IF(A29stdlife="n/a","n/a",IF(I$3&gt;(A29stdlife+$F410),(Input!$H$171*(1+vanilla1)^0.5)-SUM($H410:H410),(Input!$H$171*(1+vanilla1)^0.5)/A29stdlife))</f>
        <v>0</v>
      </c>
      <c r="J410" s="69">
        <f>IF(A29stdlife="n/a","n/a",IF(J$3&gt;(A29stdlife+$F410),(Input!$H$171*(1+vanilla1)^0.5)-SUM($H410:I410),(Input!$H$171*(1+vanilla1)^0.5)/A29stdlife))</f>
        <v>0</v>
      </c>
      <c r="K410" s="69">
        <f>IF(A29stdlife="n/a","n/a",IF(K$3&gt;(A29stdlife+$F410),(Input!$H$171*(1+vanilla1)^0.5)-SUM($H410:J410),(Input!$H$171*(1+vanilla1)^0.5)/A29stdlife))</f>
        <v>0</v>
      </c>
      <c r="L410" s="69">
        <f>IF(A29stdlife="n/a","n/a",IF(L$3&gt;(A29stdlife+$F410),(Input!$H$171*(1+vanilla1)^0.5)-SUM($H410:K410),(Input!$H$171*(1+vanilla1)^0.5)/A29stdlife))</f>
        <v>0</v>
      </c>
      <c r="M410" s="69">
        <f>IF(A29stdlife="n/a","n/a",IF(M$3&gt;(A29stdlife+$F410),(Input!$H$171*(1+vanilla1)^0.5)-SUM($H410:L410),(Input!$H$171*(1+vanilla1)^0.5)/A29stdlife))</f>
        <v>0</v>
      </c>
      <c r="N410" s="69">
        <f>IF(A29stdlife="n/a","n/a",IF(N$3&gt;(A29stdlife+$F410),(Input!$H$171*(1+vanilla1)^0.5)-SUM($H410:M410),(Input!$H$171*(1+vanilla1)^0.5)/A29stdlife))</f>
        <v>0</v>
      </c>
      <c r="O410" s="69">
        <f>IF(A29stdlife="n/a","n/a",IF(O$3&gt;(A29stdlife+$F410),(Input!$H$171*(1+vanilla1)^0.5)-SUM($H410:N410),(Input!$H$171*(1+vanilla1)^0.5)/A29stdlife))</f>
        <v>0</v>
      </c>
      <c r="P410" s="69">
        <f>IF(A29stdlife="n/a","n/a",IF(P$3&gt;(A29stdlife+$F410),(Input!$H$171*(1+vanilla1)^0.5)-SUM($H410:O410),(Input!$H$171*(1+vanilla1)^0.5)/A29stdlife))</f>
        <v>0</v>
      </c>
      <c r="Q410" s="69">
        <f>IF(A29stdlife="n/a","n/a",IF(Q$3&gt;(A29stdlife+$F410),(Input!$H$171*(1+vanilla1)^0.5)-SUM($H410:P410),(Input!$H$171*(1+vanilla1)^0.5)/A29stdlife))</f>
        <v>0</v>
      </c>
      <c r="R410" s="69"/>
      <c r="S410" s="104"/>
      <c r="T410" s="104"/>
      <c r="U410" s="104"/>
      <c r="V410" s="104"/>
      <c r="W410" s="104"/>
      <c r="X410" s="104"/>
      <c r="Y410" s="104"/>
      <c r="Z410" s="104"/>
      <c r="AA410" s="104"/>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49"/>
      <c r="F411" s="87">
        <v>2</v>
      </c>
      <c r="G411" s="125"/>
      <c r="H411" s="149"/>
      <c r="I411" s="150"/>
      <c r="J411" s="69">
        <f>IF(A29stdlife="n/a","n/a",IF(J$3&gt;(A29stdlife+$F411),(Input!$I$171*(1+vanilla2)^0.5)-SUM($I411:I411),(Input!$I$171*(1+vanilla2)^0.5)/A29stdlife))</f>
        <v>0</v>
      </c>
      <c r="K411" s="69">
        <f>IF(A29stdlife="n/a","n/a",IF(K$3&gt;(A29stdlife+$F411),(Input!$I$171*(1+vanilla2)^0.5)-SUM($I411:J411),(Input!$I$171*(1+vanilla2)^0.5)/A29stdlife))</f>
        <v>0</v>
      </c>
      <c r="L411" s="69">
        <f>IF(A29stdlife="n/a","n/a",IF(L$3&gt;(A29stdlife+$F411),(Input!$I$171*(1+vanilla2)^0.5)-SUM($I411:K411),(Input!$I$171*(1+vanilla2)^0.5)/A29stdlife))</f>
        <v>0</v>
      </c>
      <c r="M411" s="69">
        <f>IF(A29stdlife="n/a","n/a",IF(M$3&gt;(A29stdlife+$F411),(Input!$I$171*(1+vanilla2)^0.5)-SUM($I411:L411),(Input!$I$171*(1+vanilla2)^0.5)/A29stdlife))</f>
        <v>0</v>
      </c>
      <c r="N411" s="69">
        <f>IF(A29stdlife="n/a","n/a",IF(N$3&gt;(A29stdlife+$F411),(Input!$I$171*(1+vanilla2)^0.5)-SUM($I411:M411),(Input!$I$171*(1+vanilla2)^0.5)/A29stdlife))</f>
        <v>0</v>
      </c>
      <c r="O411" s="69">
        <f>IF(A29stdlife="n/a","n/a",IF(O$3&gt;(A29stdlife+$F411),(Input!$I$171*(1+vanilla2)^0.5)-SUM($I411:N411),(Input!$I$171*(1+vanilla2)^0.5)/A29stdlife))</f>
        <v>0</v>
      </c>
      <c r="P411" s="69">
        <f>IF(A29stdlife="n/a","n/a",IF(P$3&gt;(A29stdlife+$F411),(Input!$I$171*(1+vanilla2)^0.5)-SUM($I411:O411),(Input!$I$171*(1+vanilla2)^0.5)/A29stdlife))</f>
        <v>0</v>
      </c>
      <c r="Q411" s="69">
        <f>IF(A29stdlife="n/a","n/a",IF(Q$3&gt;(A29stdlife+$F411),(Input!$I$171*(1+vanilla2)^0.5)-SUM($I411:P411),(Input!$I$171*(1+vanilla2)^0.5)/A29stdlife))</f>
        <v>0</v>
      </c>
      <c r="R411" s="69"/>
      <c r="S411" s="104"/>
      <c r="T411" s="104"/>
      <c r="U411" s="104"/>
      <c r="V411" s="104"/>
      <c r="W411" s="104"/>
      <c r="X411" s="104"/>
      <c r="Y411" s="104"/>
      <c r="Z411" s="104"/>
      <c r="AA411" s="104"/>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49"/>
      <c r="F412" s="87">
        <v>3</v>
      </c>
      <c r="G412" s="125"/>
      <c r="H412" s="149"/>
      <c r="I412" s="151"/>
      <c r="J412" s="150"/>
      <c r="K412" s="69">
        <f>IF(A29stdlife="n/a","n/a",IF(K$3&gt;(A29stdlife+$F412),(Input!$J$171*(1+vanilla3)^0.5)-SUM($J412:J412),(Input!$J$171*(1+vanilla3)^0.5)/A29stdlife))</f>
        <v>0</v>
      </c>
      <c r="L412" s="69">
        <f>IF(A29stdlife="n/a","n/a",IF(L$3&gt;(A29stdlife+$F412),(Input!$J$171*(1+vanilla3)^0.5)-SUM($J412:K412),(Input!$J$171*(1+vanilla3)^0.5)/A29stdlife))</f>
        <v>0</v>
      </c>
      <c r="M412" s="69">
        <f>IF(A29stdlife="n/a","n/a",IF(M$3&gt;(A29stdlife+$F412),(Input!$J$171*(1+vanilla3)^0.5)-SUM($J412:L412),(Input!$J$171*(1+vanilla3)^0.5)/A29stdlife))</f>
        <v>0</v>
      </c>
      <c r="N412" s="69">
        <f>IF(A29stdlife="n/a","n/a",IF(N$3&gt;(A29stdlife+$F412),(Input!$J$171*(1+vanilla3)^0.5)-SUM($J412:M412),(Input!$J$171*(1+vanilla3)^0.5)/A29stdlife))</f>
        <v>0</v>
      </c>
      <c r="O412" s="69">
        <f>IF(A29stdlife="n/a","n/a",IF(O$3&gt;(A29stdlife+$F412),(Input!$J$171*(1+vanilla3)^0.5)-SUM($J412:N412),(Input!$J$171*(1+vanilla3)^0.5)/A29stdlife))</f>
        <v>0</v>
      </c>
      <c r="P412" s="69">
        <f>IF(A29stdlife="n/a","n/a",IF(P$3&gt;(A29stdlife+$F412),(Input!$J$171*(1+vanilla3)^0.5)-SUM($J412:O412),(Input!$J$171*(1+vanilla3)^0.5)/A29stdlife))</f>
        <v>0</v>
      </c>
      <c r="Q412" s="69">
        <f>IF(A29stdlife="n/a","n/a",IF(Q$3&gt;(A29stdlife+$F412),(Input!$J$171*(1+vanilla3)^0.5)-SUM($J412:P412),(Input!$J$171*(1+vanilla3)^0.5)/A29stdlife))</f>
        <v>0</v>
      </c>
      <c r="R412" s="69"/>
      <c r="S412" s="104"/>
      <c r="T412" s="104"/>
      <c r="U412" s="104"/>
      <c r="V412" s="104"/>
      <c r="W412" s="104"/>
      <c r="X412" s="104"/>
      <c r="Y412" s="104"/>
      <c r="Z412" s="104"/>
      <c r="AA412" s="104"/>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49"/>
      <c r="F413" s="87">
        <v>4</v>
      </c>
      <c r="G413" s="125"/>
      <c r="H413" s="149"/>
      <c r="I413" s="151"/>
      <c r="J413" s="151"/>
      <c r="K413" s="150"/>
      <c r="L413" s="69">
        <f>IF(A29stdlife="n/a","n/a",IF(L$3&gt;(A29stdlife+$F413),(Input!$K$171*(1+vanilla4)^0.5)-SUM($K413:K413),(Input!$K$171*(1+vanilla4)^0.5)/A29stdlife))</f>
        <v>0</v>
      </c>
      <c r="M413" s="69">
        <f>IF(A29stdlife="n/a","n/a",IF(M$3&gt;(A29stdlife+$F413),(Input!$K$171*(1+vanilla4)^0.5)-SUM($K413:L413),(Input!$K$171*(1+vanilla4)^0.5)/A29stdlife))</f>
        <v>0</v>
      </c>
      <c r="N413" s="69">
        <f>IF(A29stdlife="n/a","n/a",IF(N$3&gt;(A29stdlife+$F413),(Input!$K$171*(1+vanilla4)^0.5)-SUM($K413:M413),(Input!$K$171*(1+vanilla4)^0.5)/A29stdlife))</f>
        <v>0</v>
      </c>
      <c r="O413" s="69">
        <f>IF(A29stdlife="n/a","n/a",IF(O$3&gt;(A29stdlife+$F413),(Input!$K$171*(1+vanilla4)^0.5)-SUM($K413:N413),(Input!$K$171*(1+vanilla4)^0.5)/A29stdlife))</f>
        <v>0</v>
      </c>
      <c r="P413" s="69">
        <f>IF(A29stdlife="n/a","n/a",IF(P$3&gt;(A29stdlife+$F413),(Input!$K$171*(1+vanilla4)^0.5)-SUM($K413:O413),(Input!$K$171*(1+vanilla4)^0.5)/A29stdlife))</f>
        <v>0</v>
      </c>
      <c r="Q413" s="69">
        <f>IF(A29stdlife="n/a","n/a",IF(Q$3&gt;(A29stdlife+$F413),(Input!$K$171*(1+vanilla4)^0.5)-SUM($K413:P413),(Input!$K$171*(1+vanilla4)^0.5)/A29stdlife))</f>
        <v>0</v>
      </c>
      <c r="R413" s="69"/>
      <c r="S413" s="104"/>
      <c r="T413" s="104"/>
      <c r="U413" s="104"/>
      <c r="V413" s="104"/>
      <c r="W413" s="104"/>
      <c r="X413" s="104"/>
      <c r="Y413" s="104"/>
      <c r="Z413" s="104"/>
      <c r="AA413" s="104"/>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49"/>
      <c r="F414" s="87">
        <v>5</v>
      </c>
      <c r="G414" s="27"/>
      <c r="H414" s="149"/>
      <c r="I414" s="151"/>
      <c r="J414" s="151"/>
      <c r="K414" s="151"/>
      <c r="L414" s="150"/>
      <c r="M414" s="69">
        <f>IF(A29stdlife="n/a","n/a",IF(M$3&gt;(A29stdlife+$F414),(Input!$L$171*(1+vanilla5)^0.5)-SUM($L414:L414),(Input!$L$171*(1+vanilla5)^0.5)/A29stdlife))</f>
        <v>0</v>
      </c>
      <c r="N414" s="69">
        <f>IF(A29stdlife="n/a","n/a",IF(N$3&gt;(A29stdlife+$F414),(Input!$L$171*(1+vanilla5)^0.5)-SUM($L414:M414),(Input!$L$171*(1+vanilla5)^0.5)/A29stdlife))</f>
        <v>0</v>
      </c>
      <c r="O414" s="69">
        <f>IF(A29stdlife="n/a","n/a",IF(O$3&gt;(A29stdlife+$F414),(Input!$L$171*(1+vanilla5)^0.5)-SUM($L414:N414),(Input!$L$171*(1+vanilla5)^0.5)/A29stdlife))</f>
        <v>0</v>
      </c>
      <c r="P414" s="69">
        <f>IF(A29stdlife="n/a","n/a",IF(P$3&gt;(A29stdlife+$F414),(Input!$L$171*(1+vanilla5)^0.5)-SUM($L414:O414),(Input!$L$171*(1+vanilla5)^0.5)/A29stdlife))</f>
        <v>0</v>
      </c>
      <c r="Q414" s="69">
        <f>IF(A29stdlife="n/a","n/a",IF(Q$3&gt;(A29stdlife+$F414),(Input!$L$171*(1+vanilla5)^0.5)-SUM($L414:P414),(Input!$L$171*(1+vanilla5)^0.5)/A29stdlife))</f>
        <v>0</v>
      </c>
      <c r="R414" s="69"/>
      <c r="S414" s="104"/>
      <c r="T414" s="104"/>
      <c r="U414" s="104"/>
      <c r="V414" s="104"/>
      <c r="W414" s="104"/>
      <c r="X414" s="104"/>
      <c r="Y414" s="104"/>
      <c r="Z414" s="104"/>
      <c r="AA414" s="104"/>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49"/>
      <c r="F415" s="87">
        <v>6</v>
      </c>
      <c r="G415" s="27"/>
      <c r="H415" s="149"/>
      <c r="I415" s="151"/>
      <c r="J415" s="151"/>
      <c r="K415" s="151"/>
      <c r="L415" s="151"/>
      <c r="M415" s="150"/>
      <c r="N415" s="69">
        <f>IF(A29stdlife="n/a","n/a",IF(N$3&gt;(A29stdlife+$F415),(Input!$M$171*(1+vanilla6)^0.5)-SUM($M415:M415),(Input!$M$171*(1+vanilla6)^0.5)/A29stdlife))</f>
        <v>0</v>
      </c>
      <c r="O415" s="69">
        <f>IF(A29stdlife="n/a","n/a",IF(O$3&gt;(A29stdlife+$F415),(Input!$M$171*(1+vanilla6)^0.5)-SUM($M415:N415),(Input!$M$171*(1+vanilla6)^0.5)/A29stdlife))</f>
        <v>0</v>
      </c>
      <c r="P415" s="69">
        <f>IF(A29stdlife="n/a","n/a",IF(P$3&gt;(A29stdlife+$F415),(Input!$M$171*(1+vanilla6)^0.5)-SUM($M415:O415),(Input!$M$171*(1+vanilla6)^0.5)/A29stdlife))</f>
        <v>0</v>
      </c>
      <c r="Q415" s="69">
        <f>IF(A29stdlife="n/a","n/a",IF(Q$3&gt;(A29stdlife+$F415),(Input!$M$171*(1+vanilla6)^0.5)-SUM($M415:P415),(Input!$M$171*(1+vanilla6)^0.5)/A29stdlife))</f>
        <v>0</v>
      </c>
      <c r="R415" s="69"/>
      <c r="S415" s="104"/>
      <c r="T415" s="104"/>
      <c r="U415" s="104"/>
      <c r="V415" s="104"/>
      <c r="W415" s="104"/>
      <c r="X415" s="104"/>
      <c r="Y415" s="104"/>
      <c r="Z415" s="104"/>
      <c r="AA415" s="104"/>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49"/>
      <c r="F416" s="87">
        <v>7</v>
      </c>
      <c r="G416" s="27"/>
      <c r="H416" s="149"/>
      <c r="I416" s="151"/>
      <c r="J416" s="151"/>
      <c r="K416" s="151"/>
      <c r="L416" s="151"/>
      <c r="M416" s="151"/>
      <c r="N416" s="150"/>
      <c r="O416" s="69">
        <f>IF(A29stdlife="n/a","n/a",IF(O$3&gt;(A29stdlife+$F416),(Input!N$171*(1+vanilla7)^0.5)-SUM($N416:N416),(Input!$N$171*(1+vanilla7)^0.5)/A29stdlife))</f>
        <v>0</v>
      </c>
      <c r="P416" s="69">
        <f>IF(A29stdlife="n/a","n/a",IF(P$3&gt;(A29stdlife+$F416),(Input!O$171*(1+vanilla7)^0.5)-SUM($N416:O416),(Input!$N$171*(1+vanilla7)^0.5)/A29stdlife))</f>
        <v>0</v>
      </c>
      <c r="Q416" s="69">
        <f>IF(A29stdlife="n/a","n/a",IF(Q$3&gt;(A29stdlife+$F416),(Input!P$171*(1+vanilla7)^0.5)-SUM($N416:P416),(Input!$N$171*(1+vanilla7)^0.5)/A29stdlife))</f>
        <v>0</v>
      </c>
      <c r="R416" s="69"/>
      <c r="S416" s="104"/>
      <c r="T416" s="104"/>
      <c r="U416" s="104"/>
      <c r="V416" s="104"/>
      <c r="W416" s="104"/>
      <c r="X416" s="104"/>
      <c r="Y416" s="104"/>
      <c r="Z416" s="104"/>
      <c r="AA416" s="104"/>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49"/>
      <c r="F417" s="87">
        <v>8</v>
      </c>
      <c r="G417" s="27"/>
      <c r="H417" s="149"/>
      <c r="I417" s="151"/>
      <c r="J417" s="151"/>
      <c r="K417" s="151"/>
      <c r="L417" s="151"/>
      <c r="M417" s="151"/>
      <c r="N417" s="151"/>
      <c r="O417" s="150"/>
      <c r="P417" s="69">
        <f>IF(A29stdlife="n/a","n/a",IF(P$3&gt;(A29stdlife+$F417),(Input!$O$171*(1+vanilla8)^0.5)-SUM($O417:O417),(Input!$O$171*(1+vanilla8)^0.5)/A29stdlife))</f>
        <v>0</v>
      </c>
      <c r="Q417" s="69">
        <f>IF(A29stdlife="n/a","n/a",IF(Q$3&gt;(A29stdlife+$F417),(Input!$O$171*(1+vanilla8)^0.5)-SUM($O417:P417),(Input!$O$171*(1+vanilla8)^0.5)/A29stdlife))</f>
        <v>0</v>
      </c>
      <c r="R417" s="69"/>
      <c r="S417" s="104"/>
      <c r="T417" s="104"/>
      <c r="U417" s="104"/>
      <c r="V417" s="104"/>
      <c r="W417" s="104"/>
      <c r="X417" s="104"/>
      <c r="Y417" s="104"/>
      <c r="Z417" s="104"/>
      <c r="AA417" s="104"/>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49"/>
      <c r="F418" s="87">
        <v>9</v>
      </c>
      <c r="G418" s="27"/>
      <c r="H418" s="149"/>
      <c r="I418" s="151"/>
      <c r="J418" s="151"/>
      <c r="K418" s="151"/>
      <c r="L418" s="151"/>
      <c r="M418" s="151"/>
      <c r="N418" s="151"/>
      <c r="O418" s="151"/>
      <c r="P418" s="150"/>
      <c r="Q418" s="69">
        <f>IF(A29stdlife="n/a","n/a",IF(Q$3&gt;(A29stdlife+$F418),(Input!$P$171*(1+vanilla9)^0.5)-SUM($P418:P418),(Input!$P$171*(1+vanilla9)^0.5)/A29stdlife))</f>
        <v>0</v>
      </c>
      <c r="R418" s="69"/>
      <c r="S418" s="104"/>
      <c r="T418" s="104"/>
      <c r="U418" s="104"/>
      <c r="V418" s="104"/>
      <c r="W418" s="104"/>
      <c r="X418" s="104"/>
      <c r="Y418" s="104"/>
      <c r="Z418" s="104"/>
      <c r="AA418" s="104"/>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49"/>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5"/>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7"/>
      <c r="S420" s="106"/>
      <c r="T420" s="106"/>
      <c r="U420" s="106"/>
      <c r="V420" s="106"/>
      <c r="W420" s="106"/>
      <c r="X420" s="106"/>
      <c r="Y420" s="106"/>
      <c r="Z420" s="106"/>
      <c r="AA420" s="106"/>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9"/>
      <c r="H421" s="68">
        <f>IF(H$3&gt;A30remlife,A30value-SUM($G421:G421),IF(A30remlife="N/A","n/a",A30value/A30remlife))</f>
        <v>0</v>
      </c>
      <c r="I421" s="68">
        <f>IF(I$3&gt;A30remlife,A30value-SUM($G421:H421),IF(A30remlife="N/A","n/a",A30value/A30remlife))</f>
        <v>0</v>
      </c>
      <c r="J421" s="68">
        <f>IF(J$3&gt;A30remlife,A30value-SUM($G421:I421),IF(A30remlife="N/A","n/a",A30value/A30remlife))</f>
        <v>0</v>
      </c>
      <c r="K421" s="68">
        <f>IF(K$3&gt;A30remlife,A30value-SUM($G421:J421),IF(A30remlife="N/A","n/a",A30value/A30remlife))</f>
        <v>0</v>
      </c>
      <c r="L421" s="68">
        <f>IF(L$3&gt;A30remlife,A30value-SUM($G421:K421),IF(A30remlife="N/A","n/a",A30value/A30remlife))</f>
        <v>0</v>
      </c>
      <c r="M421" s="68">
        <f>IF(M$3&gt;A30remlife,A30value-SUM($G421:L421),IF(A30remlife="N/A","n/a",A30value/A30remlife))</f>
        <v>0</v>
      </c>
      <c r="N421" s="68">
        <f>IF(N$3&gt;A30remlife,A30value-SUM($G421:M421),IF(A30remlife="N/A","n/a",A30value/A30remlife))</f>
        <v>0</v>
      </c>
      <c r="O421" s="68">
        <f>IF(O$3&gt;A30remlife,A30value-SUM($G421:N421),IF(A30remlife="N/A","n/a",A30value/A30remlife))</f>
        <v>0</v>
      </c>
      <c r="P421" s="68">
        <f>IF(P$3&gt;A30remlife,A30value-SUM($G421:O421),IF(A30remlife="N/A","n/a",A30value/A30remlife))</f>
        <v>0</v>
      </c>
      <c r="Q421" s="68">
        <f>IF(Q$3&gt;A30remlife,A30value-SUM($G421:P421),IF(A30remlife="N/A","n/a",A30value/A30remlife))</f>
        <v>0</v>
      </c>
      <c r="R421" s="68"/>
      <c r="S421" s="104"/>
      <c r="T421" s="104"/>
      <c r="U421" s="104"/>
      <c r="V421" s="104"/>
      <c r="W421" s="104"/>
      <c r="X421" s="104"/>
      <c r="Y421" s="104"/>
      <c r="Z421" s="104"/>
      <c r="AA421" s="104"/>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48" t="s">
        <v>83</v>
      </c>
      <c r="F422" s="87">
        <v>0</v>
      </c>
      <c r="G422" s="125"/>
      <c r="H422" s="69"/>
      <c r="I422" s="69"/>
      <c r="J422" s="69"/>
      <c r="K422" s="69"/>
      <c r="L422" s="69"/>
      <c r="M422" s="165"/>
      <c r="N422" s="114"/>
      <c r="O422" s="69"/>
      <c r="P422" s="69"/>
      <c r="Q422" s="69"/>
      <c r="R422" s="69"/>
      <c r="S422" s="104"/>
      <c r="T422" s="104"/>
      <c r="U422" s="104"/>
      <c r="V422" s="104"/>
      <c r="W422" s="104"/>
      <c r="X422" s="104"/>
      <c r="Y422" s="104"/>
      <c r="Z422" s="104"/>
      <c r="AA422" s="104"/>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49"/>
      <c r="F423" s="87">
        <v>1</v>
      </c>
      <c r="G423" s="125"/>
      <c r="H423" s="148"/>
      <c r="I423" s="69">
        <f>IF(A30stdlife="n/a","n/a",IF(I$3&gt;(A30stdlife+$F423),(Input!$H$172*(1+vanilla1)^0.5)-SUM($H423:H423),(Input!$H$172*(1+vanilla1)^0.5)/A30stdlife))</f>
        <v>0</v>
      </c>
      <c r="J423" s="69">
        <f>IF(A30stdlife="n/a","n/a",IF(J$3&gt;(A30stdlife+$F423),(Input!$H$172*(1+vanilla1)^0.5)-SUM($H423:I423),(Input!$H$172*(1+vanilla1)^0.5)/A30stdlife))</f>
        <v>0</v>
      </c>
      <c r="K423" s="69">
        <f>IF(A30stdlife="n/a","n/a",IF(K$3&gt;(A30stdlife+$F423),(Input!$H$172*(1+vanilla1)^0.5)-SUM($H423:J423),(Input!$H$172*(1+vanilla1)^0.5)/A30stdlife))</f>
        <v>0</v>
      </c>
      <c r="L423" s="69">
        <f>IF(A30stdlife="n/a","n/a",IF(L$3&gt;(A30stdlife+$F423),(Input!$H$172*(1+vanilla1)^0.5)-SUM($H423:K423),(Input!$H$172*(1+vanilla1)^0.5)/A30stdlife))</f>
        <v>0</v>
      </c>
      <c r="M423" s="69">
        <f>IF(A30stdlife="n/a","n/a",IF(M$3&gt;(A30stdlife+$F423),(Input!$H$172*(1+vanilla1)^0.5)-SUM($H423:L423),(Input!$H$172*(1+vanilla1)^0.5)/A30stdlife))</f>
        <v>0</v>
      </c>
      <c r="N423" s="69">
        <f>IF(A30stdlife="n/a","n/a",IF(N$3&gt;(A30stdlife+$F423),(Input!$H$172*(1+vanilla1)^0.5)-SUM($H423:M423),(Input!$H$172*(1+vanilla1)^0.5)/A30stdlife))</f>
        <v>0</v>
      </c>
      <c r="O423" s="69">
        <f>IF(A30stdlife="n/a","n/a",IF(O$3&gt;(A30stdlife+$F423),(Input!$H$172*(1+vanilla1)^0.5)-SUM($H423:N423),(Input!$H$172*(1+vanilla1)^0.5)/A30stdlife))</f>
        <v>0</v>
      </c>
      <c r="P423" s="69">
        <f>IF(A30stdlife="n/a","n/a",IF(P$3&gt;(A30stdlife+$F423),(Input!$H$172*(1+vanilla1)^0.5)-SUM($H423:O423),(Input!$H$172*(1+vanilla1)^0.5)/A30stdlife))</f>
        <v>0</v>
      </c>
      <c r="Q423" s="69">
        <f>IF(A30stdlife="n/a","n/a",IF(Q$3&gt;(A30stdlife+$F423),(Input!$H$172*(1+vanilla1)^0.5)-SUM($H423:P423),(Input!$H$172*(1+vanilla1)^0.5)/A30stdlife))</f>
        <v>0</v>
      </c>
      <c r="R423" s="69"/>
      <c r="S423" s="104"/>
      <c r="T423" s="104"/>
      <c r="U423" s="104"/>
      <c r="V423" s="104"/>
      <c r="W423" s="104"/>
      <c r="X423" s="104"/>
      <c r="Y423" s="104"/>
      <c r="Z423" s="104"/>
      <c r="AA423" s="104"/>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49"/>
      <c r="F424" s="87">
        <v>2</v>
      </c>
      <c r="G424" s="125"/>
      <c r="H424" s="149"/>
      <c r="I424" s="150"/>
      <c r="J424" s="69">
        <f>IF(A30stdlife="n/a","n/a",IF(J$3&gt;(A30stdlife+$F424),(Input!$I$172*(1+vanilla2)^0.5)-SUM($I424:I424),(Input!$I$172*(1+vanilla2)^0.5)/A30stdlife))</f>
        <v>0</v>
      </c>
      <c r="K424" s="69">
        <f>IF(A30stdlife="n/a","n/a",IF(K$3&gt;(A30stdlife+$F424),(Input!$I$172*(1+vanilla2)^0.5)-SUM($I424:J424),(Input!$I$172*(1+vanilla2)^0.5)/A30stdlife))</f>
        <v>0</v>
      </c>
      <c r="L424" s="69">
        <f>IF(A30stdlife="n/a","n/a",IF(L$3&gt;(A30stdlife+$F424),(Input!$I$172*(1+vanilla2)^0.5)-SUM($I424:K424),(Input!$I$172*(1+vanilla2)^0.5)/A30stdlife))</f>
        <v>0</v>
      </c>
      <c r="M424" s="69">
        <f>IF(A30stdlife="n/a","n/a",IF(M$3&gt;(A30stdlife+$F424),(Input!$I$172*(1+vanilla2)^0.5)-SUM($I424:L424),(Input!$I$172*(1+vanilla2)^0.5)/A30stdlife))</f>
        <v>0</v>
      </c>
      <c r="N424" s="69">
        <f>IF(A30stdlife="n/a","n/a",IF(N$3&gt;(A30stdlife+$F424),(Input!$I$172*(1+vanilla2)^0.5)-SUM($I424:M424),(Input!$I$172*(1+vanilla2)^0.5)/A30stdlife))</f>
        <v>0</v>
      </c>
      <c r="O424" s="69">
        <f>IF(A30stdlife="n/a","n/a",IF(O$3&gt;(A30stdlife+$F424),(Input!$I$172*(1+vanilla2)^0.5)-SUM($I424:N424),(Input!$I$172*(1+vanilla2)^0.5)/A30stdlife))</f>
        <v>0</v>
      </c>
      <c r="P424" s="69">
        <f>IF(A30stdlife="n/a","n/a",IF(P$3&gt;(A30stdlife+$F424),(Input!$I$172*(1+vanilla2)^0.5)-SUM($I424:O424),(Input!$I$172*(1+vanilla2)^0.5)/A30stdlife))</f>
        <v>0</v>
      </c>
      <c r="Q424" s="69">
        <f>IF(A30stdlife="n/a","n/a",IF(Q$3&gt;(A30stdlife+$F424),(Input!$I$172*(1+vanilla2)^0.5)-SUM($I424:P424),(Input!$I$172*(1+vanilla2)^0.5)/A30stdlife))</f>
        <v>0</v>
      </c>
      <c r="R424" s="69"/>
      <c r="S424" s="104"/>
      <c r="T424" s="104"/>
      <c r="U424" s="104"/>
      <c r="V424" s="104"/>
      <c r="W424" s="104"/>
      <c r="X424" s="104"/>
      <c r="Y424" s="104"/>
      <c r="Z424" s="104"/>
      <c r="AA424" s="104"/>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49"/>
      <c r="F425" s="87">
        <v>3</v>
      </c>
      <c r="G425" s="125"/>
      <c r="H425" s="149"/>
      <c r="I425" s="151"/>
      <c r="J425" s="150"/>
      <c r="K425" s="69">
        <f>IF(A30stdlife="n/a","n/a",IF(K$3&gt;(A30stdlife+$F425),(Input!$J$172*(1+vanilla3)^0.5)-SUM($J425:J425),(Input!$J$172*(1+vanilla3)^0.5)/A30stdlife))</f>
        <v>0</v>
      </c>
      <c r="L425" s="69">
        <f>IF(A30stdlife="n/a","n/a",IF(L$3&gt;(A30stdlife+$F425),(Input!$J$172*(1+vanilla3)^0.5)-SUM($J425:K425),(Input!$J$172*(1+vanilla3)^0.5)/A30stdlife))</f>
        <v>0</v>
      </c>
      <c r="M425" s="69">
        <f>IF(A30stdlife="n/a","n/a",IF(M$3&gt;(A30stdlife+$F425),(Input!$J$172*(1+vanilla3)^0.5)-SUM($J425:L425),(Input!$J$172*(1+vanilla3)^0.5)/A30stdlife))</f>
        <v>0</v>
      </c>
      <c r="N425" s="69">
        <f>IF(A30stdlife="n/a","n/a",IF(N$3&gt;(A30stdlife+$F425),(Input!$J$172*(1+vanilla3)^0.5)-SUM($J425:M425),(Input!$J$172*(1+vanilla3)^0.5)/A30stdlife))</f>
        <v>0</v>
      </c>
      <c r="O425" s="69">
        <f>IF(A30stdlife="n/a","n/a",IF(O$3&gt;(A30stdlife+$F425),(Input!$J$172*(1+vanilla3)^0.5)-SUM($J425:N425),(Input!$J$172*(1+vanilla3)^0.5)/A30stdlife))</f>
        <v>0</v>
      </c>
      <c r="P425" s="69">
        <f>IF(A30stdlife="n/a","n/a",IF(P$3&gt;(A30stdlife+$F425),(Input!$J$172*(1+vanilla3)^0.5)-SUM($J425:O425),(Input!$J$172*(1+vanilla3)^0.5)/A30stdlife))</f>
        <v>0</v>
      </c>
      <c r="Q425" s="69">
        <f>IF(A30stdlife="n/a","n/a",IF(Q$3&gt;(A30stdlife+$F425),(Input!$J$172*(1+vanilla3)^0.5)-SUM($J425:P425),(Input!$J$172*(1+vanilla3)^0.5)/A30stdlife))</f>
        <v>0</v>
      </c>
      <c r="R425" s="69"/>
      <c r="S425" s="104"/>
      <c r="T425" s="104"/>
      <c r="U425" s="104"/>
      <c r="V425" s="104"/>
      <c r="W425" s="104"/>
      <c r="X425" s="104"/>
      <c r="Y425" s="104"/>
      <c r="Z425" s="104"/>
      <c r="AA425" s="104"/>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49"/>
      <c r="F426" s="87">
        <v>4</v>
      </c>
      <c r="G426" s="125"/>
      <c r="H426" s="149"/>
      <c r="I426" s="151"/>
      <c r="J426" s="151"/>
      <c r="K426" s="150"/>
      <c r="L426" s="69">
        <f>IF(A30stdlife="n/a","n/a",IF(L$3&gt;(A30stdlife+$F426),(Input!$K$172*(1+vanilla4)^0.5)-SUM($K426:K426),(Input!$K$172*(1+vanilla4)^0.5)/A30stdlife))</f>
        <v>0</v>
      </c>
      <c r="M426" s="69">
        <f>IF(A30stdlife="n/a","n/a",IF(M$3&gt;(A30stdlife+$F426),(Input!$K$172*(1+vanilla4)^0.5)-SUM($K426:L426),(Input!$K$172*(1+vanilla4)^0.5)/A30stdlife))</f>
        <v>0</v>
      </c>
      <c r="N426" s="69">
        <f>IF(A30stdlife="n/a","n/a",IF(N$3&gt;(A30stdlife+$F426),(Input!$K$172*(1+vanilla4)^0.5)-SUM($K426:M426),(Input!$K$172*(1+vanilla4)^0.5)/A30stdlife))</f>
        <v>0</v>
      </c>
      <c r="O426" s="69">
        <f>IF(A30stdlife="n/a","n/a",IF(O$3&gt;(A30stdlife+$F426),(Input!$K$172*(1+vanilla4)^0.5)-SUM($K426:N426),(Input!$K$172*(1+vanilla4)^0.5)/A30stdlife))</f>
        <v>0</v>
      </c>
      <c r="P426" s="69">
        <f>IF(A30stdlife="n/a","n/a",IF(P$3&gt;(A30stdlife+$F426),(Input!$K$172*(1+vanilla4)^0.5)-SUM($K426:O426),(Input!$K$172*(1+vanilla4)^0.5)/A30stdlife))</f>
        <v>0</v>
      </c>
      <c r="Q426" s="69">
        <f>IF(A30stdlife="n/a","n/a",IF(Q$3&gt;(A30stdlife+$F426),(Input!$K$172*(1+vanilla4)^0.5)-SUM($K426:P426),(Input!$K$172*(1+vanilla4)^0.5)/A30stdlife))</f>
        <v>0</v>
      </c>
      <c r="R426" s="69"/>
      <c r="S426" s="104"/>
      <c r="T426" s="104"/>
      <c r="U426" s="104"/>
      <c r="V426" s="104"/>
      <c r="W426" s="104"/>
      <c r="X426" s="104"/>
      <c r="Y426" s="104"/>
      <c r="Z426" s="104"/>
      <c r="AA426" s="104"/>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49"/>
      <c r="F427" s="87">
        <v>5</v>
      </c>
      <c r="G427" s="27"/>
      <c r="H427" s="149"/>
      <c r="I427" s="151"/>
      <c r="J427" s="151"/>
      <c r="K427" s="151"/>
      <c r="L427" s="150"/>
      <c r="M427" s="69">
        <f>IF(A30stdlife="n/a","n/a",IF(M$3&gt;(A30stdlife+$F427),(Input!$L$172*(1+vanilla5)^0.5)-SUM($L427:L427),(Input!$L$172*(1+vanilla5)^0.5)/A30stdlife))</f>
        <v>0</v>
      </c>
      <c r="N427" s="69">
        <f>IF(A30stdlife="n/a","n/a",IF(N$3&gt;(A30stdlife+$F427),(Input!$L$172*(1+vanilla5)^0.5)-SUM($L427:M427),(Input!$L$172*(1+vanilla5)^0.5)/A30stdlife))</f>
        <v>0</v>
      </c>
      <c r="O427" s="69">
        <f>IF(A30stdlife="n/a","n/a",IF(O$3&gt;(A30stdlife+$F427),(Input!$L$172*(1+vanilla5)^0.5)-SUM($L427:N427),(Input!$L$172*(1+vanilla5)^0.5)/A30stdlife))</f>
        <v>0</v>
      </c>
      <c r="P427" s="69">
        <f>IF(A30stdlife="n/a","n/a",IF(P$3&gt;(A30stdlife+$F427),(Input!$L$172*(1+vanilla5)^0.5)-SUM($L427:O427),(Input!$L$172*(1+vanilla5)^0.5)/A30stdlife))</f>
        <v>0</v>
      </c>
      <c r="Q427" s="69">
        <f>IF(A30stdlife="n/a","n/a",IF(Q$3&gt;(A30stdlife+$F427),(Input!$L$172*(1+vanilla5)^0.5)-SUM($L427:P427),(Input!$L$172*(1+vanilla5)^0.5)/A30stdlife))</f>
        <v>0</v>
      </c>
      <c r="R427" s="69"/>
      <c r="S427" s="104"/>
      <c r="T427" s="104"/>
      <c r="U427" s="104"/>
      <c r="V427" s="104"/>
      <c r="W427" s="104"/>
      <c r="X427" s="104"/>
      <c r="Y427" s="104"/>
      <c r="Z427" s="104"/>
      <c r="AA427" s="104"/>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49"/>
      <c r="F428" s="87">
        <v>6</v>
      </c>
      <c r="G428" s="27"/>
      <c r="H428" s="149"/>
      <c r="I428" s="151"/>
      <c r="J428" s="151"/>
      <c r="K428" s="151"/>
      <c r="L428" s="151"/>
      <c r="M428" s="150"/>
      <c r="N428" s="69">
        <f>IF(A30stdlife="n/a","n/a",IF(N$3&gt;(A30stdlife+$F428),(Input!$M$172*(1+vanilla6)^0.5)-SUM($M428:M428),(Input!$M$172*(1+vanilla6)^0.5)/A30stdlife))</f>
        <v>0</v>
      </c>
      <c r="O428" s="69">
        <f>IF(A30stdlife="n/a","n/a",IF(O$3&gt;(A30stdlife+$F428),(Input!$M$172*(1+vanilla6)^0.5)-SUM($M428:N428),(Input!$M$172*(1+vanilla6)^0.5)/A30stdlife))</f>
        <v>0</v>
      </c>
      <c r="P428" s="69">
        <f>IF(A30stdlife="n/a","n/a",IF(P$3&gt;(A30stdlife+$F428),(Input!$M$172*(1+vanilla6)^0.5)-SUM($M428:O428),(Input!$M$172*(1+vanilla6)^0.5)/A30stdlife))</f>
        <v>0</v>
      </c>
      <c r="Q428" s="69">
        <f>IF(A30stdlife="n/a","n/a",IF(Q$3&gt;(A30stdlife+$F428),(Input!$M$172*(1+vanilla6)^0.5)-SUM($M428:P428),(Input!$M$172*(1+vanilla6)^0.5)/A30stdlife))</f>
        <v>0</v>
      </c>
      <c r="R428" s="69"/>
      <c r="S428" s="104"/>
      <c r="T428" s="104"/>
      <c r="U428" s="104"/>
      <c r="V428" s="104"/>
      <c r="W428" s="104"/>
      <c r="X428" s="104"/>
      <c r="Y428" s="104"/>
      <c r="Z428" s="104"/>
      <c r="AA428" s="104"/>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49"/>
      <c r="F429" s="87">
        <v>7</v>
      </c>
      <c r="G429" s="27"/>
      <c r="H429" s="149"/>
      <c r="I429" s="151"/>
      <c r="J429" s="151"/>
      <c r="K429" s="151"/>
      <c r="L429" s="151"/>
      <c r="M429" s="151"/>
      <c r="N429" s="150"/>
      <c r="O429" s="69">
        <f>IF(A30stdlife="n/a","n/a",IF(O$3&gt;(A30stdlife+$F429),(Input!N$172*(1+vanilla7)^0.5)-SUM($N429:N429),(Input!$N$172*(1+vanilla7)^0.5)/A30stdlife))</f>
        <v>0</v>
      </c>
      <c r="P429" s="69">
        <f>IF(A30stdlife="n/a","n/a",IF(P$3&gt;(A30stdlife+$F429),(Input!O$172*(1+vanilla7)^0.5)-SUM($N429:O429),(Input!$N$172*(1+vanilla7)^0.5)/A30stdlife))</f>
        <v>0</v>
      </c>
      <c r="Q429" s="69">
        <f>IF(A30stdlife="n/a","n/a",IF(Q$3&gt;(A30stdlife+$F429),(Input!P$172*(1+vanilla7)^0.5)-SUM($N429:P429),(Input!$N$172*(1+vanilla7)^0.5)/A30stdlife))</f>
        <v>0</v>
      </c>
      <c r="R429" s="69"/>
      <c r="S429" s="104"/>
      <c r="T429" s="104"/>
      <c r="U429" s="104"/>
      <c r="V429" s="104"/>
      <c r="W429" s="104"/>
      <c r="X429" s="104"/>
      <c r="Y429" s="104"/>
      <c r="Z429" s="104"/>
      <c r="AA429" s="104"/>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49"/>
      <c r="F430" s="87">
        <v>8</v>
      </c>
      <c r="G430" s="27"/>
      <c r="H430" s="149"/>
      <c r="I430" s="151"/>
      <c r="J430" s="151"/>
      <c r="K430" s="151"/>
      <c r="L430" s="151"/>
      <c r="M430" s="151"/>
      <c r="N430" s="151"/>
      <c r="O430" s="150"/>
      <c r="P430" s="69">
        <f>IF(A30stdlife="n/a","n/a",IF(P$3&gt;(A30stdlife+$F430),(Input!$O$172*(1+vanilla8)^0.5)-SUM($O430:O430),(Input!$O$172*(1+vanilla8)^0.5)/A30stdlife))</f>
        <v>0</v>
      </c>
      <c r="Q430" s="69">
        <f>IF(A30stdlife="n/a","n/a",IF(Q$3&gt;(A30stdlife+$F430),(Input!$O$172*(1+vanilla8)^0.5)-SUM($O430:P430),(Input!$O$172*(1+vanilla8)^0.5)/A30stdlife))</f>
        <v>0</v>
      </c>
      <c r="R430" s="69"/>
      <c r="S430" s="104"/>
      <c r="T430" s="104"/>
      <c r="U430" s="104"/>
      <c r="V430" s="104"/>
      <c r="W430" s="104"/>
      <c r="X430" s="104"/>
      <c r="Y430" s="104"/>
      <c r="Z430" s="104"/>
      <c r="AA430" s="104"/>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49"/>
      <c r="F431" s="87">
        <v>9</v>
      </c>
      <c r="G431" s="27"/>
      <c r="H431" s="149"/>
      <c r="I431" s="151"/>
      <c r="J431" s="151"/>
      <c r="K431" s="151"/>
      <c r="L431" s="151"/>
      <c r="M431" s="151"/>
      <c r="N431" s="151"/>
      <c r="O431" s="151"/>
      <c r="P431" s="150"/>
      <c r="Q431" s="69">
        <f>IF(A30stdlife="n/a","n/a",IF(Q$3&gt;(A30stdlife+$F431),(Input!$P$172*(1+vanilla9)^0.5)-SUM($P431:P431),(Input!$P$172*(1+vanilla9)^0.5)/A30stdlife))</f>
        <v>0</v>
      </c>
      <c r="R431" s="69"/>
      <c r="S431" s="104"/>
      <c r="T431" s="104"/>
      <c r="U431" s="104"/>
      <c r="V431" s="104"/>
      <c r="W431" s="104"/>
      <c r="X431" s="104"/>
      <c r="Y431" s="104"/>
      <c r="Z431" s="104"/>
      <c r="AA431" s="104"/>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49"/>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5"/>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7"/>
      <c r="S433" s="106"/>
      <c r="T433" s="106"/>
      <c r="U433" s="106"/>
      <c r="V433" s="106"/>
      <c r="W433" s="106"/>
      <c r="X433" s="106"/>
      <c r="Y433" s="106"/>
      <c r="Z433" s="106"/>
      <c r="AA433" s="106"/>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0"/>
      <c r="I434" s="120"/>
      <c r="J434" s="120"/>
      <c r="K434" s="120"/>
      <c r="L434" s="120"/>
      <c r="M434" s="120"/>
      <c r="N434" s="31"/>
      <c r="O434" s="31"/>
      <c r="P434" s="31"/>
      <c r="Q434" s="31"/>
      <c r="R434" s="31"/>
      <c r="S434" s="107"/>
      <c r="T434" s="107"/>
      <c r="U434" s="107"/>
      <c r="V434" s="107"/>
      <c r="W434" s="107"/>
      <c r="X434" s="107"/>
      <c r="Y434" s="107"/>
      <c r="Z434" s="107"/>
      <c r="AA434" s="107"/>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107"/>
      <c r="BE434" s="107"/>
      <c r="BF434" s="107"/>
      <c r="BG434" s="107"/>
      <c r="BH434" s="107"/>
      <c r="BI434" s="107"/>
      <c r="BJ434" s="107"/>
      <c r="BK434" s="12"/>
      <c r="BL434" s="12"/>
    </row>
    <row r="435" spans="1:256">
      <c r="A435" s="74"/>
      <c r="B435" s="74"/>
      <c r="C435" s="81" t="s">
        <v>31</v>
      </c>
      <c r="D435" s="74"/>
      <c r="E435" s="74"/>
      <c r="F435" s="74"/>
      <c r="G435" s="84"/>
      <c r="H435" s="121"/>
      <c r="I435" s="121"/>
      <c r="J435" s="121"/>
      <c r="K435" s="121"/>
      <c r="L435" s="121"/>
      <c r="M435" s="121"/>
      <c r="N435" s="85"/>
      <c r="O435" s="85"/>
      <c r="P435" s="85"/>
      <c r="Q435" s="85"/>
      <c r="R435" s="85"/>
      <c r="S435" s="85"/>
      <c r="T435" s="107"/>
      <c r="U435" s="107"/>
      <c r="V435" s="107"/>
      <c r="W435" s="107"/>
      <c r="X435" s="107"/>
      <c r="Y435" s="107"/>
      <c r="Z435" s="107"/>
      <c r="AA435" s="107"/>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107"/>
      <c r="BE435" s="107"/>
      <c r="BF435" s="107"/>
      <c r="BG435" s="107"/>
      <c r="BH435" s="107"/>
      <c r="BI435" s="107"/>
      <c r="BJ435" s="107"/>
      <c r="BK435" s="12"/>
      <c r="BL435" s="12"/>
    </row>
    <row r="436" spans="1:256">
      <c r="A436" s="9"/>
      <c r="B436" s="12"/>
      <c r="C436" s="17"/>
      <c r="D436" s="12"/>
      <c r="E436" s="12"/>
      <c r="F436" s="12"/>
      <c r="G436" s="116"/>
      <c r="H436" s="122"/>
      <c r="I436" s="122"/>
      <c r="J436" s="122"/>
      <c r="K436" s="122"/>
      <c r="L436" s="122"/>
      <c r="M436" s="122"/>
      <c r="N436" s="107"/>
      <c r="O436" s="107"/>
      <c r="P436" s="107"/>
      <c r="Q436" s="107"/>
      <c r="R436" s="107"/>
      <c r="S436" s="107"/>
      <c r="T436" s="107"/>
      <c r="U436" s="107"/>
      <c r="V436" s="107"/>
      <c r="W436" s="107"/>
      <c r="X436" s="107"/>
      <c r="Y436" s="107"/>
      <c r="Z436" s="107"/>
      <c r="AA436" s="107"/>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107"/>
      <c r="BE436" s="107"/>
      <c r="BF436" s="107"/>
      <c r="BG436" s="107"/>
      <c r="BH436" s="107"/>
      <c r="BI436" s="107"/>
      <c r="BJ436" s="107"/>
      <c r="BK436" s="12"/>
      <c r="BL436" s="12"/>
    </row>
    <row r="437" spans="1:256">
      <c r="A437" s="9"/>
      <c r="B437" s="9"/>
      <c r="C437" s="46" t="s">
        <v>46</v>
      </c>
      <c r="D437" s="9"/>
      <c r="E437" s="9"/>
      <c r="F437" s="9"/>
      <c r="G437" s="203">
        <f>SUM(G438:G467)</f>
        <v>72.380291603528562</v>
      </c>
      <c r="H437" s="117">
        <f>SUM(H438:H467)</f>
        <v>75.438890228994524</v>
      </c>
      <c r="I437" s="117">
        <f t="shared" ref="I437:R437" si="3">SUM(I438:I467)</f>
        <v>86.025808633852748</v>
      </c>
      <c r="J437" s="117">
        <f t="shared" si="3"/>
        <v>99.169103342830525</v>
      </c>
      <c r="K437" s="117">
        <f t="shared" si="3"/>
        <v>117.35857367157219</v>
      </c>
      <c r="L437" s="117">
        <f t="shared" si="3"/>
        <v>136.28557110629876</v>
      </c>
      <c r="M437" s="117">
        <f t="shared" si="3"/>
        <v>153.71536563512558</v>
      </c>
      <c r="N437" s="117">
        <f t="shared" si="3"/>
        <v>0</v>
      </c>
      <c r="O437" s="117">
        <f t="shared" si="3"/>
        <v>0</v>
      </c>
      <c r="P437" s="117">
        <f t="shared" si="3"/>
        <v>0</v>
      </c>
      <c r="Q437" s="117">
        <f t="shared" si="3"/>
        <v>0</v>
      </c>
      <c r="R437" s="117">
        <f t="shared" si="3"/>
        <v>0</v>
      </c>
      <c r="S437" s="100"/>
      <c r="T437" s="100"/>
      <c r="U437" s="100"/>
      <c r="V437" s="100"/>
      <c r="W437" s="100"/>
      <c r="X437" s="100"/>
      <c r="Y437" s="100"/>
      <c r="Z437" s="100"/>
      <c r="AA437" s="100"/>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232"/>
      <c r="BA437" s="232"/>
      <c r="BB437" s="232"/>
      <c r="BC437" s="232"/>
      <c r="BD437" s="100"/>
      <c r="BE437" s="100"/>
      <c r="BF437" s="100"/>
      <c r="BG437" s="100"/>
      <c r="BH437" s="100"/>
      <c r="BI437" s="100"/>
      <c r="BJ437" s="100"/>
      <c r="BK437" s="12"/>
      <c r="BL437" s="12"/>
    </row>
    <row r="438" spans="1:256" hidden="1" outlineLevel="1">
      <c r="A438" s="9"/>
      <c r="B438" s="9"/>
      <c r="C438" s="9"/>
      <c r="D438" s="131" t="str">
        <f>Asset1</f>
        <v>Opening Distribution Assets</v>
      </c>
      <c r="E438" s="9"/>
      <c r="F438" s="9"/>
      <c r="G438" s="196">
        <f>Input!J7</f>
        <v>72.380291603528562</v>
      </c>
      <c r="H438" s="112">
        <f>G438+G470+G502+G534+G566+G598</f>
        <v>75.438890228994524</v>
      </c>
      <c r="I438" s="112">
        <f t="shared" ref="I438:M447" si="4">H438+H470+H502</f>
        <v>72.955881796692992</v>
      </c>
      <c r="J438" s="112">
        <f t="shared" si="4"/>
        <v>71.105375373887895</v>
      </c>
      <c r="K438" s="112">
        <f t="shared" si="4"/>
        <v>69.477400923739395</v>
      </c>
      <c r="L438" s="112">
        <f t="shared" si="4"/>
        <v>66.527296975279754</v>
      </c>
      <c r="M438" s="112">
        <f t="shared" si="4"/>
        <v>63.908710670361295</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9"/>
      <c r="BE438" s="9"/>
      <c r="BF438" s="9"/>
      <c r="BG438" s="9"/>
      <c r="BH438" s="9"/>
      <c r="BI438" s="9"/>
      <c r="BJ438" s="9"/>
      <c r="BK438" s="9"/>
      <c r="BL438" s="9"/>
    </row>
    <row r="439" spans="1:256" hidden="1" outlineLevel="1">
      <c r="A439" s="9"/>
      <c r="B439" s="9"/>
      <c r="C439" s="46"/>
      <c r="D439" s="131" t="str">
        <f>Asset2</f>
        <v>Sub-transmission Overhead</v>
      </c>
      <c r="E439" s="9"/>
      <c r="F439" s="9"/>
      <c r="G439" s="196">
        <f>Input!J8</f>
        <v>0</v>
      </c>
      <c r="H439" s="112">
        <f t="shared" ref="H439:H457" si="5">G439+G471+G503+G535+G567+G599</f>
        <v>0</v>
      </c>
      <c r="I439" s="112">
        <f t="shared" si="4"/>
        <v>8.164499544289864</v>
      </c>
      <c r="J439" s="112">
        <f t="shared" si="4"/>
        <v>15.056571840634625</v>
      </c>
      <c r="K439" s="112">
        <f t="shared" si="4"/>
        <v>22.053254318519279</v>
      </c>
      <c r="L439" s="112">
        <f t="shared" si="4"/>
        <v>25.931107170299693</v>
      </c>
      <c r="M439" s="112">
        <f t="shared" si="4"/>
        <v>28.801672541483875</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30"/>
      <c r="AC439" s="230"/>
      <c r="AD439" s="230"/>
      <c r="AE439" s="230"/>
      <c r="AF439" s="230"/>
      <c r="AG439" s="230"/>
      <c r="AH439" s="230"/>
      <c r="AI439" s="230"/>
      <c r="AJ439" s="230"/>
      <c r="AK439" s="230"/>
      <c r="AL439" s="230"/>
      <c r="AM439" s="230"/>
      <c r="AN439" s="230"/>
      <c r="AO439" s="230"/>
      <c r="AP439" s="230"/>
      <c r="AQ439" s="230"/>
      <c r="AR439" s="230"/>
      <c r="AS439" s="230"/>
      <c r="AT439" s="230"/>
      <c r="AU439" s="230"/>
      <c r="AV439" s="230"/>
      <c r="AW439" s="230"/>
      <c r="AX439" s="230"/>
      <c r="AY439" s="230"/>
      <c r="AZ439" s="230"/>
      <c r="BA439" s="230"/>
      <c r="BB439" s="230"/>
      <c r="BC439" s="230"/>
      <c r="BD439" s="101"/>
      <c r="BE439" s="101"/>
      <c r="BF439" s="101"/>
      <c r="BG439" s="101"/>
      <c r="BH439" s="101"/>
      <c r="BI439" s="101"/>
      <c r="BJ439" s="101"/>
      <c r="BK439" s="12"/>
      <c r="BL439" s="12"/>
    </row>
    <row r="440" spans="1:256" hidden="1" outlineLevel="1">
      <c r="A440" s="9"/>
      <c r="B440" s="9"/>
      <c r="C440" s="46"/>
      <c r="D440" s="131" t="str">
        <f>Asset3</f>
        <v>Sub-transmission Underground</v>
      </c>
      <c r="E440" s="9"/>
      <c r="F440" s="9"/>
      <c r="G440" s="196">
        <f>Input!J9</f>
        <v>0</v>
      </c>
      <c r="H440" s="112">
        <f t="shared" si="5"/>
        <v>0</v>
      </c>
      <c r="I440" s="112">
        <f t="shared" si="4"/>
        <v>0</v>
      </c>
      <c r="J440" s="112">
        <f t="shared" si="4"/>
        <v>0</v>
      </c>
      <c r="K440" s="112">
        <f t="shared" si="4"/>
        <v>0</v>
      </c>
      <c r="L440" s="112">
        <f t="shared" si="4"/>
        <v>0</v>
      </c>
      <c r="M440" s="112">
        <f t="shared" si="4"/>
        <v>0</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30"/>
      <c r="AC440" s="230"/>
      <c r="AD440" s="230"/>
      <c r="AE440" s="230"/>
      <c r="AF440" s="230"/>
      <c r="AG440" s="230"/>
      <c r="AH440" s="230"/>
      <c r="AI440" s="230"/>
      <c r="AJ440" s="230"/>
      <c r="AK440" s="230"/>
      <c r="AL440" s="230"/>
      <c r="AM440" s="230"/>
      <c r="AN440" s="230"/>
      <c r="AO440" s="230"/>
      <c r="AP440" s="230"/>
      <c r="AQ440" s="230"/>
      <c r="AR440" s="230"/>
      <c r="AS440" s="230"/>
      <c r="AT440" s="230"/>
      <c r="AU440" s="230"/>
      <c r="AV440" s="230"/>
      <c r="AW440" s="230"/>
      <c r="AX440" s="230"/>
      <c r="AY440" s="230"/>
      <c r="AZ440" s="230"/>
      <c r="BA440" s="230"/>
      <c r="BB440" s="230"/>
      <c r="BC440" s="230"/>
      <c r="BD440" s="101"/>
      <c r="BE440" s="101"/>
      <c r="BF440" s="101"/>
      <c r="BG440" s="101"/>
      <c r="BH440" s="101"/>
      <c r="BI440" s="101"/>
      <c r="BJ440" s="101"/>
      <c r="BK440" s="12"/>
      <c r="BL440" s="12"/>
    </row>
    <row r="441" spans="1:256" hidden="1" outlineLevel="1">
      <c r="A441" s="9"/>
      <c r="B441" s="9"/>
      <c r="C441" s="46"/>
      <c r="D441" s="131" t="str">
        <f>Asset4</f>
        <v>Zone Substation</v>
      </c>
      <c r="E441" s="9"/>
      <c r="F441" s="9"/>
      <c r="G441" s="196">
        <f>Input!J10</f>
        <v>0</v>
      </c>
      <c r="H441" s="112">
        <f t="shared" si="5"/>
        <v>0</v>
      </c>
      <c r="I441" s="112">
        <f t="shared" si="4"/>
        <v>2.6432904719131183</v>
      </c>
      <c r="J441" s="112">
        <f t="shared" si="4"/>
        <v>8.6817935708564509</v>
      </c>
      <c r="K441" s="112">
        <f t="shared" si="4"/>
        <v>20.823661474716044</v>
      </c>
      <c r="L441" s="112">
        <f t="shared" si="4"/>
        <v>36.93299662836322</v>
      </c>
      <c r="M441" s="112">
        <f t="shared" si="4"/>
        <v>50.102465171268591</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30"/>
      <c r="AC441" s="230"/>
      <c r="AD441" s="230"/>
      <c r="AE441" s="230"/>
      <c r="AF441" s="230"/>
      <c r="AG441" s="230"/>
      <c r="AH441" s="230"/>
      <c r="AI441" s="230"/>
      <c r="AJ441" s="230"/>
      <c r="AK441" s="230"/>
      <c r="AL441" s="230"/>
      <c r="AM441" s="230"/>
      <c r="AN441" s="230"/>
      <c r="AO441" s="230"/>
      <c r="AP441" s="230"/>
      <c r="AQ441" s="230"/>
      <c r="AR441" s="230"/>
      <c r="AS441" s="230"/>
      <c r="AT441" s="230"/>
      <c r="AU441" s="230"/>
      <c r="AV441" s="230"/>
      <c r="AW441" s="230"/>
      <c r="AX441" s="230"/>
      <c r="AY441" s="230"/>
      <c r="AZ441" s="230"/>
      <c r="BA441" s="230"/>
      <c r="BB441" s="230"/>
      <c r="BC441" s="230"/>
      <c r="BD441" s="101"/>
      <c r="BE441" s="101"/>
      <c r="BF441" s="101"/>
      <c r="BG441" s="101"/>
      <c r="BH441" s="101"/>
      <c r="BI441" s="101"/>
      <c r="BJ441" s="101"/>
      <c r="BK441" s="12"/>
      <c r="BL441" s="12"/>
    </row>
    <row r="442" spans="1:256" hidden="1" outlineLevel="1">
      <c r="A442" s="9"/>
      <c r="B442" s="9"/>
      <c r="C442" s="46"/>
      <c r="D442" s="131" t="str">
        <f>Asset5</f>
        <v>IT &amp; Communication Systems (Networks)</v>
      </c>
      <c r="E442" s="9"/>
      <c r="F442" s="9"/>
      <c r="G442" s="196">
        <f>Input!J11</f>
        <v>0</v>
      </c>
      <c r="H442" s="112">
        <f t="shared" si="5"/>
        <v>0</v>
      </c>
      <c r="I442" s="112">
        <f t="shared" si="4"/>
        <v>0.18060118626473348</v>
      </c>
      <c r="J442" s="112">
        <f t="shared" si="4"/>
        <v>0.29494967039134867</v>
      </c>
      <c r="K442" s="112">
        <f t="shared" si="4"/>
        <v>0.63243179553062323</v>
      </c>
      <c r="L442" s="112">
        <f t="shared" si="4"/>
        <v>1.5205709295998915</v>
      </c>
      <c r="M442" s="112">
        <f t="shared" si="4"/>
        <v>4.3126241195881239</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30"/>
      <c r="AC442" s="230"/>
      <c r="AD442" s="230"/>
      <c r="AE442" s="230"/>
      <c r="AF442" s="230"/>
      <c r="AG442" s="230"/>
      <c r="AH442" s="230"/>
      <c r="AI442" s="230"/>
      <c r="AJ442" s="230"/>
      <c r="AK442" s="230"/>
      <c r="AL442" s="230"/>
      <c r="AM442" s="230"/>
      <c r="AN442" s="230"/>
      <c r="AO442" s="230"/>
      <c r="AP442" s="230"/>
      <c r="AQ442" s="230"/>
      <c r="AR442" s="230"/>
      <c r="AS442" s="230"/>
      <c r="AT442" s="230"/>
      <c r="AU442" s="230"/>
      <c r="AV442" s="230"/>
      <c r="AW442" s="230"/>
      <c r="AX442" s="230"/>
      <c r="AY442" s="230"/>
      <c r="AZ442" s="230"/>
      <c r="BA442" s="230"/>
      <c r="BB442" s="230"/>
      <c r="BC442" s="230"/>
      <c r="BD442" s="101"/>
      <c r="BE442" s="101"/>
      <c r="BF442" s="101"/>
      <c r="BG442" s="101"/>
      <c r="BH442" s="101"/>
      <c r="BI442" s="101"/>
      <c r="BJ442" s="101"/>
      <c r="BK442" s="12"/>
      <c r="BL442" s="12"/>
    </row>
    <row r="443" spans="1:256" hidden="1" outlineLevel="1">
      <c r="A443" s="9"/>
      <c r="B443" s="9"/>
      <c r="C443" s="46"/>
      <c r="D443" s="131" t="str">
        <f>Asset6</f>
        <v>Motor Vehicles</v>
      </c>
      <c r="E443" s="9"/>
      <c r="F443" s="9"/>
      <c r="G443" s="196">
        <f>Input!J12</f>
        <v>0</v>
      </c>
      <c r="H443" s="112">
        <f t="shared" si="5"/>
        <v>0</v>
      </c>
      <c r="I443" s="112">
        <f t="shared" si="4"/>
        <v>0</v>
      </c>
      <c r="J443" s="112">
        <f t="shared" si="4"/>
        <v>0</v>
      </c>
      <c r="K443" s="112">
        <f t="shared" si="4"/>
        <v>8.5228829707209866E-2</v>
      </c>
      <c r="L443" s="112">
        <f t="shared" si="4"/>
        <v>0.6736848329336127</v>
      </c>
      <c r="M443" s="112">
        <f t="shared" si="4"/>
        <v>0.83563212241620077</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30"/>
      <c r="AC443" s="230"/>
      <c r="AD443" s="230"/>
      <c r="AE443" s="230"/>
      <c r="AF443" s="230"/>
      <c r="AG443" s="230"/>
      <c r="AH443" s="230"/>
      <c r="AI443" s="230"/>
      <c r="AJ443" s="230"/>
      <c r="AK443" s="230"/>
      <c r="AL443" s="230"/>
      <c r="AM443" s="230"/>
      <c r="AN443" s="230"/>
      <c r="AO443" s="230"/>
      <c r="AP443" s="230"/>
      <c r="AQ443" s="230"/>
      <c r="AR443" s="230"/>
      <c r="AS443" s="230"/>
      <c r="AT443" s="230"/>
      <c r="AU443" s="230"/>
      <c r="AV443" s="230"/>
      <c r="AW443" s="230"/>
      <c r="AX443" s="230"/>
      <c r="AY443" s="230"/>
      <c r="AZ443" s="230"/>
      <c r="BA443" s="230"/>
      <c r="BB443" s="230"/>
      <c r="BC443" s="230"/>
      <c r="BD443" s="101"/>
      <c r="BE443" s="101"/>
      <c r="BF443" s="101"/>
      <c r="BG443" s="101"/>
      <c r="BH443" s="101"/>
      <c r="BI443" s="101"/>
      <c r="BJ443" s="101"/>
      <c r="BK443" s="12"/>
      <c r="BL443" s="12"/>
    </row>
    <row r="444" spans="1:256" hidden="1" outlineLevel="1">
      <c r="A444" s="9"/>
      <c r="B444" s="9"/>
      <c r="C444" s="46"/>
      <c r="D444" s="131" t="str">
        <f>Asset7</f>
        <v>Other Non-System Assets (Networks)</v>
      </c>
      <c r="E444" s="9"/>
      <c r="F444" s="9"/>
      <c r="G444" s="196">
        <f>Input!J13</f>
        <v>0</v>
      </c>
      <c r="H444" s="112">
        <f t="shared" si="5"/>
        <v>0</v>
      </c>
      <c r="I444" s="112">
        <f t="shared" si="4"/>
        <v>0.14104961892888998</v>
      </c>
      <c r="J444" s="112">
        <f t="shared" si="4"/>
        <v>0.18824661004187329</v>
      </c>
      <c r="K444" s="112">
        <f t="shared" si="4"/>
        <v>0.20783332262002657</v>
      </c>
      <c r="L444" s="112">
        <f t="shared" si="4"/>
        <v>0.24057077830443496</v>
      </c>
      <c r="M444" s="112">
        <f t="shared" si="4"/>
        <v>0.26268930512960031</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30"/>
      <c r="AC444" s="230"/>
      <c r="AD444" s="230"/>
      <c r="AE444" s="230"/>
      <c r="AF444" s="230"/>
      <c r="AG444" s="230"/>
      <c r="AH444" s="230"/>
      <c r="AI444" s="230"/>
      <c r="AJ444" s="230"/>
      <c r="AK444" s="230"/>
      <c r="AL444" s="230"/>
      <c r="AM444" s="230"/>
      <c r="AN444" s="230"/>
      <c r="AO444" s="230"/>
      <c r="AP444" s="230"/>
      <c r="AQ444" s="230"/>
      <c r="AR444" s="230"/>
      <c r="AS444" s="230"/>
      <c r="AT444" s="230"/>
      <c r="AU444" s="230"/>
      <c r="AV444" s="230"/>
      <c r="AW444" s="230"/>
      <c r="AX444" s="230"/>
      <c r="AY444" s="230"/>
      <c r="AZ444" s="230"/>
      <c r="BA444" s="230"/>
      <c r="BB444" s="230"/>
      <c r="BC444" s="230"/>
      <c r="BD444" s="101"/>
      <c r="BE444" s="101"/>
      <c r="BF444" s="101"/>
      <c r="BG444" s="101"/>
      <c r="BH444" s="101"/>
      <c r="BI444" s="101"/>
      <c r="BJ444" s="101"/>
      <c r="BK444" s="12"/>
      <c r="BL444" s="12"/>
    </row>
    <row r="445" spans="1:256" hidden="1" outlineLevel="1">
      <c r="A445" s="9"/>
      <c r="B445" s="9"/>
      <c r="C445" s="46"/>
      <c r="D445" s="131" t="str">
        <f>Asset8</f>
        <v>IT Systems (Corporate)</v>
      </c>
      <c r="E445" s="9"/>
      <c r="F445" s="9"/>
      <c r="G445" s="196">
        <f>Input!J14</f>
        <v>0</v>
      </c>
      <c r="H445" s="112">
        <f t="shared" si="5"/>
        <v>0</v>
      </c>
      <c r="I445" s="112">
        <f t="shared" si="4"/>
        <v>0.13348748851522904</v>
      </c>
      <c r="J445" s="112">
        <f t="shared" si="4"/>
        <v>0.15080131689720433</v>
      </c>
      <c r="K445" s="112">
        <f t="shared" si="4"/>
        <v>0.3298077415026317</v>
      </c>
      <c r="L445" s="112">
        <f t="shared" si="4"/>
        <v>0.67258136580037886</v>
      </c>
      <c r="M445" s="112">
        <f t="shared" si="4"/>
        <v>1.5171618995131522</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30"/>
      <c r="AC445" s="230"/>
      <c r="AD445" s="230"/>
      <c r="AE445" s="230"/>
      <c r="AF445" s="230"/>
      <c r="AG445" s="230"/>
      <c r="AH445" s="230"/>
      <c r="AI445" s="230"/>
      <c r="AJ445" s="230"/>
      <c r="AK445" s="230"/>
      <c r="AL445" s="230"/>
      <c r="AM445" s="230"/>
      <c r="AN445" s="230"/>
      <c r="AO445" s="230"/>
      <c r="AP445" s="230"/>
      <c r="AQ445" s="230"/>
      <c r="AR445" s="230"/>
      <c r="AS445" s="230"/>
      <c r="AT445" s="230"/>
      <c r="AU445" s="230"/>
      <c r="AV445" s="230"/>
      <c r="AW445" s="230"/>
      <c r="AX445" s="230"/>
      <c r="AY445" s="230"/>
      <c r="AZ445" s="230"/>
      <c r="BA445" s="230"/>
      <c r="BB445" s="230"/>
      <c r="BC445" s="230"/>
      <c r="BD445" s="101"/>
      <c r="BE445" s="101"/>
      <c r="BF445" s="101"/>
      <c r="BG445" s="101"/>
      <c r="BH445" s="101"/>
      <c r="BI445" s="101"/>
      <c r="BJ445" s="101"/>
      <c r="BK445" s="12"/>
      <c r="BL445" s="12"/>
    </row>
    <row r="446" spans="1:256" hidden="1" outlineLevel="1">
      <c r="A446" s="9"/>
      <c r="B446" s="9"/>
      <c r="C446" s="46"/>
      <c r="D446" s="131" t="str">
        <f>Asset9</f>
        <v>Telecommunications (Corporate)</v>
      </c>
      <c r="E446" s="9"/>
      <c r="F446" s="9"/>
      <c r="G446" s="196">
        <f>Input!J15</f>
        <v>0</v>
      </c>
      <c r="H446" s="112">
        <f t="shared" si="5"/>
        <v>0</v>
      </c>
      <c r="I446" s="112">
        <f t="shared" si="4"/>
        <v>3.6821955445185385E-2</v>
      </c>
      <c r="J446" s="112">
        <f t="shared" si="4"/>
        <v>4.275565703981931E-2</v>
      </c>
      <c r="K446" s="112">
        <f t="shared" si="4"/>
        <v>3.9860059501923763E-2</v>
      </c>
      <c r="L446" s="112">
        <f t="shared" si="4"/>
        <v>3.6456135705567216E-2</v>
      </c>
      <c r="M446" s="112">
        <f t="shared" si="4"/>
        <v>2.3739017559588464E-2</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30"/>
      <c r="AC446" s="230"/>
      <c r="AD446" s="230"/>
      <c r="AE446" s="230"/>
      <c r="AF446" s="230"/>
      <c r="AG446" s="230"/>
      <c r="AH446" s="230"/>
      <c r="AI446" s="230"/>
      <c r="AJ446" s="230"/>
      <c r="AK446" s="230"/>
      <c r="AL446" s="230"/>
      <c r="AM446" s="230"/>
      <c r="AN446" s="230"/>
      <c r="AO446" s="230"/>
      <c r="AP446" s="230"/>
      <c r="AQ446" s="230"/>
      <c r="AR446" s="230"/>
      <c r="AS446" s="230"/>
      <c r="AT446" s="230"/>
      <c r="AU446" s="230"/>
      <c r="AV446" s="230"/>
      <c r="AW446" s="230"/>
      <c r="AX446" s="230"/>
      <c r="AY446" s="230"/>
      <c r="AZ446" s="230"/>
      <c r="BA446" s="230"/>
      <c r="BB446" s="230"/>
      <c r="BC446" s="230"/>
      <c r="BD446" s="101"/>
      <c r="BE446" s="101"/>
      <c r="BF446" s="101"/>
      <c r="BG446" s="101"/>
      <c r="BH446" s="101"/>
      <c r="BI446" s="101"/>
      <c r="BJ446" s="101"/>
      <c r="BK446" s="12"/>
      <c r="BL446" s="12"/>
    </row>
    <row r="447" spans="1:256" hidden="1" outlineLevel="1">
      <c r="A447" s="9"/>
      <c r="B447" s="9"/>
      <c r="C447" s="46"/>
      <c r="D447" s="131" t="str">
        <f>Asset10</f>
        <v>Other Non-System Assets (Corporate)</v>
      </c>
      <c r="E447" s="9"/>
      <c r="F447" s="9"/>
      <c r="G447" s="196">
        <f>Input!J16</f>
        <v>0</v>
      </c>
      <c r="H447" s="112">
        <f t="shared" si="5"/>
        <v>0</v>
      </c>
      <c r="I447" s="112">
        <f t="shared" si="4"/>
        <v>0.4875764791498356</v>
      </c>
      <c r="J447" s="112">
        <f t="shared" si="4"/>
        <v>0.98863354652977975</v>
      </c>
      <c r="K447" s="112">
        <f t="shared" si="4"/>
        <v>0.88844489197175291</v>
      </c>
      <c r="L447" s="112">
        <f t="shared" si="4"/>
        <v>0.75420534534825157</v>
      </c>
      <c r="M447" s="112">
        <f t="shared" si="4"/>
        <v>0.6725494180660857</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30"/>
      <c r="AC447" s="230"/>
      <c r="AD447" s="230"/>
      <c r="AE447" s="230"/>
      <c r="AF447" s="230"/>
      <c r="AG447" s="230"/>
      <c r="AH447" s="230"/>
      <c r="AI447" s="230"/>
      <c r="AJ447" s="230"/>
      <c r="AK447" s="230"/>
      <c r="AL447" s="230"/>
      <c r="AM447" s="230"/>
      <c r="AN447" s="230"/>
      <c r="AO447" s="230"/>
      <c r="AP447" s="230"/>
      <c r="AQ447" s="230"/>
      <c r="AR447" s="230"/>
      <c r="AS447" s="230"/>
      <c r="AT447" s="230"/>
      <c r="AU447" s="230"/>
      <c r="AV447" s="230"/>
      <c r="AW447" s="230"/>
      <c r="AX447" s="230"/>
      <c r="AY447" s="230"/>
      <c r="AZ447" s="230"/>
      <c r="BA447" s="230"/>
      <c r="BB447" s="230"/>
      <c r="BC447" s="230"/>
      <c r="BD447" s="101"/>
      <c r="BE447" s="101"/>
      <c r="BF447" s="101"/>
      <c r="BG447" s="101"/>
      <c r="BH447" s="101"/>
      <c r="BI447" s="101"/>
      <c r="BJ447" s="101"/>
      <c r="BK447" s="12"/>
      <c r="BL447" s="12"/>
    </row>
    <row r="448" spans="1:256" hidden="1" outlineLevel="1">
      <c r="A448" s="9"/>
      <c r="B448" s="9"/>
      <c r="C448" s="46"/>
      <c r="D448" s="131" t="str">
        <f>Asset11</f>
        <v>Land</v>
      </c>
      <c r="E448" s="9"/>
      <c r="F448" s="9"/>
      <c r="G448" s="196">
        <f>Input!J17</f>
        <v>0</v>
      </c>
      <c r="H448" s="112">
        <f t="shared" si="5"/>
        <v>0</v>
      </c>
      <c r="I448" s="112">
        <f t="shared" ref="I448:M457" si="6">H448+H480+H512</f>
        <v>0.34989703810027162</v>
      </c>
      <c r="J448" s="112">
        <f t="shared" si="6"/>
        <v>0.35985239848715567</v>
      </c>
      <c r="K448" s="112">
        <f t="shared" si="6"/>
        <v>0.37204901801873069</v>
      </c>
      <c r="L448" s="112">
        <f t="shared" si="6"/>
        <v>0.37860742427944871</v>
      </c>
      <c r="M448" s="112">
        <f t="shared" si="6"/>
        <v>0.38788288456246417</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30"/>
      <c r="AC448" s="230"/>
      <c r="AD448" s="230"/>
      <c r="AE448" s="230"/>
      <c r="AF448" s="230"/>
      <c r="AG448" s="230"/>
      <c r="AH448" s="230"/>
      <c r="AI448" s="230"/>
      <c r="AJ448" s="230"/>
      <c r="AK448" s="230"/>
      <c r="AL448" s="230"/>
      <c r="AM448" s="230"/>
      <c r="AN448" s="230"/>
      <c r="AO448" s="230"/>
      <c r="AP448" s="230"/>
      <c r="AQ448" s="230"/>
      <c r="AR448" s="230"/>
      <c r="AS448" s="230"/>
      <c r="AT448" s="230"/>
      <c r="AU448" s="230"/>
      <c r="AV448" s="230"/>
      <c r="AW448" s="230"/>
      <c r="AX448" s="230"/>
      <c r="AY448" s="230"/>
      <c r="AZ448" s="230"/>
      <c r="BA448" s="230"/>
      <c r="BB448" s="230"/>
      <c r="BC448" s="230"/>
      <c r="BD448" s="101"/>
      <c r="BE448" s="101"/>
      <c r="BF448" s="101"/>
      <c r="BG448" s="101"/>
      <c r="BH448" s="101"/>
      <c r="BI448" s="101"/>
      <c r="BJ448" s="101"/>
      <c r="BK448" s="12"/>
      <c r="BL448" s="12"/>
    </row>
    <row r="449" spans="1:64" hidden="1" outlineLevel="1">
      <c r="A449" s="9"/>
      <c r="B449" s="9"/>
      <c r="C449" s="46"/>
      <c r="D449" s="131" t="str">
        <f>Asset12</f>
        <v>Buildings</v>
      </c>
      <c r="E449" s="9"/>
      <c r="F449" s="9"/>
      <c r="G449" s="196">
        <f>Input!J18</f>
        <v>0</v>
      </c>
      <c r="H449" s="112">
        <f t="shared" si="5"/>
        <v>0</v>
      </c>
      <c r="I449" s="112">
        <f t="shared" si="6"/>
        <v>0.89802508607199993</v>
      </c>
      <c r="J449" s="112">
        <f t="shared" si="6"/>
        <v>2.2652513087552473</v>
      </c>
      <c r="K449" s="112">
        <f t="shared" si="6"/>
        <v>2.4133624507757001</v>
      </c>
      <c r="L449" s="112">
        <f t="shared" si="6"/>
        <v>2.5824762562789165</v>
      </c>
      <c r="M449" s="112">
        <f t="shared" si="6"/>
        <v>2.8552209574053453</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30"/>
      <c r="AC449" s="230"/>
      <c r="AD449" s="230"/>
      <c r="AE449" s="230"/>
      <c r="AF449" s="230"/>
      <c r="AG449" s="230"/>
      <c r="AH449" s="230"/>
      <c r="AI449" s="230"/>
      <c r="AJ449" s="230"/>
      <c r="AK449" s="230"/>
      <c r="AL449" s="230"/>
      <c r="AM449" s="230"/>
      <c r="AN449" s="230"/>
      <c r="AO449" s="230"/>
      <c r="AP449" s="230"/>
      <c r="AQ449" s="230"/>
      <c r="AR449" s="230"/>
      <c r="AS449" s="230"/>
      <c r="AT449" s="230"/>
      <c r="AU449" s="230"/>
      <c r="AV449" s="230"/>
      <c r="AW449" s="230"/>
      <c r="AX449" s="230"/>
      <c r="AY449" s="230"/>
      <c r="AZ449" s="230"/>
      <c r="BA449" s="230"/>
      <c r="BB449" s="230"/>
      <c r="BC449" s="230"/>
      <c r="BD449" s="101"/>
      <c r="BE449" s="101"/>
      <c r="BF449" s="101"/>
      <c r="BG449" s="101"/>
      <c r="BH449" s="101"/>
      <c r="BI449" s="101"/>
      <c r="BJ449" s="101"/>
      <c r="BK449" s="12"/>
      <c r="BL449" s="12"/>
    </row>
    <row r="450" spans="1:64" hidden="1" outlineLevel="1">
      <c r="A450" s="9"/>
      <c r="B450" s="9"/>
      <c r="C450" s="46"/>
      <c r="D450" s="131" t="str">
        <f>Asset13</f>
        <v>Equity raising costs</v>
      </c>
      <c r="E450" s="9"/>
      <c r="F450" s="9"/>
      <c r="G450" s="196">
        <f>Input!J19</f>
        <v>0</v>
      </c>
      <c r="H450" s="112">
        <f t="shared" si="5"/>
        <v>0</v>
      </c>
      <c r="I450" s="112">
        <f t="shared" si="6"/>
        <v>3.4677968480624884E-2</v>
      </c>
      <c r="J450" s="112">
        <f t="shared" si="6"/>
        <v>3.4872049309135365E-2</v>
      </c>
      <c r="K450" s="112">
        <f t="shared" si="6"/>
        <v>3.5238844968870385E-2</v>
      </c>
      <c r="L450" s="112">
        <f t="shared" si="6"/>
        <v>3.5017264105597787E-2</v>
      </c>
      <c r="M450" s="112">
        <f t="shared" si="6"/>
        <v>3.5017527771221843E-2</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30"/>
      <c r="AC450" s="230"/>
      <c r="AD450" s="230"/>
      <c r="AE450" s="230"/>
      <c r="AF450" s="230"/>
      <c r="AG450" s="230"/>
      <c r="AH450" s="230"/>
      <c r="AI450" s="230"/>
      <c r="AJ450" s="230"/>
      <c r="AK450" s="230"/>
      <c r="AL450" s="230"/>
      <c r="AM450" s="230"/>
      <c r="AN450" s="230"/>
      <c r="AO450" s="230"/>
      <c r="AP450" s="230"/>
      <c r="AQ450" s="230"/>
      <c r="AR450" s="230"/>
      <c r="AS450" s="230"/>
      <c r="AT450" s="230"/>
      <c r="AU450" s="230"/>
      <c r="AV450" s="230"/>
      <c r="AW450" s="230"/>
      <c r="AX450" s="230"/>
      <c r="AY450" s="230"/>
      <c r="AZ450" s="230"/>
      <c r="BA450" s="230"/>
      <c r="BB450" s="230"/>
      <c r="BC450" s="230"/>
      <c r="BD450" s="101"/>
      <c r="BE450" s="101"/>
      <c r="BF450" s="101"/>
      <c r="BG450" s="101"/>
      <c r="BH450" s="101"/>
      <c r="BI450" s="101"/>
      <c r="BJ450" s="101"/>
      <c r="BK450" s="12"/>
      <c r="BL450" s="12"/>
    </row>
    <row r="451" spans="1:64" hidden="1" outlineLevel="1">
      <c r="A451" s="9"/>
      <c r="B451" s="9"/>
      <c r="C451" s="46"/>
      <c r="D451" s="131">
        <f>Asset14</f>
        <v>0</v>
      </c>
      <c r="E451" s="9"/>
      <c r="F451" s="9"/>
      <c r="G451" s="196">
        <f>Input!J20</f>
        <v>0</v>
      </c>
      <c r="H451" s="112">
        <f t="shared" si="5"/>
        <v>0</v>
      </c>
      <c r="I451" s="112">
        <f t="shared" si="6"/>
        <v>0</v>
      </c>
      <c r="J451" s="112">
        <f t="shared" si="6"/>
        <v>0</v>
      </c>
      <c r="K451" s="112">
        <f t="shared" si="6"/>
        <v>0</v>
      </c>
      <c r="L451" s="112">
        <f t="shared" si="6"/>
        <v>0</v>
      </c>
      <c r="M451" s="112">
        <f t="shared" si="6"/>
        <v>0</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30"/>
      <c r="AC451" s="230"/>
      <c r="AD451" s="230"/>
      <c r="AE451" s="230"/>
      <c r="AF451" s="230"/>
      <c r="AG451" s="230"/>
      <c r="AH451" s="230"/>
      <c r="AI451" s="230"/>
      <c r="AJ451" s="230"/>
      <c r="AK451" s="230"/>
      <c r="AL451" s="230"/>
      <c r="AM451" s="230"/>
      <c r="AN451" s="230"/>
      <c r="AO451" s="230"/>
      <c r="AP451" s="230"/>
      <c r="AQ451" s="230"/>
      <c r="AR451" s="230"/>
      <c r="AS451" s="230"/>
      <c r="AT451" s="230"/>
      <c r="AU451" s="230"/>
      <c r="AV451" s="230"/>
      <c r="AW451" s="230"/>
      <c r="AX451" s="230"/>
      <c r="AY451" s="230"/>
      <c r="AZ451" s="230"/>
      <c r="BA451" s="230"/>
      <c r="BB451" s="230"/>
      <c r="BC451" s="230"/>
      <c r="BD451" s="101"/>
      <c r="BE451" s="101"/>
      <c r="BF451" s="101"/>
      <c r="BG451" s="101"/>
      <c r="BH451" s="101"/>
      <c r="BI451" s="101"/>
      <c r="BJ451" s="101"/>
      <c r="BK451" s="12"/>
      <c r="BL451" s="12"/>
    </row>
    <row r="452" spans="1:64" hidden="1" outlineLevel="1">
      <c r="A452" s="9"/>
      <c r="B452" s="9"/>
      <c r="C452" s="46"/>
      <c r="D452" s="131">
        <f>Asset15</f>
        <v>0</v>
      </c>
      <c r="E452" s="9"/>
      <c r="F452" s="9"/>
      <c r="G452" s="196">
        <f>Input!J21</f>
        <v>0</v>
      </c>
      <c r="H452" s="112">
        <f t="shared" si="5"/>
        <v>0</v>
      </c>
      <c r="I452" s="112">
        <f t="shared" si="6"/>
        <v>0</v>
      </c>
      <c r="J452" s="112">
        <f t="shared" si="6"/>
        <v>0</v>
      </c>
      <c r="K452" s="112">
        <f t="shared" si="6"/>
        <v>0</v>
      </c>
      <c r="L452" s="112">
        <f t="shared" si="6"/>
        <v>0</v>
      </c>
      <c r="M452" s="112">
        <f t="shared" si="6"/>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30"/>
      <c r="AC452" s="230"/>
      <c r="AD452" s="230"/>
      <c r="AE452" s="230"/>
      <c r="AF452" s="230"/>
      <c r="AG452" s="230"/>
      <c r="AH452" s="230"/>
      <c r="AI452" s="230"/>
      <c r="AJ452" s="230"/>
      <c r="AK452" s="230"/>
      <c r="AL452" s="230"/>
      <c r="AM452" s="230"/>
      <c r="AN452" s="230"/>
      <c r="AO452" s="230"/>
      <c r="AP452" s="230"/>
      <c r="AQ452" s="230"/>
      <c r="AR452" s="230"/>
      <c r="AS452" s="230"/>
      <c r="AT452" s="230"/>
      <c r="AU452" s="230"/>
      <c r="AV452" s="230"/>
      <c r="AW452" s="230"/>
      <c r="AX452" s="230"/>
      <c r="AY452" s="230"/>
      <c r="AZ452" s="230"/>
      <c r="BA452" s="230"/>
      <c r="BB452" s="230"/>
      <c r="BC452" s="230"/>
      <c r="BD452" s="101"/>
      <c r="BE452" s="101"/>
      <c r="BF452" s="101"/>
      <c r="BG452" s="101"/>
      <c r="BH452" s="101"/>
      <c r="BI452" s="101"/>
      <c r="BJ452" s="101"/>
      <c r="BK452" s="12"/>
      <c r="BL452" s="12"/>
    </row>
    <row r="453" spans="1:64" hidden="1" outlineLevel="1">
      <c r="A453" s="9"/>
      <c r="B453" s="9"/>
      <c r="C453" s="46"/>
      <c r="D453" s="131">
        <f>Asset16</f>
        <v>0</v>
      </c>
      <c r="E453" s="9"/>
      <c r="F453" s="9"/>
      <c r="G453" s="196">
        <f>Input!J22</f>
        <v>0</v>
      </c>
      <c r="H453" s="112">
        <f t="shared" si="5"/>
        <v>0</v>
      </c>
      <c r="I453" s="112">
        <f t="shared" si="6"/>
        <v>0</v>
      </c>
      <c r="J453" s="112">
        <f t="shared" si="6"/>
        <v>0</v>
      </c>
      <c r="K453" s="112">
        <f t="shared" si="6"/>
        <v>0</v>
      </c>
      <c r="L453" s="112">
        <f t="shared" si="6"/>
        <v>0</v>
      </c>
      <c r="M453" s="112">
        <f t="shared" si="6"/>
        <v>0</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30"/>
      <c r="AC453" s="230"/>
      <c r="AD453" s="230"/>
      <c r="AE453" s="230"/>
      <c r="AF453" s="230"/>
      <c r="AG453" s="230"/>
      <c r="AH453" s="230"/>
      <c r="AI453" s="230"/>
      <c r="AJ453" s="230"/>
      <c r="AK453" s="230"/>
      <c r="AL453" s="230"/>
      <c r="AM453" s="230"/>
      <c r="AN453" s="230"/>
      <c r="AO453" s="230"/>
      <c r="AP453" s="230"/>
      <c r="AQ453" s="230"/>
      <c r="AR453" s="230"/>
      <c r="AS453" s="230"/>
      <c r="AT453" s="230"/>
      <c r="AU453" s="230"/>
      <c r="AV453" s="230"/>
      <c r="AW453" s="230"/>
      <c r="AX453" s="230"/>
      <c r="AY453" s="230"/>
      <c r="AZ453" s="230"/>
      <c r="BA453" s="230"/>
      <c r="BB453" s="230"/>
      <c r="BC453" s="230"/>
      <c r="BD453" s="101"/>
      <c r="BE453" s="101"/>
      <c r="BF453" s="101"/>
      <c r="BG453" s="101"/>
      <c r="BH453" s="101"/>
      <c r="BI453" s="101"/>
      <c r="BJ453" s="101"/>
      <c r="BK453" s="12"/>
      <c r="BL453" s="12"/>
    </row>
    <row r="454" spans="1:64" hidden="1" outlineLevel="1">
      <c r="A454" s="9"/>
      <c r="B454" s="9"/>
      <c r="C454" s="46"/>
      <c r="D454" s="131">
        <f>Asset17</f>
        <v>0</v>
      </c>
      <c r="E454" s="9"/>
      <c r="F454" s="9"/>
      <c r="G454" s="196">
        <f>Input!J23</f>
        <v>0</v>
      </c>
      <c r="H454" s="112">
        <f t="shared" si="5"/>
        <v>0</v>
      </c>
      <c r="I454" s="112">
        <f t="shared" si="6"/>
        <v>0</v>
      </c>
      <c r="J454" s="112">
        <f t="shared" si="6"/>
        <v>0</v>
      </c>
      <c r="K454" s="112">
        <f t="shared" si="6"/>
        <v>0</v>
      </c>
      <c r="L454" s="112">
        <f t="shared" si="6"/>
        <v>0</v>
      </c>
      <c r="M454" s="112">
        <f t="shared" si="6"/>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30"/>
      <c r="AC454" s="230"/>
      <c r="AD454" s="230"/>
      <c r="AE454" s="230"/>
      <c r="AF454" s="230"/>
      <c r="AG454" s="230"/>
      <c r="AH454" s="230"/>
      <c r="AI454" s="230"/>
      <c r="AJ454" s="230"/>
      <c r="AK454" s="230"/>
      <c r="AL454" s="230"/>
      <c r="AM454" s="230"/>
      <c r="AN454" s="230"/>
      <c r="AO454" s="230"/>
      <c r="AP454" s="230"/>
      <c r="AQ454" s="230"/>
      <c r="AR454" s="230"/>
      <c r="AS454" s="230"/>
      <c r="AT454" s="230"/>
      <c r="AU454" s="230"/>
      <c r="AV454" s="230"/>
      <c r="AW454" s="230"/>
      <c r="AX454" s="230"/>
      <c r="AY454" s="230"/>
      <c r="AZ454" s="230"/>
      <c r="BA454" s="230"/>
      <c r="BB454" s="230"/>
      <c r="BC454" s="230"/>
      <c r="BD454" s="101"/>
      <c r="BE454" s="101"/>
      <c r="BF454" s="101"/>
      <c r="BG454" s="101"/>
      <c r="BH454" s="101"/>
      <c r="BI454" s="101"/>
      <c r="BJ454" s="101"/>
      <c r="BK454" s="12"/>
      <c r="BL454" s="12"/>
    </row>
    <row r="455" spans="1:64" hidden="1" outlineLevel="1">
      <c r="A455" s="9"/>
      <c r="B455" s="9"/>
      <c r="C455" s="46"/>
      <c r="D455" s="131">
        <f>Asset18</f>
        <v>0</v>
      </c>
      <c r="E455" s="9"/>
      <c r="F455" s="9"/>
      <c r="G455" s="196">
        <f>Input!J24</f>
        <v>0</v>
      </c>
      <c r="H455" s="112">
        <f t="shared" si="5"/>
        <v>0</v>
      </c>
      <c r="I455" s="112">
        <f t="shared" si="6"/>
        <v>0</v>
      </c>
      <c r="J455" s="112">
        <f t="shared" si="6"/>
        <v>0</v>
      </c>
      <c r="K455" s="112">
        <f t="shared" si="6"/>
        <v>0</v>
      </c>
      <c r="L455" s="112">
        <f t="shared" si="6"/>
        <v>0</v>
      </c>
      <c r="M455" s="112">
        <f t="shared" si="6"/>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30"/>
      <c r="AC455" s="230"/>
      <c r="AD455" s="230"/>
      <c r="AE455" s="230"/>
      <c r="AF455" s="230"/>
      <c r="AG455" s="230"/>
      <c r="AH455" s="230"/>
      <c r="AI455" s="230"/>
      <c r="AJ455" s="230"/>
      <c r="AK455" s="230"/>
      <c r="AL455" s="230"/>
      <c r="AM455" s="230"/>
      <c r="AN455" s="230"/>
      <c r="AO455" s="230"/>
      <c r="AP455" s="230"/>
      <c r="AQ455" s="230"/>
      <c r="AR455" s="230"/>
      <c r="AS455" s="230"/>
      <c r="AT455" s="230"/>
      <c r="AU455" s="230"/>
      <c r="AV455" s="230"/>
      <c r="AW455" s="230"/>
      <c r="AX455" s="230"/>
      <c r="AY455" s="230"/>
      <c r="AZ455" s="230"/>
      <c r="BA455" s="230"/>
      <c r="BB455" s="230"/>
      <c r="BC455" s="230"/>
      <c r="BD455" s="101"/>
      <c r="BE455" s="101"/>
      <c r="BF455" s="101"/>
      <c r="BG455" s="101"/>
      <c r="BH455" s="101"/>
      <c r="BI455" s="101"/>
      <c r="BJ455" s="101"/>
      <c r="BK455" s="12"/>
      <c r="BL455" s="12"/>
    </row>
    <row r="456" spans="1:64" hidden="1" outlineLevel="1">
      <c r="A456" s="9"/>
      <c r="B456" s="9"/>
      <c r="C456" s="46"/>
      <c r="D456" s="131">
        <f>Asset19</f>
        <v>0</v>
      </c>
      <c r="E456" s="9"/>
      <c r="F456" s="9"/>
      <c r="G456" s="196">
        <f>Input!J25</f>
        <v>0</v>
      </c>
      <c r="H456" s="112">
        <f t="shared" si="5"/>
        <v>0</v>
      </c>
      <c r="I456" s="112">
        <f t="shared" si="6"/>
        <v>0</v>
      </c>
      <c r="J456" s="112">
        <f t="shared" si="6"/>
        <v>0</v>
      </c>
      <c r="K456" s="112">
        <f t="shared" si="6"/>
        <v>0</v>
      </c>
      <c r="L456" s="112">
        <f t="shared" si="6"/>
        <v>0</v>
      </c>
      <c r="M456" s="112">
        <f t="shared" si="6"/>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30"/>
      <c r="AC456" s="230"/>
      <c r="AD456" s="230"/>
      <c r="AE456" s="230"/>
      <c r="AF456" s="230"/>
      <c r="AG456" s="230"/>
      <c r="AH456" s="230"/>
      <c r="AI456" s="230"/>
      <c r="AJ456" s="230"/>
      <c r="AK456" s="230"/>
      <c r="AL456" s="230"/>
      <c r="AM456" s="230"/>
      <c r="AN456" s="230"/>
      <c r="AO456" s="230"/>
      <c r="AP456" s="230"/>
      <c r="AQ456" s="230"/>
      <c r="AR456" s="230"/>
      <c r="AS456" s="230"/>
      <c r="AT456" s="230"/>
      <c r="AU456" s="230"/>
      <c r="AV456" s="230"/>
      <c r="AW456" s="230"/>
      <c r="AX456" s="230"/>
      <c r="AY456" s="230"/>
      <c r="AZ456" s="230"/>
      <c r="BA456" s="230"/>
      <c r="BB456" s="230"/>
      <c r="BC456" s="230"/>
      <c r="BD456" s="101"/>
      <c r="BE456" s="101"/>
      <c r="BF456" s="101"/>
      <c r="BG456" s="101"/>
      <c r="BH456" s="101"/>
      <c r="BI456" s="101"/>
      <c r="BJ456" s="101"/>
      <c r="BK456" s="12"/>
      <c r="BL456" s="12"/>
    </row>
    <row r="457" spans="1:64" hidden="1" outlineLevel="1">
      <c r="A457" s="9"/>
      <c r="B457" s="9"/>
      <c r="C457" s="46"/>
      <c r="D457" s="131">
        <f>Asset20</f>
        <v>0</v>
      </c>
      <c r="E457" s="9"/>
      <c r="F457" s="9"/>
      <c r="G457" s="196">
        <f>Input!J26</f>
        <v>0</v>
      </c>
      <c r="H457" s="112">
        <f t="shared" si="5"/>
        <v>0</v>
      </c>
      <c r="I457" s="112">
        <f t="shared" si="6"/>
        <v>0</v>
      </c>
      <c r="J457" s="112">
        <f t="shared" si="6"/>
        <v>0</v>
      </c>
      <c r="K457" s="112">
        <f t="shared" si="6"/>
        <v>0</v>
      </c>
      <c r="L457" s="112">
        <f t="shared" si="6"/>
        <v>0</v>
      </c>
      <c r="M457" s="112">
        <f t="shared" si="6"/>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30"/>
      <c r="AC457" s="230"/>
      <c r="AD457" s="230"/>
      <c r="AE457" s="230"/>
      <c r="AF457" s="230"/>
      <c r="AG457" s="230"/>
      <c r="AH457" s="230"/>
      <c r="AI457" s="230"/>
      <c r="AJ457" s="230"/>
      <c r="AK457" s="230"/>
      <c r="AL457" s="230"/>
      <c r="AM457" s="230"/>
      <c r="AN457" s="230"/>
      <c r="AO457" s="230"/>
      <c r="AP457" s="230"/>
      <c r="AQ457" s="230"/>
      <c r="AR457" s="230"/>
      <c r="AS457" s="230"/>
      <c r="AT457" s="230"/>
      <c r="AU457" s="230"/>
      <c r="AV457" s="230"/>
      <c r="AW457" s="230"/>
      <c r="AX457" s="230"/>
      <c r="AY457" s="230"/>
      <c r="AZ457" s="230"/>
      <c r="BA457" s="230"/>
      <c r="BB457" s="230"/>
      <c r="BC457" s="230"/>
      <c r="BD457" s="101"/>
      <c r="BE457" s="101"/>
      <c r="BF457" s="101"/>
      <c r="BG457" s="101"/>
      <c r="BH457" s="101"/>
      <c r="BI457" s="101"/>
      <c r="BJ457" s="101"/>
      <c r="BK457" s="12"/>
      <c r="BL457" s="12"/>
    </row>
    <row r="458" spans="1:64" hidden="1" outlineLevel="1">
      <c r="A458" s="9"/>
      <c r="B458" s="9"/>
      <c r="C458" s="46"/>
      <c r="D458" s="131">
        <f>Asset21</f>
        <v>0</v>
      </c>
      <c r="E458" s="9"/>
      <c r="F458" s="9"/>
      <c r="G458" s="196">
        <f>Input!J27</f>
        <v>0</v>
      </c>
      <c r="H458" s="112">
        <f t="shared" ref="H458:H467" si="7">G458+G490+G522+G554+G586+G618</f>
        <v>0</v>
      </c>
      <c r="I458" s="112">
        <f t="shared" ref="I458:M465" si="8">H458+H490+H522</f>
        <v>0</v>
      </c>
      <c r="J458" s="112">
        <f t="shared" si="8"/>
        <v>0</v>
      </c>
      <c r="K458" s="112">
        <f t="shared" si="8"/>
        <v>0</v>
      </c>
      <c r="L458" s="112">
        <f t="shared" si="8"/>
        <v>0</v>
      </c>
      <c r="M458" s="112">
        <f t="shared" si="8"/>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30"/>
      <c r="AC458" s="230"/>
      <c r="AD458" s="230"/>
      <c r="AE458" s="230"/>
      <c r="AF458" s="230"/>
      <c r="AG458" s="230"/>
      <c r="AH458" s="230"/>
      <c r="AI458" s="230"/>
      <c r="AJ458" s="230"/>
      <c r="AK458" s="230"/>
      <c r="AL458" s="230"/>
      <c r="AM458" s="230"/>
      <c r="AN458" s="230"/>
      <c r="AO458" s="230"/>
      <c r="AP458" s="230"/>
      <c r="AQ458" s="230"/>
      <c r="AR458" s="230"/>
      <c r="AS458" s="230"/>
      <c r="AT458" s="230"/>
      <c r="AU458" s="230"/>
      <c r="AV458" s="230"/>
      <c r="AW458" s="230"/>
      <c r="AX458" s="230"/>
      <c r="AY458" s="230"/>
      <c r="AZ458" s="230"/>
      <c r="BA458" s="230"/>
      <c r="BB458" s="230"/>
      <c r="BC458" s="230"/>
      <c r="BD458" s="101"/>
      <c r="BE458" s="101"/>
      <c r="BF458" s="101"/>
      <c r="BG458" s="101"/>
      <c r="BH458" s="101"/>
      <c r="BI458" s="101"/>
      <c r="BJ458" s="101"/>
      <c r="BK458" s="12"/>
      <c r="BL458" s="12"/>
    </row>
    <row r="459" spans="1:64" hidden="1" outlineLevel="1">
      <c r="A459" s="9"/>
      <c r="B459" s="9"/>
      <c r="C459" s="46"/>
      <c r="D459" s="131">
        <f>Asset22</f>
        <v>0</v>
      </c>
      <c r="E459" s="9"/>
      <c r="F459" s="9"/>
      <c r="G459" s="196">
        <f>Input!J28</f>
        <v>0</v>
      </c>
      <c r="H459" s="112">
        <f t="shared" si="7"/>
        <v>0</v>
      </c>
      <c r="I459" s="112">
        <f t="shared" si="8"/>
        <v>0</v>
      </c>
      <c r="J459" s="112">
        <f t="shared" si="8"/>
        <v>0</v>
      </c>
      <c r="K459" s="112">
        <f t="shared" si="8"/>
        <v>0</v>
      </c>
      <c r="L459" s="112">
        <f t="shared" si="8"/>
        <v>0</v>
      </c>
      <c r="M459" s="112">
        <f t="shared" si="8"/>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30"/>
      <c r="AC459" s="230"/>
      <c r="AD459" s="230"/>
      <c r="AE459" s="230"/>
      <c r="AF459" s="230"/>
      <c r="AG459" s="230"/>
      <c r="AH459" s="230"/>
      <c r="AI459" s="230"/>
      <c r="AJ459" s="230"/>
      <c r="AK459" s="230"/>
      <c r="AL459" s="230"/>
      <c r="AM459" s="230"/>
      <c r="AN459" s="230"/>
      <c r="AO459" s="230"/>
      <c r="AP459" s="230"/>
      <c r="AQ459" s="230"/>
      <c r="AR459" s="230"/>
      <c r="AS459" s="230"/>
      <c r="AT459" s="230"/>
      <c r="AU459" s="230"/>
      <c r="AV459" s="230"/>
      <c r="AW459" s="230"/>
      <c r="AX459" s="230"/>
      <c r="AY459" s="230"/>
      <c r="AZ459" s="230"/>
      <c r="BA459" s="230"/>
      <c r="BB459" s="230"/>
      <c r="BC459" s="230"/>
      <c r="BD459" s="101"/>
      <c r="BE459" s="101"/>
      <c r="BF459" s="101"/>
      <c r="BG459" s="101"/>
      <c r="BH459" s="101"/>
      <c r="BI459" s="101"/>
      <c r="BJ459" s="101"/>
      <c r="BK459" s="12"/>
      <c r="BL459" s="12"/>
    </row>
    <row r="460" spans="1:64" hidden="1" outlineLevel="1">
      <c r="A460" s="9"/>
      <c r="B460" s="9"/>
      <c r="C460" s="46"/>
      <c r="D460" s="131">
        <f>Asset23</f>
        <v>0</v>
      </c>
      <c r="E460" s="9"/>
      <c r="F460" s="9"/>
      <c r="G460" s="196">
        <f>Input!J29</f>
        <v>0</v>
      </c>
      <c r="H460" s="112">
        <f t="shared" si="7"/>
        <v>0</v>
      </c>
      <c r="I460" s="112">
        <f t="shared" si="8"/>
        <v>0</v>
      </c>
      <c r="J460" s="112">
        <f t="shared" si="8"/>
        <v>0</v>
      </c>
      <c r="K460" s="112">
        <f t="shared" si="8"/>
        <v>0</v>
      </c>
      <c r="L460" s="112">
        <f t="shared" si="8"/>
        <v>0</v>
      </c>
      <c r="M460" s="112">
        <f t="shared" si="8"/>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101"/>
      <c r="BE460" s="101"/>
      <c r="BF460" s="101"/>
      <c r="BG460" s="101"/>
      <c r="BH460" s="101"/>
      <c r="BI460" s="101"/>
      <c r="BJ460" s="101"/>
      <c r="BK460" s="12"/>
      <c r="BL460" s="12"/>
    </row>
    <row r="461" spans="1:64" hidden="1" outlineLevel="1">
      <c r="A461" s="9"/>
      <c r="B461" s="9"/>
      <c r="C461" s="46"/>
      <c r="D461" s="131">
        <f>Asset24</f>
        <v>0</v>
      </c>
      <c r="E461" s="9"/>
      <c r="F461" s="9"/>
      <c r="G461" s="196">
        <f>Input!J30</f>
        <v>0</v>
      </c>
      <c r="H461" s="112">
        <f t="shared" si="7"/>
        <v>0</v>
      </c>
      <c r="I461" s="112">
        <f t="shared" si="8"/>
        <v>0</v>
      </c>
      <c r="J461" s="112">
        <f t="shared" si="8"/>
        <v>0</v>
      </c>
      <c r="K461" s="112">
        <f t="shared" si="8"/>
        <v>0</v>
      </c>
      <c r="L461" s="112">
        <f t="shared" si="8"/>
        <v>0</v>
      </c>
      <c r="M461" s="112">
        <f t="shared" si="8"/>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30"/>
      <c r="AC461" s="230"/>
      <c r="AD461" s="230"/>
      <c r="AE461" s="230"/>
      <c r="AF461" s="230"/>
      <c r="AG461" s="230"/>
      <c r="AH461" s="230"/>
      <c r="AI461" s="230"/>
      <c r="AJ461" s="230"/>
      <c r="AK461" s="230"/>
      <c r="AL461" s="230"/>
      <c r="AM461" s="230"/>
      <c r="AN461" s="230"/>
      <c r="AO461" s="230"/>
      <c r="AP461" s="230"/>
      <c r="AQ461" s="230"/>
      <c r="AR461" s="230"/>
      <c r="AS461" s="230"/>
      <c r="AT461" s="230"/>
      <c r="AU461" s="230"/>
      <c r="AV461" s="230"/>
      <c r="AW461" s="230"/>
      <c r="AX461" s="230"/>
      <c r="AY461" s="230"/>
      <c r="AZ461" s="230"/>
      <c r="BA461" s="230"/>
      <c r="BB461" s="230"/>
      <c r="BC461" s="230"/>
      <c r="BD461" s="101"/>
      <c r="BE461" s="101"/>
      <c r="BF461" s="101"/>
      <c r="BG461" s="101"/>
      <c r="BH461" s="101"/>
      <c r="BI461" s="101"/>
      <c r="BJ461" s="101"/>
      <c r="BK461" s="12"/>
      <c r="BL461" s="12"/>
    </row>
    <row r="462" spans="1:64" hidden="1" outlineLevel="1">
      <c r="A462" s="9"/>
      <c r="B462" s="9"/>
      <c r="C462" s="46"/>
      <c r="D462" s="131">
        <f>Asset25</f>
        <v>0</v>
      </c>
      <c r="E462" s="9"/>
      <c r="F462" s="9"/>
      <c r="G462" s="196">
        <f>Input!J31</f>
        <v>0</v>
      </c>
      <c r="H462" s="112">
        <f t="shared" si="7"/>
        <v>0</v>
      </c>
      <c r="I462" s="112">
        <f t="shared" si="8"/>
        <v>0</v>
      </c>
      <c r="J462" s="112">
        <f t="shared" si="8"/>
        <v>0</v>
      </c>
      <c r="K462" s="112">
        <f t="shared" si="8"/>
        <v>0</v>
      </c>
      <c r="L462" s="112">
        <f t="shared" si="8"/>
        <v>0</v>
      </c>
      <c r="M462" s="112">
        <f t="shared" si="8"/>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30"/>
      <c r="AC462" s="230"/>
      <c r="AD462" s="230"/>
      <c r="AE462" s="230"/>
      <c r="AF462" s="230"/>
      <c r="AG462" s="230"/>
      <c r="AH462" s="230"/>
      <c r="AI462" s="230"/>
      <c r="AJ462" s="230"/>
      <c r="AK462" s="230"/>
      <c r="AL462" s="230"/>
      <c r="AM462" s="230"/>
      <c r="AN462" s="230"/>
      <c r="AO462" s="230"/>
      <c r="AP462" s="230"/>
      <c r="AQ462" s="230"/>
      <c r="AR462" s="230"/>
      <c r="AS462" s="230"/>
      <c r="AT462" s="230"/>
      <c r="AU462" s="230"/>
      <c r="AV462" s="230"/>
      <c r="AW462" s="230"/>
      <c r="AX462" s="230"/>
      <c r="AY462" s="230"/>
      <c r="AZ462" s="230"/>
      <c r="BA462" s="230"/>
      <c r="BB462" s="230"/>
      <c r="BC462" s="230"/>
      <c r="BD462" s="101"/>
      <c r="BE462" s="101"/>
      <c r="BF462" s="101"/>
      <c r="BG462" s="101"/>
      <c r="BH462" s="101"/>
      <c r="BI462" s="101"/>
      <c r="BJ462" s="101"/>
      <c r="BK462" s="12"/>
      <c r="BL462" s="12"/>
    </row>
    <row r="463" spans="1:64" hidden="1" outlineLevel="1">
      <c r="A463" s="9"/>
      <c r="B463" s="9"/>
      <c r="C463" s="46"/>
      <c r="D463" s="131">
        <f>Asset26</f>
        <v>0</v>
      </c>
      <c r="E463" s="9"/>
      <c r="F463" s="9"/>
      <c r="G463" s="196">
        <f>Input!J32</f>
        <v>0</v>
      </c>
      <c r="H463" s="112">
        <f t="shared" si="7"/>
        <v>0</v>
      </c>
      <c r="I463" s="112">
        <f t="shared" si="8"/>
        <v>0</v>
      </c>
      <c r="J463" s="112">
        <f t="shared" si="8"/>
        <v>0</v>
      </c>
      <c r="K463" s="112">
        <f t="shared" si="8"/>
        <v>0</v>
      </c>
      <c r="L463" s="112">
        <f t="shared" si="8"/>
        <v>0</v>
      </c>
      <c r="M463" s="112">
        <f t="shared" si="8"/>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30"/>
      <c r="AC463" s="230"/>
      <c r="AD463" s="230"/>
      <c r="AE463" s="230"/>
      <c r="AF463" s="230"/>
      <c r="AG463" s="230"/>
      <c r="AH463" s="230"/>
      <c r="AI463" s="230"/>
      <c r="AJ463" s="230"/>
      <c r="AK463" s="230"/>
      <c r="AL463" s="230"/>
      <c r="AM463" s="230"/>
      <c r="AN463" s="230"/>
      <c r="AO463" s="230"/>
      <c r="AP463" s="230"/>
      <c r="AQ463" s="230"/>
      <c r="AR463" s="230"/>
      <c r="AS463" s="230"/>
      <c r="AT463" s="230"/>
      <c r="AU463" s="230"/>
      <c r="AV463" s="230"/>
      <c r="AW463" s="230"/>
      <c r="AX463" s="230"/>
      <c r="AY463" s="230"/>
      <c r="AZ463" s="230"/>
      <c r="BA463" s="230"/>
      <c r="BB463" s="230"/>
      <c r="BC463" s="230"/>
      <c r="BD463" s="101"/>
      <c r="BE463" s="101"/>
      <c r="BF463" s="101"/>
      <c r="BG463" s="101"/>
      <c r="BH463" s="101"/>
      <c r="BI463" s="101"/>
      <c r="BJ463" s="101"/>
      <c r="BK463" s="12"/>
      <c r="BL463" s="12"/>
    </row>
    <row r="464" spans="1:64" hidden="1" outlineLevel="1">
      <c r="A464" s="9"/>
      <c r="B464" s="9"/>
      <c r="C464" s="46"/>
      <c r="D464" s="131">
        <f>Asset27</f>
        <v>0</v>
      </c>
      <c r="E464" s="9"/>
      <c r="F464" s="9"/>
      <c r="G464" s="196">
        <f>Input!J33</f>
        <v>0</v>
      </c>
      <c r="H464" s="112">
        <f t="shared" si="7"/>
        <v>0</v>
      </c>
      <c r="I464" s="112">
        <f t="shared" si="8"/>
        <v>0</v>
      </c>
      <c r="J464" s="112">
        <f t="shared" si="8"/>
        <v>0</v>
      </c>
      <c r="K464" s="112">
        <f t="shared" si="8"/>
        <v>0</v>
      </c>
      <c r="L464" s="112">
        <f t="shared" si="8"/>
        <v>0</v>
      </c>
      <c r="M464" s="112">
        <f t="shared" si="8"/>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30"/>
      <c r="AC464" s="230"/>
      <c r="AD464" s="230"/>
      <c r="AE464" s="230"/>
      <c r="AF464" s="230"/>
      <c r="AG464" s="230"/>
      <c r="AH464" s="230"/>
      <c r="AI464" s="230"/>
      <c r="AJ464" s="230"/>
      <c r="AK464" s="230"/>
      <c r="AL464" s="230"/>
      <c r="AM464" s="230"/>
      <c r="AN464" s="230"/>
      <c r="AO464" s="230"/>
      <c r="AP464" s="230"/>
      <c r="AQ464" s="230"/>
      <c r="AR464" s="230"/>
      <c r="AS464" s="230"/>
      <c r="AT464" s="230"/>
      <c r="AU464" s="230"/>
      <c r="AV464" s="230"/>
      <c r="AW464" s="230"/>
      <c r="AX464" s="230"/>
      <c r="AY464" s="230"/>
      <c r="AZ464" s="230"/>
      <c r="BA464" s="230"/>
      <c r="BB464" s="230"/>
      <c r="BC464" s="230"/>
      <c r="BD464" s="101"/>
      <c r="BE464" s="101"/>
      <c r="BF464" s="101"/>
      <c r="BG464" s="101"/>
      <c r="BH464" s="101"/>
      <c r="BI464" s="101"/>
      <c r="BJ464" s="101"/>
      <c r="BK464" s="12"/>
      <c r="BL464" s="12"/>
    </row>
    <row r="465" spans="1:64" hidden="1" outlineLevel="1">
      <c r="A465" s="9"/>
      <c r="B465" s="9"/>
      <c r="C465" s="46"/>
      <c r="D465" s="131">
        <f>Asset28</f>
        <v>0</v>
      </c>
      <c r="E465" s="9"/>
      <c r="F465" s="9"/>
      <c r="G465" s="196">
        <f>Input!J34</f>
        <v>0</v>
      </c>
      <c r="H465" s="112">
        <f t="shared" si="7"/>
        <v>0</v>
      </c>
      <c r="I465" s="112">
        <f t="shared" si="8"/>
        <v>0</v>
      </c>
      <c r="J465" s="112">
        <f t="shared" si="8"/>
        <v>0</v>
      </c>
      <c r="K465" s="112">
        <f t="shared" si="8"/>
        <v>0</v>
      </c>
      <c r="L465" s="112">
        <f t="shared" si="8"/>
        <v>0</v>
      </c>
      <c r="M465" s="112">
        <f t="shared" si="8"/>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30"/>
      <c r="AC465" s="230"/>
      <c r="AD465" s="230"/>
      <c r="AE465" s="230"/>
      <c r="AF465" s="230"/>
      <c r="AG465" s="230"/>
      <c r="AH465" s="230"/>
      <c r="AI465" s="230"/>
      <c r="AJ465" s="230"/>
      <c r="AK465" s="230"/>
      <c r="AL465" s="230"/>
      <c r="AM465" s="230"/>
      <c r="AN465" s="230"/>
      <c r="AO465" s="230"/>
      <c r="AP465" s="230"/>
      <c r="AQ465" s="230"/>
      <c r="AR465" s="230"/>
      <c r="AS465" s="230"/>
      <c r="AT465" s="230"/>
      <c r="AU465" s="230"/>
      <c r="AV465" s="230"/>
      <c r="AW465" s="230"/>
      <c r="AX465" s="230"/>
      <c r="AY465" s="230"/>
      <c r="AZ465" s="230"/>
      <c r="BA465" s="230"/>
      <c r="BB465" s="230"/>
      <c r="BC465" s="230"/>
      <c r="BD465" s="101"/>
      <c r="BE465" s="101"/>
      <c r="BF465" s="101"/>
      <c r="BG465" s="101"/>
      <c r="BH465" s="101"/>
      <c r="BI465" s="101"/>
      <c r="BJ465" s="101"/>
      <c r="BK465" s="12"/>
      <c r="BL465" s="12"/>
    </row>
    <row r="466" spans="1:64" hidden="1" outlineLevel="1">
      <c r="A466" s="9"/>
      <c r="B466" s="9"/>
      <c r="C466" s="46"/>
      <c r="D466" s="131">
        <f>Asset29</f>
        <v>0</v>
      </c>
      <c r="E466" s="9"/>
      <c r="F466" s="9"/>
      <c r="G466" s="196">
        <f>Input!J35</f>
        <v>0</v>
      </c>
      <c r="H466" s="112">
        <f t="shared" si="7"/>
        <v>0</v>
      </c>
      <c r="I466" s="112">
        <f t="shared" ref="I466:M467" si="9">H466+H498+H530</f>
        <v>0</v>
      </c>
      <c r="J466" s="112">
        <f t="shared" si="9"/>
        <v>0</v>
      </c>
      <c r="K466" s="112">
        <f t="shared" si="9"/>
        <v>0</v>
      </c>
      <c r="L466" s="112">
        <f t="shared" si="9"/>
        <v>0</v>
      </c>
      <c r="M466" s="112">
        <f t="shared" si="9"/>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30"/>
      <c r="AC466" s="230"/>
      <c r="AD466" s="230"/>
      <c r="AE466" s="230"/>
      <c r="AF466" s="230"/>
      <c r="AG466" s="230"/>
      <c r="AH466" s="230"/>
      <c r="AI466" s="230"/>
      <c r="AJ466" s="230"/>
      <c r="AK466" s="230"/>
      <c r="AL466" s="230"/>
      <c r="AM466" s="230"/>
      <c r="AN466" s="230"/>
      <c r="AO466" s="230"/>
      <c r="AP466" s="230"/>
      <c r="AQ466" s="230"/>
      <c r="AR466" s="230"/>
      <c r="AS466" s="230"/>
      <c r="AT466" s="230"/>
      <c r="AU466" s="230"/>
      <c r="AV466" s="230"/>
      <c r="AW466" s="230"/>
      <c r="AX466" s="230"/>
      <c r="AY466" s="230"/>
      <c r="AZ466" s="230"/>
      <c r="BA466" s="230"/>
      <c r="BB466" s="230"/>
      <c r="BC466" s="230"/>
      <c r="BD466" s="101"/>
      <c r="BE466" s="101"/>
      <c r="BF466" s="101"/>
      <c r="BG466" s="101"/>
      <c r="BH466" s="101"/>
      <c r="BI466" s="101"/>
      <c r="BJ466" s="101"/>
      <c r="BK466" s="12"/>
      <c r="BL466" s="12"/>
    </row>
    <row r="467" spans="1:64" hidden="1" outlineLevel="1">
      <c r="A467" s="9"/>
      <c r="B467" s="9"/>
      <c r="C467" s="46"/>
      <c r="D467" s="131">
        <f>Asset30</f>
        <v>0</v>
      </c>
      <c r="E467" s="9"/>
      <c r="F467" s="9"/>
      <c r="G467" s="196">
        <f>Input!J36</f>
        <v>0</v>
      </c>
      <c r="H467" s="112">
        <f t="shared" si="7"/>
        <v>0</v>
      </c>
      <c r="I467" s="112">
        <f t="shared" si="9"/>
        <v>0</v>
      </c>
      <c r="J467" s="112">
        <f t="shared" si="9"/>
        <v>0</v>
      </c>
      <c r="K467" s="112">
        <f t="shared" si="9"/>
        <v>0</v>
      </c>
      <c r="L467" s="112">
        <f t="shared" si="9"/>
        <v>0</v>
      </c>
      <c r="M467" s="112">
        <f t="shared" si="9"/>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30"/>
      <c r="AC467" s="230"/>
      <c r="AD467" s="230"/>
      <c r="AE467" s="230"/>
      <c r="AF467" s="230"/>
      <c r="AG467" s="230"/>
      <c r="AH467" s="230"/>
      <c r="AI467" s="230"/>
      <c r="AJ467" s="230"/>
      <c r="AK467" s="230"/>
      <c r="AL467" s="230"/>
      <c r="AM467" s="230"/>
      <c r="AN467" s="230"/>
      <c r="AO467" s="230"/>
      <c r="AP467" s="230"/>
      <c r="AQ467" s="230"/>
      <c r="AR467" s="230"/>
      <c r="AS467" s="230"/>
      <c r="AT467" s="230"/>
      <c r="AU467" s="230"/>
      <c r="AV467" s="230"/>
      <c r="AW467" s="230"/>
      <c r="AX467" s="230"/>
      <c r="AY467" s="230"/>
      <c r="AZ467" s="230"/>
      <c r="BA467" s="230"/>
      <c r="BB467" s="230"/>
      <c r="BC467" s="230"/>
      <c r="BD467" s="101"/>
      <c r="BE467" s="101"/>
      <c r="BF467" s="101"/>
      <c r="BG467" s="101"/>
      <c r="BH467" s="101"/>
      <c r="BI467" s="101"/>
      <c r="BJ467" s="101"/>
      <c r="BK467" s="12"/>
      <c r="BL467" s="12"/>
    </row>
    <row r="468" spans="1:64" collapsed="1">
      <c r="A468" s="9"/>
      <c r="B468" s="9"/>
      <c r="C468" s="46"/>
      <c r="D468" s="115"/>
      <c r="E468" s="9"/>
      <c r="F468" s="9"/>
      <c r="G468" s="204"/>
      <c r="H468" s="37"/>
      <c r="I468" s="37"/>
      <c r="J468" s="37"/>
      <c r="K468" s="37"/>
      <c r="L468" s="37"/>
      <c r="M468" s="37"/>
      <c r="N468" s="29"/>
      <c r="O468" s="29"/>
      <c r="P468" s="29"/>
      <c r="Q468" s="29"/>
      <c r="R468" s="29"/>
      <c r="S468" s="101"/>
      <c r="T468" s="101"/>
      <c r="U468" s="101"/>
      <c r="V468" s="101"/>
      <c r="W468" s="101"/>
      <c r="X468" s="101"/>
      <c r="Y468" s="101"/>
      <c r="Z468" s="101"/>
      <c r="AA468" s="101"/>
      <c r="AB468" s="230"/>
      <c r="AC468" s="230"/>
      <c r="AD468" s="230"/>
      <c r="AE468" s="230"/>
      <c r="AF468" s="230"/>
      <c r="AG468" s="230"/>
      <c r="AH468" s="230"/>
      <c r="AI468" s="230"/>
      <c r="AJ468" s="230"/>
      <c r="AK468" s="230"/>
      <c r="AL468" s="230"/>
      <c r="AM468" s="230"/>
      <c r="AN468" s="230"/>
      <c r="AO468" s="230"/>
      <c r="AP468" s="230"/>
      <c r="AQ468" s="230"/>
      <c r="AR468" s="230"/>
      <c r="AS468" s="230"/>
      <c r="AT468" s="230"/>
      <c r="AU468" s="230"/>
      <c r="AV468" s="230"/>
      <c r="AW468" s="230"/>
      <c r="AX468" s="230"/>
      <c r="AY468" s="230"/>
      <c r="AZ468" s="230"/>
      <c r="BA468" s="230"/>
      <c r="BB468" s="230"/>
      <c r="BC468" s="230"/>
      <c r="BD468" s="101"/>
      <c r="BE468" s="101"/>
      <c r="BF468" s="101"/>
      <c r="BG468" s="101"/>
      <c r="BH468" s="101"/>
      <c r="BI468" s="101"/>
      <c r="BJ468" s="101"/>
      <c r="BK468" s="12"/>
      <c r="BL468" s="12"/>
    </row>
    <row r="469" spans="1:64">
      <c r="A469" s="9"/>
      <c r="B469" s="9"/>
      <c r="C469" s="46" t="s">
        <v>36</v>
      </c>
      <c r="D469" s="9"/>
      <c r="E469" s="9"/>
      <c r="F469" s="9"/>
      <c r="G469" s="197">
        <f>SUM(G470:G499)</f>
        <v>4.2038385308644184</v>
      </c>
      <c r="H469" s="37">
        <f>SUM(H470:H499)</f>
        <v>13.069926837159752</v>
      </c>
      <c r="I469" s="37">
        <f t="shared" ref="I469:Q469" si="10">SUM(I470:I499)</f>
        <v>15.094161149315488</v>
      </c>
      <c r="J469" s="37">
        <f t="shared" si="10"/>
        <v>19.86628706541455</v>
      </c>
      <c r="K469" s="37">
        <f t="shared" si="10"/>
        <v>22.683405154858828</v>
      </c>
      <c r="L469" s="37">
        <f t="shared" si="10"/>
        <v>20.847539699782381</v>
      </c>
      <c r="M469" s="37">
        <f t="shared" si="10"/>
        <v>0</v>
      </c>
      <c r="N469" s="37">
        <f t="shared" si="10"/>
        <v>0</v>
      </c>
      <c r="O469" s="37">
        <f t="shared" si="10"/>
        <v>0</v>
      </c>
      <c r="P469" s="37">
        <f t="shared" si="10"/>
        <v>0</v>
      </c>
      <c r="Q469" s="37">
        <f t="shared" si="10"/>
        <v>0</v>
      </c>
      <c r="R469" s="29"/>
      <c r="S469" s="101"/>
      <c r="T469" s="101"/>
      <c r="U469" s="101"/>
      <c r="V469" s="101"/>
      <c r="W469" s="101"/>
      <c r="X469" s="101"/>
      <c r="Y469" s="101"/>
      <c r="Z469" s="101"/>
      <c r="AA469" s="101"/>
      <c r="AB469" s="230"/>
      <c r="AC469" s="230"/>
      <c r="AD469" s="230"/>
      <c r="AE469" s="230"/>
      <c r="AF469" s="230"/>
      <c r="AG469" s="230"/>
      <c r="AH469" s="230"/>
      <c r="AI469" s="230"/>
      <c r="AJ469" s="230"/>
      <c r="AK469" s="230"/>
      <c r="AL469" s="230"/>
      <c r="AM469" s="230"/>
      <c r="AN469" s="230"/>
      <c r="AO469" s="230"/>
      <c r="AP469" s="230"/>
      <c r="AQ469" s="230"/>
      <c r="AR469" s="230"/>
      <c r="AS469" s="230"/>
      <c r="AT469" s="230"/>
      <c r="AU469" s="230"/>
      <c r="AV469" s="230"/>
      <c r="AW469" s="230"/>
      <c r="AX469" s="230"/>
      <c r="AY469" s="230"/>
      <c r="AZ469" s="230"/>
      <c r="BA469" s="230"/>
      <c r="BB469" s="230"/>
      <c r="BC469" s="230"/>
      <c r="BD469" s="101"/>
      <c r="BE469" s="101"/>
      <c r="BF469" s="101"/>
      <c r="BG469" s="101"/>
      <c r="BH469" s="101"/>
      <c r="BI469" s="101"/>
      <c r="BJ469" s="101"/>
      <c r="BK469" s="12"/>
      <c r="BL469" s="12"/>
    </row>
    <row r="470" spans="1:64" hidden="1" outlineLevel="1">
      <c r="A470" s="9"/>
      <c r="B470" s="9"/>
      <c r="C470" s="46"/>
      <c r="D470" s="131" t="str">
        <f>Asset1</f>
        <v>Opening Distribution Assets</v>
      </c>
      <c r="E470" s="9"/>
      <c r="F470" s="9"/>
      <c r="G470" s="205">
        <f>'Adjustment for previous period'!G366</f>
        <v>4.2038385308644184</v>
      </c>
      <c r="H470" s="112">
        <f t="shared" ref="H470:Q470" si="11">H12*H$7</f>
        <v>0</v>
      </c>
      <c r="I470" s="112">
        <f t="shared" si="11"/>
        <v>0</v>
      </c>
      <c r="J470" s="112">
        <f t="shared" si="11"/>
        <v>0</v>
      </c>
      <c r="K470" s="112">
        <f t="shared" si="11"/>
        <v>0</v>
      </c>
      <c r="L470" s="112">
        <f t="shared" si="11"/>
        <v>0</v>
      </c>
      <c r="M470" s="112">
        <f t="shared" si="11"/>
        <v>0</v>
      </c>
      <c r="N470" s="112">
        <f t="shared" si="11"/>
        <v>0</v>
      </c>
      <c r="O470" s="112">
        <f t="shared" si="11"/>
        <v>0</v>
      </c>
      <c r="P470" s="112">
        <f t="shared" si="11"/>
        <v>0</v>
      </c>
      <c r="Q470" s="112">
        <f t="shared" si="11"/>
        <v>0</v>
      </c>
      <c r="R470" s="29"/>
      <c r="S470" s="101"/>
      <c r="T470" s="101"/>
      <c r="U470" s="101"/>
      <c r="V470" s="101"/>
      <c r="W470" s="101"/>
      <c r="X470" s="101"/>
      <c r="Y470" s="101"/>
      <c r="Z470" s="101"/>
      <c r="AA470" s="101"/>
      <c r="AB470" s="230"/>
      <c r="AC470" s="230"/>
      <c r="AD470" s="230"/>
      <c r="AE470" s="230"/>
      <c r="AF470" s="230"/>
      <c r="AG470" s="230"/>
      <c r="AH470" s="230"/>
      <c r="AI470" s="230"/>
      <c r="AJ470" s="230"/>
      <c r="AK470" s="230"/>
      <c r="AL470" s="230"/>
      <c r="AM470" s="230"/>
      <c r="AN470" s="230"/>
      <c r="AO470" s="230"/>
      <c r="AP470" s="230"/>
      <c r="AQ470" s="230"/>
      <c r="AR470" s="230"/>
      <c r="AS470" s="230"/>
      <c r="AT470" s="230"/>
      <c r="AU470" s="230"/>
      <c r="AV470" s="230"/>
      <c r="AW470" s="230"/>
      <c r="AX470" s="230"/>
      <c r="AY470" s="230"/>
      <c r="AZ470" s="230"/>
      <c r="BA470" s="230"/>
      <c r="BB470" s="230"/>
      <c r="BC470" s="230"/>
      <c r="BD470" s="101"/>
      <c r="BE470" s="101"/>
      <c r="BF470" s="101"/>
      <c r="BG470" s="101"/>
      <c r="BH470" s="101"/>
      <c r="BI470" s="101"/>
      <c r="BJ470" s="101"/>
      <c r="BK470" s="12"/>
      <c r="BL470" s="12"/>
    </row>
    <row r="471" spans="1:64" hidden="1" outlineLevel="1">
      <c r="A471" s="9"/>
      <c r="B471" s="9"/>
      <c r="C471" s="46"/>
      <c r="D471" s="131" t="str">
        <f>Asset2</f>
        <v>Sub-transmission Overhead</v>
      </c>
      <c r="E471" s="9"/>
      <c r="F471" s="9"/>
      <c r="G471" s="199">
        <f>'Adjustment for previous period'!G367</f>
        <v>0</v>
      </c>
      <c r="H471" s="112">
        <f>H13*H$7</f>
        <v>8.164499544289864</v>
      </c>
      <c r="I471" s="112">
        <f t="shared" ref="H471:L489" si="12">I13*I$7</f>
        <v>6.8676014235398499</v>
      </c>
      <c r="J471" s="112">
        <f t="shared" si="12"/>
        <v>6.8766798719602455</v>
      </c>
      <c r="K471" s="112">
        <f t="shared" si="12"/>
        <v>4.0703911665556323</v>
      </c>
      <c r="L471" s="112">
        <f t="shared" si="12"/>
        <v>2.9303712500180898</v>
      </c>
      <c r="M471" s="112">
        <f t="shared" ref="M471:Q480" si="13">M13*M$7</f>
        <v>0</v>
      </c>
      <c r="N471" s="112">
        <f t="shared" si="13"/>
        <v>0</v>
      </c>
      <c r="O471" s="112">
        <f t="shared" si="13"/>
        <v>0</v>
      </c>
      <c r="P471" s="112">
        <f t="shared" si="13"/>
        <v>0</v>
      </c>
      <c r="Q471" s="112">
        <f t="shared" si="13"/>
        <v>0</v>
      </c>
      <c r="R471" s="29"/>
      <c r="S471" s="101"/>
      <c r="T471" s="101"/>
      <c r="U471" s="101"/>
      <c r="V471" s="101"/>
      <c r="W471" s="101"/>
      <c r="X471" s="101"/>
      <c r="Y471" s="101"/>
      <c r="Z471" s="101"/>
      <c r="AA471" s="101"/>
      <c r="AB471" s="230"/>
      <c r="AC471" s="230"/>
      <c r="AD471" s="230"/>
      <c r="AE471" s="230"/>
      <c r="AF471" s="230"/>
      <c r="AG471" s="230"/>
      <c r="AH471" s="230"/>
      <c r="AI471" s="230"/>
      <c r="AJ471" s="230"/>
      <c r="AK471" s="230"/>
      <c r="AL471" s="230"/>
      <c r="AM471" s="230"/>
      <c r="AN471" s="230"/>
      <c r="AO471" s="230"/>
      <c r="AP471" s="230"/>
      <c r="AQ471" s="230"/>
      <c r="AR471" s="230"/>
      <c r="AS471" s="230"/>
      <c r="AT471" s="230"/>
      <c r="AU471" s="230"/>
      <c r="AV471" s="230"/>
      <c r="AW471" s="230"/>
      <c r="AX471" s="230"/>
      <c r="AY471" s="230"/>
      <c r="AZ471" s="230"/>
      <c r="BA471" s="230"/>
      <c r="BB471" s="230"/>
      <c r="BC471" s="230"/>
      <c r="BD471" s="101"/>
      <c r="BE471" s="101"/>
      <c r="BF471" s="101"/>
      <c r="BG471" s="101"/>
      <c r="BH471" s="101"/>
      <c r="BI471" s="101"/>
      <c r="BJ471" s="101"/>
      <c r="BK471" s="12"/>
      <c r="BL471" s="12"/>
    </row>
    <row r="472" spans="1:64" hidden="1" outlineLevel="1">
      <c r="A472" s="9"/>
      <c r="B472" s="9"/>
      <c r="C472" s="46"/>
      <c r="D472" s="131" t="str">
        <f>Asset3</f>
        <v>Sub-transmission Underground</v>
      </c>
      <c r="E472" s="9"/>
      <c r="F472" s="9"/>
      <c r="G472" s="199">
        <f>'Adjustment for previous period'!G368</f>
        <v>0</v>
      </c>
      <c r="H472" s="112">
        <f t="shared" si="12"/>
        <v>0</v>
      </c>
      <c r="I472" s="112">
        <f t="shared" si="12"/>
        <v>0</v>
      </c>
      <c r="J472" s="112">
        <f t="shared" si="12"/>
        <v>0</v>
      </c>
      <c r="K472" s="112">
        <f t="shared" si="12"/>
        <v>0</v>
      </c>
      <c r="L472" s="112">
        <f t="shared" si="12"/>
        <v>0</v>
      </c>
      <c r="M472" s="112">
        <f t="shared" si="13"/>
        <v>0</v>
      </c>
      <c r="N472" s="112">
        <f t="shared" si="13"/>
        <v>0</v>
      </c>
      <c r="O472" s="112">
        <f t="shared" si="13"/>
        <v>0</v>
      </c>
      <c r="P472" s="112">
        <f t="shared" si="13"/>
        <v>0</v>
      </c>
      <c r="Q472" s="112">
        <f t="shared" si="13"/>
        <v>0</v>
      </c>
      <c r="R472" s="29"/>
      <c r="S472" s="101"/>
      <c r="T472" s="101"/>
      <c r="U472" s="101"/>
      <c r="V472" s="101"/>
      <c r="W472" s="101"/>
      <c r="X472" s="101"/>
      <c r="Y472" s="101"/>
      <c r="Z472" s="101"/>
      <c r="AA472" s="101"/>
      <c r="AB472" s="230"/>
      <c r="AC472" s="230"/>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101"/>
      <c r="BE472" s="101"/>
      <c r="BF472" s="101"/>
      <c r="BG472" s="101"/>
      <c r="BH472" s="101"/>
      <c r="BI472" s="101"/>
      <c r="BJ472" s="101"/>
      <c r="BK472" s="12"/>
      <c r="BL472" s="12"/>
    </row>
    <row r="473" spans="1:64" hidden="1" outlineLevel="1">
      <c r="A473" s="9"/>
      <c r="B473" s="9"/>
      <c r="C473" s="46"/>
      <c r="D473" s="131" t="str">
        <f>Asset4</f>
        <v>Zone Substation</v>
      </c>
      <c r="E473" s="9"/>
      <c r="F473" s="9"/>
      <c r="G473" s="199">
        <f>'Adjustment for previous period'!G369</f>
        <v>0</v>
      </c>
      <c r="H473" s="112">
        <f t="shared" si="12"/>
        <v>2.6432904719131183</v>
      </c>
      <c r="I473" s="112">
        <f t="shared" si="12"/>
        <v>6.0305805527329097</v>
      </c>
      <c r="J473" s="112">
        <f t="shared" si="12"/>
        <v>12.071865992557264</v>
      </c>
      <c r="K473" s="112">
        <f t="shared" si="12"/>
        <v>16.286139607101596</v>
      </c>
      <c r="L473" s="112">
        <f t="shared" si="12"/>
        <v>13.232449196028108</v>
      </c>
      <c r="M473" s="112">
        <f t="shared" si="13"/>
        <v>0</v>
      </c>
      <c r="N473" s="112">
        <f t="shared" si="13"/>
        <v>0</v>
      </c>
      <c r="O473" s="112">
        <f t="shared" si="13"/>
        <v>0</v>
      </c>
      <c r="P473" s="112">
        <f t="shared" si="13"/>
        <v>0</v>
      </c>
      <c r="Q473" s="112">
        <f t="shared" si="13"/>
        <v>0</v>
      </c>
      <c r="R473" s="29"/>
      <c r="S473" s="101"/>
      <c r="T473" s="101"/>
      <c r="U473" s="101"/>
      <c r="V473" s="101"/>
      <c r="W473" s="101"/>
      <c r="X473" s="101"/>
      <c r="Y473" s="101"/>
      <c r="Z473" s="101"/>
      <c r="AA473" s="101"/>
      <c r="AB473" s="230"/>
      <c r="AC473" s="230"/>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101"/>
      <c r="BE473" s="101"/>
      <c r="BF473" s="101"/>
      <c r="BG473" s="101"/>
      <c r="BH473" s="101"/>
      <c r="BI473" s="101"/>
      <c r="BJ473" s="101"/>
      <c r="BK473" s="12"/>
      <c r="BL473" s="12"/>
    </row>
    <row r="474" spans="1:64" hidden="1" outlineLevel="1">
      <c r="A474" s="9"/>
      <c r="B474" s="9"/>
      <c r="C474" s="46"/>
      <c r="D474" s="131" t="str">
        <f>Asset5</f>
        <v>IT &amp; Communication Systems (Networks)</v>
      </c>
      <c r="E474" s="9"/>
      <c r="F474" s="9"/>
      <c r="G474" s="199">
        <f>'Adjustment for previous period'!G370</f>
        <v>0</v>
      </c>
      <c r="H474" s="112">
        <f t="shared" si="12"/>
        <v>0.18060118626473348</v>
      </c>
      <c r="I474" s="112">
        <f t="shared" si="12"/>
        <v>0.12759880585009126</v>
      </c>
      <c r="J474" s="112">
        <f t="shared" si="12"/>
        <v>0.3595202442574652</v>
      </c>
      <c r="K474" s="112">
        <f t="shared" si="12"/>
        <v>0.9472820510346649</v>
      </c>
      <c r="L474" s="112">
        <f t="shared" si="12"/>
        <v>2.9227293308355633</v>
      </c>
      <c r="M474" s="112">
        <f t="shared" si="13"/>
        <v>0</v>
      </c>
      <c r="N474" s="112">
        <f t="shared" si="13"/>
        <v>0</v>
      </c>
      <c r="O474" s="112">
        <f t="shared" si="13"/>
        <v>0</v>
      </c>
      <c r="P474" s="112">
        <f t="shared" si="13"/>
        <v>0</v>
      </c>
      <c r="Q474" s="112">
        <f t="shared" si="13"/>
        <v>0</v>
      </c>
      <c r="R474" s="29"/>
      <c r="S474" s="101"/>
      <c r="T474" s="101"/>
      <c r="U474" s="101"/>
      <c r="V474" s="101"/>
      <c r="W474" s="101"/>
      <c r="X474" s="101"/>
      <c r="Y474" s="101"/>
      <c r="Z474" s="101"/>
      <c r="AA474" s="101"/>
      <c r="AB474" s="230"/>
      <c r="AC474" s="230"/>
      <c r="AD474" s="230"/>
      <c r="AE474" s="230"/>
      <c r="AF474" s="230"/>
      <c r="AG474" s="230"/>
      <c r="AH474" s="230"/>
      <c r="AI474" s="230"/>
      <c r="AJ474" s="230"/>
      <c r="AK474" s="230"/>
      <c r="AL474" s="230"/>
      <c r="AM474" s="230"/>
      <c r="AN474" s="230"/>
      <c r="AO474" s="230"/>
      <c r="AP474" s="230"/>
      <c r="AQ474" s="230"/>
      <c r="AR474" s="230"/>
      <c r="AS474" s="230"/>
      <c r="AT474" s="230"/>
      <c r="AU474" s="230"/>
      <c r="AV474" s="230"/>
      <c r="AW474" s="230"/>
      <c r="AX474" s="230"/>
      <c r="AY474" s="230"/>
      <c r="AZ474" s="230"/>
      <c r="BA474" s="230"/>
      <c r="BB474" s="230"/>
      <c r="BC474" s="230"/>
      <c r="BD474" s="101"/>
      <c r="BE474" s="101"/>
      <c r="BF474" s="101"/>
      <c r="BG474" s="101"/>
      <c r="BH474" s="101"/>
      <c r="BI474" s="101"/>
      <c r="BJ474" s="101"/>
      <c r="BK474" s="12"/>
      <c r="BL474" s="12"/>
    </row>
    <row r="475" spans="1:64" hidden="1" outlineLevel="1">
      <c r="A475" s="9"/>
      <c r="B475" s="9"/>
      <c r="C475" s="46"/>
      <c r="D475" s="131" t="str">
        <f>Asset6</f>
        <v>Motor Vehicles</v>
      </c>
      <c r="E475" s="9"/>
      <c r="F475" s="9"/>
      <c r="G475" s="199">
        <f>'Adjustment for previous period'!G371</f>
        <v>0</v>
      </c>
      <c r="H475" s="112">
        <f t="shared" si="12"/>
        <v>0</v>
      </c>
      <c r="I475" s="112">
        <f t="shared" si="12"/>
        <v>0</v>
      </c>
      <c r="J475" s="112">
        <f t="shared" si="12"/>
        <v>8.5228829707209866E-2</v>
      </c>
      <c r="K475" s="112">
        <f t="shared" si="12"/>
        <v>0.59954182405890932</v>
      </c>
      <c r="L475" s="112">
        <f t="shared" si="12"/>
        <v>0.24541151423860255</v>
      </c>
      <c r="M475" s="112">
        <f t="shared" si="13"/>
        <v>0</v>
      </c>
      <c r="N475" s="112">
        <f t="shared" si="13"/>
        <v>0</v>
      </c>
      <c r="O475" s="112">
        <f t="shared" si="13"/>
        <v>0</v>
      </c>
      <c r="P475" s="112">
        <f t="shared" si="13"/>
        <v>0</v>
      </c>
      <c r="Q475" s="112">
        <f t="shared" si="13"/>
        <v>0</v>
      </c>
      <c r="R475" s="29"/>
      <c r="S475" s="101"/>
      <c r="T475" s="101"/>
      <c r="U475" s="101"/>
      <c r="V475" s="101"/>
      <c r="W475" s="101"/>
      <c r="X475" s="101"/>
      <c r="Y475" s="101"/>
      <c r="Z475" s="101"/>
      <c r="AA475" s="101"/>
      <c r="AB475" s="230"/>
      <c r="AC475" s="230"/>
      <c r="AD475" s="230"/>
      <c r="AE475" s="230"/>
      <c r="AF475" s="230"/>
      <c r="AG475" s="230"/>
      <c r="AH475" s="230"/>
      <c r="AI475" s="230"/>
      <c r="AJ475" s="230"/>
      <c r="AK475" s="230"/>
      <c r="AL475" s="230"/>
      <c r="AM475" s="230"/>
      <c r="AN475" s="230"/>
      <c r="AO475" s="230"/>
      <c r="AP475" s="230"/>
      <c r="AQ475" s="230"/>
      <c r="AR475" s="230"/>
      <c r="AS475" s="230"/>
      <c r="AT475" s="230"/>
      <c r="AU475" s="230"/>
      <c r="AV475" s="230"/>
      <c r="AW475" s="230"/>
      <c r="AX475" s="230"/>
      <c r="AY475" s="230"/>
      <c r="AZ475" s="230"/>
      <c r="BA475" s="230"/>
      <c r="BB475" s="230"/>
      <c r="BC475" s="230"/>
      <c r="BD475" s="101"/>
      <c r="BE475" s="101"/>
      <c r="BF475" s="101"/>
      <c r="BG475" s="101"/>
      <c r="BH475" s="101"/>
      <c r="BI475" s="101"/>
      <c r="BJ475" s="101"/>
      <c r="BK475" s="12"/>
      <c r="BL475" s="12"/>
    </row>
    <row r="476" spans="1:64" hidden="1" outlineLevel="1">
      <c r="A476" s="9"/>
      <c r="B476" s="9"/>
      <c r="C476" s="46"/>
      <c r="D476" s="131" t="str">
        <f>Asset7</f>
        <v>Other Non-System Assets (Networks)</v>
      </c>
      <c r="E476" s="9"/>
      <c r="F476" s="9"/>
      <c r="G476" s="199">
        <f>'Adjustment for previous period'!G372</f>
        <v>0</v>
      </c>
      <c r="H476" s="112">
        <f t="shared" si="12"/>
        <v>0.14104961892888998</v>
      </c>
      <c r="I476" s="112">
        <f t="shared" si="12"/>
        <v>7.190718719311108E-2</v>
      </c>
      <c r="J476" s="112">
        <f t="shared" si="12"/>
        <v>5.7537638565375804E-2</v>
      </c>
      <c r="K476" s="112">
        <f t="shared" si="12"/>
        <v>8.6805147062550159E-2</v>
      </c>
      <c r="L476" s="112">
        <f t="shared" si="12"/>
        <v>9.2640889327853276E-2</v>
      </c>
      <c r="M476" s="112">
        <f t="shared" si="13"/>
        <v>0</v>
      </c>
      <c r="N476" s="112">
        <f t="shared" si="13"/>
        <v>0</v>
      </c>
      <c r="O476" s="112">
        <f t="shared" si="13"/>
        <v>0</v>
      </c>
      <c r="P476" s="112">
        <f t="shared" si="13"/>
        <v>0</v>
      </c>
      <c r="Q476" s="112">
        <f t="shared" si="13"/>
        <v>0</v>
      </c>
      <c r="R476" s="29"/>
      <c r="S476" s="101"/>
      <c r="T476" s="101"/>
      <c r="U476" s="101"/>
      <c r="V476" s="101"/>
      <c r="W476" s="101"/>
      <c r="X476" s="101"/>
      <c r="Y476" s="101"/>
      <c r="Z476" s="101"/>
      <c r="AA476" s="101"/>
      <c r="AB476" s="230"/>
      <c r="AC476" s="230"/>
      <c r="AD476" s="230"/>
      <c r="AE476" s="230"/>
      <c r="AF476" s="230"/>
      <c r="AG476" s="230"/>
      <c r="AH476" s="230"/>
      <c r="AI476" s="230"/>
      <c r="AJ476" s="230"/>
      <c r="AK476" s="230"/>
      <c r="AL476" s="230"/>
      <c r="AM476" s="230"/>
      <c r="AN476" s="230"/>
      <c r="AO476" s="230"/>
      <c r="AP476" s="230"/>
      <c r="AQ476" s="230"/>
      <c r="AR476" s="230"/>
      <c r="AS476" s="230"/>
      <c r="AT476" s="230"/>
      <c r="AU476" s="230"/>
      <c r="AV476" s="230"/>
      <c r="AW476" s="230"/>
      <c r="AX476" s="230"/>
      <c r="AY476" s="230"/>
      <c r="AZ476" s="230"/>
      <c r="BA476" s="230"/>
      <c r="BB476" s="230"/>
      <c r="BC476" s="230"/>
      <c r="BD476" s="101"/>
      <c r="BE476" s="101"/>
      <c r="BF476" s="101"/>
      <c r="BG476" s="101"/>
      <c r="BH476" s="101"/>
      <c r="BI476" s="101"/>
      <c r="BJ476" s="101"/>
      <c r="BK476" s="12"/>
      <c r="BL476" s="12"/>
    </row>
    <row r="477" spans="1:64" hidden="1" outlineLevel="1">
      <c r="A477" s="9"/>
      <c r="B477" s="9"/>
      <c r="C477" s="46"/>
      <c r="D477" s="131" t="str">
        <f>Asset8</f>
        <v>IT Systems (Corporate)</v>
      </c>
      <c r="E477" s="9"/>
      <c r="F477" s="9"/>
      <c r="G477" s="199">
        <f>'Adjustment for previous period'!G373</f>
        <v>0</v>
      </c>
      <c r="H477" s="112">
        <f t="shared" si="12"/>
        <v>0.13348748851522904</v>
      </c>
      <c r="I477" s="112">
        <f t="shared" si="12"/>
        <v>4.0699230203713306E-2</v>
      </c>
      <c r="J477" s="112">
        <f t="shared" si="12"/>
        <v>0.21022355084998504</v>
      </c>
      <c r="K477" s="112">
        <f t="shared" si="12"/>
        <v>0.41798917113934275</v>
      </c>
      <c r="L477" s="112">
        <f t="shared" si="12"/>
        <v>0.99563222074023461</v>
      </c>
      <c r="M477" s="112">
        <f t="shared" si="13"/>
        <v>0</v>
      </c>
      <c r="N477" s="112">
        <f t="shared" si="13"/>
        <v>0</v>
      </c>
      <c r="O477" s="112">
        <f t="shared" si="13"/>
        <v>0</v>
      </c>
      <c r="P477" s="112">
        <f t="shared" si="13"/>
        <v>0</v>
      </c>
      <c r="Q477" s="112">
        <f t="shared" si="13"/>
        <v>0</v>
      </c>
      <c r="R477" s="29"/>
      <c r="S477" s="101"/>
      <c r="T477" s="101"/>
      <c r="U477" s="101"/>
      <c r="V477" s="101"/>
      <c r="W477" s="101"/>
      <c r="X477" s="101"/>
      <c r="Y477" s="101"/>
      <c r="Z477" s="101"/>
      <c r="AA477" s="101"/>
      <c r="AB477" s="230"/>
      <c r="AC477" s="230"/>
      <c r="AD477" s="230"/>
      <c r="AE477" s="230"/>
      <c r="AF477" s="230"/>
      <c r="AG477" s="230"/>
      <c r="AH477" s="230"/>
      <c r="AI477" s="230"/>
      <c r="AJ477" s="230"/>
      <c r="AK477" s="230"/>
      <c r="AL477" s="230"/>
      <c r="AM477" s="230"/>
      <c r="AN477" s="230"/>
      <c r="AO477" s="230"/>
      <c r="AP477" s="230"/>
      <c r="AQ477" s="230"/>
      <c r="AR477" s="230"/>
      <c r="AS477" s="230"/>
      <c r="AT477" s="230"/>
      <c r="AU477" s="230"/>
      <c r="AV477" s="230"/>
      <c r="AW477" s="230"/>
      <c r="AX477" s="230"/>
      <c r="AY477" s="230"/>
      <c r="AZ477" s="230"/>
      <c r="BA477" s="230"/>
      <c r="BB477" s="230"/>
      <c r="BC477" s="230"/>
      <c r="BD477" s="101"/>
      <c r="BE477" s="101"/>
      <c r="BF477" s="101"/>
      <c r="BG477" s="101"/>
      <c r="BH477" s="101"/>
      <c r="BI477" s="101"/>
      <c r="BJ477" s="101"/>
      <c r="BK477" s="12"/>
      <c r="BL477" s="12"/>
    </row>
    <row r="478" spans="1:64" hidden="1" outlineLevel="1">
      <c r="A478" s="9"/>
      <c r="B478" s="9"/>
      <c r="C478" s="46"/>
      <c r="D478" s="131" t="str">
        <f>Asset9</f>
        <v>Telecommunications (Corporate)</v>
      </c>
      <c r="E478" s="9"/>
      <c r="F478" s="9"/>
      <c r="G478" s="199">
        <f>'Adjustment for previous period'!G374</f>
        <v>0</v>
      </c>
      <c r="H478" s="112">
        <f t="shared" si="12"/>
        <v>3.6821955445185385E-2</v>
      </c>
      <c r="I478" s="112">
        <f t="shared" si="12"/>
        <v>1.2384465134540926E-2</v>
      </c>
      <c r="J478" s="112">
        <f t="shared" si="12"/>
        <v>5.9144128722347714E-3</v>
      </c>
      <c r="K478" s="112">
        <f t="shared" si="12"/>
        <v>7.7232675018642323E-3</v>
      </c>
      <c r="L478" s="112">
        <f t="shared" si="12"/>
        <v>0</v>
      </c>
      <c r="M478" s="112">
        <f t="shared" si="13"/>
        <v>0</v>
      </c>
      <c r="N478" s="112">
        <f t="shared" si="13"/>
        <v>0</v>
      </c>
      <c r="O478" s="112">
        <f t="shared" si="13"/>
        <v>0</v>
      </c>
      <c r="P478" s="112">
        <f t="shared" si="13"/>
        <v>0</v>
      </c>
      <c r="Q478" s="112">
        <f t="shared" si="13"/>
        <v>0</v>
      </c>
      <c r="R478" s="29"/>
      <c r="S478" s="101"/>
      <c r="T478" s="101"/>
      <c r="U478" s="101"/>
      <c r="V478" s="101"/>
      <c r="W478" s="101"/>
      <c r="X478" s="101"/>
      <c r="Y478" s="101"/>
      <c r="Z478" s="101"/>
      <c r="AA478" s="101"/>
      <c r="AB478" s="230"/>
      <c r="AC478" s="230"/>
      <c r="AD478" s="230"/>
      <c r="AE478" s="230"/>
      <c r="AF478" s="230"/>
      <c r="AG478" s="230"/>
      <c r="AH478" s="230"/>
      <c r="AI478" s="230"/>
      <c r="AJ478" s="230"/>
      <c r="AK478" s="230"/>
      <c r="AL478" s="230"/>
      <c r="AM478" s="230"/>
      <c r="AN478" s="230"/>
      <c r="AO478" s="230"/>
      <c r="AP478" s="230"/>
      <c r="AQ478" s="230"/>
      <c r="AR478" s="230"/>
      <c r="AS478" s="230"/>
      <c r="AT478" s="230"/>
      <c r="AU478" s="230"/>
      <c r="AV478" s="230"/>
      <c r="AW478" s="230"/>
      <c r="AX478" s="230"/>
      <c r="AY478" s="230"/>
      <c r="AZ478" s="230"/>
      <c r="BA478" s="230"/>
      <c r="BB478" s="230"/>
      <c r="BC478" s="230"/>
      <c r="BD478" s="101"/>
      <c r="BE478" s="101"/>
      <c r="BF478" s="101"/>
      <c r="BG478" s="101"/>
      <c r="BH478" s="101"/>
      <c r="BI478" s="101"/>
      <c r="BJ478" s="101"/>
      <c r="BK478" s="12"/>
      <c r="BL478" s="12"/>
    </row>
    <row r="479" spans="1:64" hidden="1" outlineLevel="1">
      <c r="A479" s="9"/>
      <c r="B479" s="9"/>
      <c r="C479" s="46"/>
      <c r="D479" s="131" t="str">
        <f>Asset10</f>
        <v>Other Non-System Assets (Corporate)</v>
      </c>
      <c r="E479" s="9"/>
      <c r="F479" s="9"/>
      <c r="G479" s="199">
        <f>'Adjustment for previous period'!G375</f>
        <v>0</v>
      </c>
      <c r="H479" s="112">
        <f t="shared" si="12"/>
        <v>0.4875764791498356</v>
      </c>
      <c r="I479" s="112">
        <f t="shared" si="12"/>
        <v>0.5864745998436427</v>
      </c>
      <c r="J479" s="112">
        <f t="shared" si="12"/>
        <v>8.9050636632598185E-2</v>
      </c>
      <c r="K479" s="112">
        <f t="shared" si="12"/>
        <v>9.8810001709417464E-2</v>
      </c>
      <c r="L479" s="112">
        <f t="shared" si="12"/>
        <v>0.173072347192123</v>
      </c>
      <c r="M479" s="112">
        <f t="shared" si="13"/>
        <v>0</v>
      </c>
      <c r="N479" s="112">
        <f t="shared" si="13"/>
        <v>0</v>
      </c>
      <c r="O479" s="112">
        <f t="shared" si="13"/>
        <v>0</v>
      </c>
      <c r="P479" s="112">
        <f t="shared" si="13"/>
        <v>0</v>
      </c>
      <c r="Q479" s="112">
        <f t="shared" si="13"/>
        <v>0</v>
      </c>
      <c r="R479" s="29"/>
      <c r="S479" s="101"/>
      <c r="T479" s="101"/>
      <c r="U479" s="101"/>
      <c r="V479" s="101"/>
      <c r="W479" s="101"/>
      <c r="X479" s="101"/>
      <c r="Y479" s="101"/>
      <c r="Z479" s="101"/>
      <c r="AA479" s="101"/>
      <c r="AB479" s="230"/>
      <c r="AC479" s="230"/>
      <c r="AD479" s="230"/>
      <c r="AE479" s="230"/>
      <c r="AF479" s="230"/>
      <c r="AG479" s="230"/>
      <c r="AH479" s="230"/>
      <c r="AI479" s="230"/>
      <c r="AJ479" s="230"/>
      <c r="AK479" s="230"/>
      <c r="AL479" s="230"/>
      <c r="AM479" s="230"/>
      <c r="AN479" s="230"/>
      <c r="AO479" s="230"/>
      <c r="AP479" s="230"/>
      <c r="AQ479" s="230"/>
      <c r="AR479" s="230"/>
      <c r="AS479" s="230"/>
      <c r="AT479" s="230"/>
      <c r="AU479" s="230"/>
      <c r="AV479" s="230"/>
      <c r="AW479" s="230"/>
      <c r="AX479" s="230"/>
      <c r="AY479" s="230"/>
      <c r="AZ479" s="230"/>
      <c r="BA479" s="230"/>
      <c r="BB479" s="230"/>
      <c r="BC479" s="230"/>
      <c r="BD479" s="101"/>
      <c r="BE479" s="101"/>
      <c r="BF479" s="101"/>
      <c r="BG479" s="101"/>
      <c r="BH479" s="101"/>
      <c r="BI479" s="101"/>
      <c r="BJ479" s="101"/>
      <c r="BK479" s="12"/>
      <c r="BL479" s="12"/>
    </row>
    <row r="480" spans="1:64" hidden="1" outlineLevel="1">
      <c r="A480" s="9"/>
      <c r="B480" s="9"/>
      <c r="C480" s="46"/>
      <c r="D480" s="131" t="str">
        <f>Asset11</f>
        <v>Land</v>
      </c>
      <c r="E480" s="9"/>
      <c r="F480" s="9"/>
      <c r="G480" s="199">
        <f>'Adjustment for previous period'!G376</f>
        <v>0</v>
      </c>
      <c r="H480" s="112">
        <f t="shared" si="12"/>
        <v>0.34989703810027162</v>
      </c>
      <c r="I480" s="112">
        <f t="shared" si="12"/>
        <v>0</v>
      </c>
      <c r="J480" s="112">
        <f t="shared" si="12"/>
        <v>0</v>
      </c>
      <c r="K480" s="112">
        <f t="shared" si="12"/>
        <v>0</v>
      </c>
      <c r="L480" s="112">
        <f t="shared" si="12"/>
        <v>0</v>
      </c>
      <c r="M480" s="112">
        <f t="shared" si="13"/>
        <v>0</v>
      </c>
      <c r="N480" s="112">
        <f t="shared" si="13"/>
        <v>0</v>
      </c>
      <c r="O480" s="112">
        <f t="shared" si="13"/>
        <v>0</v>
      </c>
      <c r="P480" s="112">
        <f t="shared" si="13"/>
        <v>0</v>
      </c>
      <c r="Q480" s="112">
        <f t="shared" si="13"/>
        <v>0</v>
      </c>
      <c r="R480" s="29"/>
      <c r="S480" s="101"/>
      <c r="T480" s="101"/>
      <c r="U480" s="101"/>
      <c r="V480" s="101"/>
      <c r="W480" s="101"/>
      <c r="X480" s="101"/>
      <c r="Y480" s="101"/>
      <c r="Z480" s="101"/>
      <c r="AA480" s="101"/>
      <c r="AB480" s="230"/>
      <c r="AC480" s="230"/>
      <c r="AD480" s="230"/>
      <c r="AE480" s="230"/>
      <c r="AF480" s="230"/>
      <c r="AG480" s="230"/>
      <c r="AH480" s="230"/>
      <c r="AI480" s="230"/>
      <c r="AJ480" s="230"/>
      <c r="AK480" s="230"/>
      <c r="AL480" s="230"/>
      <c r="AM480" s="230"/>
      <c r="AN480" s="230"/>
      <c r="AO480" s="230"/>
      <c r="AP480" s="230"/>
      <c r="AQ480" s="230"/>
      <c r="AR480" s="230"/>
      <c r="AS480" s="230"/>
      <c r="AT480" s="230"/>
      <c r="AU480" s="230"/>
      <c r="AV480" s="230"/>
      <c r="AW480" s="230"/>
      <c r="AX480" s="230"/>
      <c r="AY480" s="230"/>
      <c r="AZ480" s="230"/>
      <c r="BA480" s="230"/>
      <c r="BB480" s="230"/>
      <c r="BC480" s="230"/>
      <c r="BD480" s="101"/>
      <c r="BE480" s="101"/>
      <c r="BF480" s="101"/>
      <c r="BG480" s="101"/>
      <c r="BH480" s="101"/>
      <c r="BI480" s="101"/>
      <c r="BJ480" s="101"/>
      <c r="BK480" s="12"/>
      <c r="BL480" s="12"/>
    </row>
    <row r="481" spans="1:64" hidden="1" outlineLevel="1">
      <c r="A481" s="9"/>
      <c r="B481" s="9"/>
      <c r="C481" s="46"/>
      <c r="D481" s="131" t="str">
        <f>Asset12</f>
        <v>Buildings</v>
      </c>
      <c r="E481" s="9"/>
      <c r="F481" s="9"/>
      <c r="G481" s="199">
        <f>'Adjustment for previous period'!G377</f>
        <v>0</v>
      </c>
      <c r="H481" s="112">
        <f t="shared" si="12"/>
        <v>0.89802508607199993</v>
      </c>
      <c r="I481" s="112">
        <f t="shared" si="12"/>
        <v>1.3569148848176289</v>
      </c>
      <c r="J481" s="112">
        <f t="shared" si="12"/>
        <v>0.11026588801217627</v>
      </c>
      <c r="K481" s="112">
        <f t="shared" si="12"/>
        <v>0.16872291869485473</v>
      </c>
      <c r="L481" s="112">
        <f t="shared" si="12"/>
        <v>0.25523295140181251</v>
      </c>
      <c r="M481" s="112">
        <f t="shared" ref="M481:Q489" si="14">M23*M$7</f>
        <v>0</v>
      </c>
      <c r="N481" s="112">
        <f t="shared" si="14"/>
        <v>0</v>
      </c>
      <c r="O481" s="112">
        <f t="shared" si="14"/>
        <v>0</v>
      </c>
      <c r="P481" s="112">
        <f t="shared" si="14"/>
        <v>0</v>
      </c>
      <c r="Q481" s="112">
        <f t="shared" si="14"/>
        <v>0</v>
      </c>
      <c r="R481" s="29"/>
      <c r="S481" s="101"/>
      <c r="T481" s="101"/>
      <c r="U481" s="101"/>
      <c r="V481" s="101"/>
      <c r="W481" s="101"/>
      <c r="X481" s="101"/>
      <c r="Y481" s="101"/>
      <c r="Z481" s="101"/>
      <c r="AA481" s="101"/>
      <c r="AB481" s="230"/>
      <c r="AC481" s="230"/>
      <c r="AD481" s="230"/>
      <c r="AE481" s="230"/>
      <c r="AF481" s="230"/>
      <c r="AG481" s="230"/>
      <c r="AH481" s="230"/>
      <c r="AI481" s="230"/>
      <c r="AJ481" s="230"/>
      <c r="AK481" s="230"/>
      <c r="AL481" s="230"/>
      <c r="AM481" s="230"/>
      <c r="AN481" s="230"/>
      <c r="AO481" s="230"/>
      <c r="AP481" s="230"/>
      <c r="AQ481" s="230"/>
      <c r="AR481" s="230"/>
      <c r="AS481" s="230"/>
      <c r="AT481" s="230"/>
      <c r="AU481" s="230"/>
      <c r="AV481" s="230"/>
      <c r="AW481" s="230"/>
      <c r="AX481" s="230"/>
      <c r="AY481" s="230"/>
      <c r="AZ481" s="230"/>
      <c r="BA481" s="230"/>
      <c r="BB481" s="230"/>
      <c r="BC481" s="230"/>
      <c r="BD481" s="101"/>
      <c r="BE481" s="101"/>
      <c r="BF481" s="101"/>
      <c r="BG481" s="101"/>
      <c r="BH481" s="101"/>
      <c r="BI481" s="101"/>
      <c r="BJ481" s="101"/>
      <c r="BK481" s="12"/>
      <c r="BL481" s="12"/>
    </row>
    <row r="482" spans="1:64" hidden="1" outlineLevel="1">
      <c r="A482" s="9"/>
      <c r="B482" s="9"/>
      <c r="C482" s="46"/>
      <c r="D482" s="131" t="str">
        <f>Asset13</f>
        <v>Equity raising costs</v>
      </c>
      <c r="E482" s="9"/>
      <c r="F482" s="9"/>
      <c r="G482" s="199">
        <f>'Adjustment for previous period'!G378</f>
        <v>0</v>
      </c>
      <c r="H482" s="112">
        <f t="shared" si="12"/>
        <v>3.4677968480624884E-2</v>
      </c>
      <c r="I482" s="112">
        <f t="shared" si="12"/>
        <v>0</v>
      </c>
      <c r="J482" s="112">
        <f t="shared" si="12"/>
        <v>0</v>
      </c>
      <c r="K482" s="112">
        <f t="shared" si="12"/>
        <v>0</v>
      </c>
      <c r="L482" s="112">
        <f t="shared" si="12"/>
        <v>0</v>
      </c>
      <c r="M482" s="112">
        <f t="shared" si="14"/>
        <v>0</v>
      </c>
      <c r="N482" s="112">
        <f t="shared" si="14"/>
        <v>0</v>
      </c>
      <c r="O482" s="112">
        <f t="shared" si="14"/>
        <v>0</v>
      </c>
      <c r="P482" s="112">
        <f t="shared" si="14"/>
        <v>0</v>
      </c>
      <c r="Q482" s="112">
        <f t="shared" si="14"/>
        <v>0</v>
      </c>
      <c r="R482" s="29"/>
      <c r="S482" s="101"/>
      <c r="T482" s="101"/>
      <c r="U482" s="101"/>
      <c r="V482" s="101"/>
      <c r="W482" s="101"/>
      <c r="X482" s="101"/>
      <c r="Y482" s="101"/>
      <c r="Z482" s="101"/>
      <c r="AA482" s="101"/>
      <c r="AB482" s="230"/>
      <c r="AC482" s="230"/>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101"/>
      <c r="BE482" s="101"/>
      <c r="BF482" s="101"/>
      <c r="BG482" s="101"/>
      <c r="BH482" s="101"/>
      <c r="BI482" s="101"/>
      <c r="BJ482" s="101"/>
      <c r="BK482" s="12"/>
      <c r="BL482" s="12"/>
    </row>
    <row r="483" spans="1:64" hidden="1" outlineLevel="1">
      <c r="A483" s="9"/>
      <c r="B483" s="9"/>
      <c r="C483" s="46"/>
      <c r="D483" s="131">
        <f>Asset14</f>
        <v>0</v>
      </c>
      <c r="E483" s="9"/>
      <c r="F483" s="9"/>
      <c r="G483" s="199">
        <f>'Adjustment for previous period'!G379</f>
        <v>0</v>
      </c>
      <c r="H483" s="112">
        <f t="shared" si="12"/>
        <v>0</v>
      </c>
      <c r="I483" s="112">
        <f t="shared" si="12"/>
        <v>0</v>
      </c>
      <c r="J483" s="112">
        <f t="shared" si="12"/>
        <v>0</v>
      </c>
      <c r="K483" s="112">
        <f t="shared" si="12"/>
        <v>0</v>
      </c>
      <c r="L483" s="112">
        <f t="shared" si="12"/>
        <v>0</v>
      </c>
      <c r="M483" s="112">
        <f t="shared" si="14"/>
        <v>0</v>
      </c>
      <c r="N483" s="112">
        <f t="shared" si="14"/>
        <v>0</v>
      </c>
      <c r="O483" s="112">
        <f t="shared" si="14"/>
        <v>0</v>
      </c>
      <c r="P483" s="112">
        <f t="shared" si="14"/>
        <v>0</v>
      </c>
      <c r="Q483" s="112">
        <f t="shared" si="14"/>
        <v>0</v>
      </c>
      <c r="R483" s="29"/>
      <c r="S483" s="101"/>
      <c r="T483" s="101"/>
      <c r="U483" s="101"/>
      <c r="V483" s="101"/>
      <c r="W483" s="101"/>
      <c r="X483" s="101"/>
      <c r="Y483" s="101"/>
      <c r="Z483" s="101"/>
      <c r="AA483" s="101"/>
      <c r="AB483" s="230"/>
      <c r="AC483" s="230"/>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101"/>
      <c r="BE483" s="101"/>
      <c r="BF483" s="101"/>
      <c r="BG483" s="101"/>
      <c r="BH483" s="101"/>
      <c r="BI483" s="101"/>
      <c r="BJ483" s="101"/>
      <c r="BK483" s="12"/>
      <c r="BL483" s="12"/>
    </row>
    <row r="484" spans="1:64" hidden="1" outlineLevel="1">
      <c r="A484" s="9"/>
      <c r="B484" s="9"/>
      <c r="C484" s="46"/>
      <c r="D484" s="131">
        <f>Asset15</f>
        <v>0</v>
      </c>
      <c r="E484" s="9"/>
      <c r="F484" s="9"/>
      <c r="G484" s="199">
        <f>'Adjustment for previous period'!G380</f>
        <v>0</v>
      </c>
      <c r="H484" s="112">
        <f t="shared" si="12"/>
        <v>0</v>
      </c>
      <c r="I484" s="112">
        <f t="shared" si="12"/>
        <v>0</v>
      </c>
      <c r="J484" s="112">
        <f t="shared" si="12"/>
        <v>0</v>
      </c>
      <c r="K484" s="112">
        <f t="shared" si="12"/>
        <v>0</v>
      </c>
      <c r="L484" s="112">
        <f t="shared" si="12"/>
        <v>0</v>
      </c>
      <c r="M484" s="112">
        <f t="shared" si="14"/>
        <v>0</v>
      </c>
      <c r="N484" s="112">
        <f t="shared" si="14"/>
        <v>0</v>
      </c>
      <c r="O484" s="112">
        <f t="shared" si="14"/>
        <v>0</v>
      </c>
      <c r="P484" s="112">
        <f t="shared" si="14"/>
        <v>0</v>
      </c>
      <c r="Q484" s="112">
        <f t="shared" si="14"/>
        <v>0</v>
      </c>
      <c r="R484" s="29"/>
      <c r="S484" s="101"/>
      <c r="T484" s="101"/>
      <c r="U484" s="101"/>
      <c r="V484" s="101"/>
      <c r="W484" s="101"/>
      <c r="X484" s="101"/>
      <c r="Y484" s="101"/>
      <c r="Z484" s="101"/>
      <c r="AA484" s="101"/>
      <c r="AB484" s="230"/>
      <c r="AC484" s="230"/>
      <c r="AD484" s="230"/>
      <c r="AE484" s="230"/>
      <c r="AF484" s="230"/>
      <c r="AG484" s="230"/>
      <c r="AH484" s="230"/>
      <c r="AI484" s="230"/>
      <c r="AJ484" s="230"/>
      <c r="AK484" s="230"/>
      <c r="AL484" s="230"/>
      <c r="AM484" s="230"/>
      <c r="AN484" s="230"/>
      <c r="AO484" s="230"/>
      <c r="AP484" s="230"/>
      <c r="AQ484" s="230"/>
      <c r="AR484" s="230"/>
      <c r="AS484" s="230"/>
      <c r="AT484" s="230"/>
      <c r="AU484" s="230"/>
      <c r="AV484" s="230"/>
      <c r="AW484" s="230"/>
      <c r="AX484" s="230"/>
      <c r="AY484" s="230"/>
      <c r="AZ484" s="230"/>
      <c r="BA484" s="230"/>
      <c r="BB484" s="230"/>
      <c r="BC484" s="230"/>
      <c r="BD484" s="101"/>
      <c r="BE484" s="101"/>
      <c r="BF484" s="101"/>
      <c r="BG484" s="101"/>
      <c r="BH484" s="101"/>
      <c r="BI484" s="101"/>
      <c r="BJ484" s="101"/>
      <c r="BK484" s="12"/>
      <c r="BL484" s="12"/>
    </row>
    <row r="485" spans="1:64" hidden="1" outlineLevel="1">
      <c r="A485" s="9"/>
      <c r="B485" s="9"/>
      <c r="C485" s="46"/>
      <c r="D485" s="131">
        <f>Asset16</f>
        <v>0</v>
      </c>
      <c r="E485" s="9"/>
      <c r="F485" s="9"/>
      <c r="G485" s="199">
        <f>'Adjustment for previous period'!G381</f>
        <v>0</v>
      </c>
      <c r="H485" s="112">
        <f t="shared" si="12"/>
        <v>0</v>
      </c>
      <c r="I485" s="112">
        <f t="shared" si="12"/>
        <v>0</v>
      </c>
      <c r="J485" s="112">
        <f t="shared" si="12"/>
        <v>0</v>
      </c>
      <c r="K485" s="112">
        <f t="shared" si="12"/>
        <v>0</v>
      </c>
      <c r="L485" s="112">
        <f t="shared" si="12"/>
        <v>0</v>
      </c>
      <c r="M485" s="112">
        <f t="shared" si="14"/>
        <v>0</v>
      </c>
      <c r="N485" s="112">
        <f t="shared" si="14"/>
        <v>0</v>
      </c>
      <c r="O485" s="112">
        <f t="shared" si="14"/>
        <v>0</v>
      </c>
      <c r="P485" s="112">
        <f t="shared" si="14"/>
        <v>0</v>
      </c>
      <c r="Q485" s="112">
        <f t="shared" si="14"/>
        <v>0</v>
      </c>
      <c r="R485" s="29"/>
      <c r="S485" s="101"/>
      <c r="T485" s="101"/>
      <c r="U485" s="101"/>
      <c r="V485" s="101"/>
      <c r="W485" s="101"/>
      <c r="X485" s="101"/>
      <c r="Y485" s="101"/>
      <c r="Z485" s="101"/>
      <c r="AA485" s="101"/>
      <c r="AB485" s="230"/>
      <c r="AC485" s="230"/>
      <c r="AD485" s="230"/>
      <c r="AE485" s="230"/>
      <c r="AF485" s="230"/>
      <c r="AG485" s="230"/>
      <c r="AH485" s="230"/>
      <c r="AI485" s="230"/>
      <c r="AJ485" s="230"/>
      <c r="AK485" s="230"/>
      <c r="AL485" s="230"/>
      <c r="AM485" s="230"/>
      <c r="AN485" s="230"/>
      <c r="AO485" s="230"/>
      <c r="AP485" s="230"/>
      <c r="AQ485" s="230"/>
      <c r="AR485" s="230"/>
      <c r="AS485" s="230"/>
      <c r="AT485" s="230"/>
      <c r="AU485" s="230"/>
      <c r="AV485" s="230"/>
      <c r="AW485" s="230"/>
      <c r="AX485" s="230"/>
      <c r="AY485" s="230"/>
      <c r="AZ485" s="230"/>
      <c r="BA485" s="230"/>
      <c r="BB485" s="230"/>
      <c r="BC485" s="230"/>
      <c r="BD485" s="101"/>
      <c r="BE485" s="101"/>
      <c r="BF485" s="101"/>
      <c r="BG485" s="101"/>
      <c r="BH485" s="101"/>
      <c r="BI485" s="101"/>
      <c r="BJ485" s="101"/>
      <c r="BK485" s="12"/>
      <c r="BL485" s="12"/>
    </row>
    <row r="486" spans="1:64" hidden="1" outlineLevel="1">
      <c r="A486" s="9"/>
      <c r="B486" s="9"/>
      <c r="C486" s="46"/>
      <c r="D486" s="131">
        <f>Asset17</f>
        <v>0</v>
      </c>
      <c r="E486" s="9"/>
      <c r="F486" s="9"/>
      <c r="G486" s="199">
        <f>'Adjustment for previous period'!G382</f>
        <v>0</v>
      </c>
      <c r="H486" s="112">
        <f t="shared" si="12"/>
        <v>0</v>
      </c>
      <c r="I486" s="112">
        <f t="shared" si="12"/>
        <v>0</v>
      </c>
      <c r="J486" s="112">
        <f t="shared" si="12"/>
        <v>0</v>
      </c>
      <c r="K486" s="112">
        <f t="shared" si="12"/>
        <v>0</v>
      </c>
      <c r="L486" s="112">
        <f t="shared" si="12"/>
        <v>0</v>
      </c>
      <c r="M486" s="112">
        <f t="shared" si="14"/>
        <v>0</v>
      </c>
      <c r="N486" s="112">
        <f t="shared" si="14"/>
        <v>0</v>
      </c>
      <c r="O486" s="112">
        <f t="shared" si="14"/>
        <v>0</v>
      </c>
      <c r="P486" s="112">
        <f t="shared" si="14"/>
        <v>0</v>
      </c>
      <c r="Q486" s="112">
        <f t="shared" si="14"/>
        <v>0</v>
      </c>
      <c r="R486" s="29"/>
      <c r="S486" s="101"/>
      <c r="T486" s="101"/>
      <c r="U486" s="101"/>
      <c r="V486" s="101"/>
      <c r="W486" s="101"/>
      <c r="X486" s="101"/>
      <c r="Y486" s="101"/>
      <c r="Z486" s="101"/>
      <c r="AA486" s="101"/>
      <c r="AB486" s="230"/>
      <c r="AC486" s="230"/>
      <c r="AD486" s="230"/>
      <c r="AE486" s="230"/>
      <c r="AF486" s="230"/>
      <c r="AG486" s="230"/>
      <c r="AH486" s="230"/>
      <c r="AI486" s="230"/>
      <c r="AJ486" s="230"/>
      <c r="AK486" s="230"/>
      <c r="AL486" s="230"/>
      <c r="AM486" s="230"/>
      <c r="AN486" s="230"/>
      <c r="AO486" s="230"/>
      <c r="AP486" s="230"/>
      <c r="AQ486" s="230"/>
      <c r="AR486" s="230"/>
      <c r="AS486" s="230"/>
      <c r="AT486" s="230"/>
      <c r="AU486" s="230"/>
      <c r="AV486" s="230"/>
      <c r="AW486" s="230"/>
      <c r="AX486" s="230"/>
      <c r="AY486" s="230"/>
      <c r="AZ486" s="230"/>
      <c r="BA486" s="230"/>
      <c r="BB486" s="230"/>
      <c r="BC486" s="230"/>
      <c r="BD486" s="101"/>
      <c r="BE486" s="101"/>
      <c r="BF486" s="101"/>
      <c r="BG486" s="101"/>
      <c r="BH486" s="101"/>
      <c r="BI486" s="101"/>
      <c r="BJ486" s="101"/>
      <c r="BK486" s="12"/>
      <c r="BL486" s="12"/>
    </row>
    <row r="487" spans="1:64" hidden="1" outlineLevel="1">
      <c r="A487" s="9"/>
      <c r="B487" s="9"/>
      <c r="C487" s="46"/>
      <c r="D487" s="131">
        <f>Asset18</f>
        <v>0</v>
      </c>
      <c r="E487" s="9"/>
      <c r="F487" s="9"/>
      <c r="G487" s="199">
        <f>'Adjustment for previous period'!G383</f>
        <v>0</v>
      </c>
      <c r="H487" s="112">
        <f t="shared" si="12"/>
        <v>0</v>
      </c>
      <c r="I487" s="112">
        <f t="shared" si="12"/>
        <v>0</v>
      </c>
      <c r="J487" s="112">
        <f t="shared" si="12"/>
        <v>0</v>
      </c>
      <c r="K487" s="112">
        <f t="shared" si="12"/>
        <v>0</v>
      </c>
      <c r="L487" s="112">
        <f t="shared" si="12"/>
        <v>0</v>
      </c>
      <c r="M487" s="112">
        <f t="shared" si="14"/>
        <v>0</v>
      </c>
      <c r="N487" s="112">
        <f t="shared" si="14"/>
        <v>0</v>
      </c>
      <c r="O487" s="112">
        <f t="shared" si="14"/>
        <v>0</v>
      </c>
      <c r="P487" s="112">
        <f t="shared" si="14"/>
        <v>0</v>
      </c>
      <c r="Q487" s="112">
        <f t="shared" si="14"/>
        <v>0</v>
      </c>
      <c r="R487" s="29"/>
      <c r="S487" s="101"/>
      <c r="T487" s="101"/>
      <c r="U487" s="101"/>
      <c r="V487" s="101"/>
      <c r="W487" s="101"/>
      <c r="X487" s="101"/>
      <c r="Y487" s="101"/>
      <c r="Z487" s="101"/>
      <c r="AA487" s="101"/>
      <c r="AB487" s="230"/>
      <c r="AC487" s="230"/>
      <c r="AD487" s="230"/>
      <c r="AE487" s="230"/>
      <c r="AF487" s="230"/>
      <c r="AG487" s="230"/>
      <c r="AH487" s="230"/>
      <c r="AI487" s="230"/>
      <c r="AJ487" s="230"/>
      <c r="AK487" s="230"/>
      <c r="AL487" s="230"/>
      <c r="AM487" s="230"/>
      <c r="AN487" s="230"/>
      <c r="AO487" s="230"/>
      <c r="AP487" s="230"/>
      <c r="AQ487" s="230"/>
      <c r="AR487" s="230"/>
      <c r="AS487" s="230"/>
      <c r="AT487" s="230"/>
      <c r="AU487" s="230"/>
      <c r="AV487" s="230"/>
      <c r="AW487" s="230"/>
      <c r="AX487" s="230"/>
      <c r="AY487" s="230"/>
      <c r="AZ487" s="230"/>
      <c r="BA487" s="230"/>
      <c r="BB487" s="230"/>
      <c r="BC487" s="230"/>
      <c r="BD487" s="101"/>
      <c r="BE487" s="101"/>
      <c r="BF487" s="101"/>
      <c r="BG487" s="101"/>
      <c r="BH487" s="101"/>
      <c r="BI487" s="101"/>
      <c r="BJ487" s="101"/>
      <c r="BK487" s="12"/>
      <c r="BL487" s="12"/>
    </row>
    <row r="488" spans="1:64" hidden="1" outlineLevel="1">
      <c r="A488" s="9"/>
      <c r="B488" s="9"/>
      <c r="C488" s="46"/>
      <c r="D488" s="131">
        <f>Asset19</f>
        <v>0</v>
      </c>
      <c r="E488" s="9"/>
      <c r="F488" s="9"/>
      <c r="G488" s="199">
        <f>'Adjustment for previous period'!G384</f>
        <v>0</v>
      </c>
      <c r="H488" s="112">
        <f t="shared" si="12"/>
        <v>0</v>
      </c>
      <c r="I488" s="112">
        <f t="shared" si="12"/>
        <v>0</v>
      </c>
      <c r="J488" s="112">
        <f t="shared" si="12"/>
        <v>0</v>
      </c>
      <c r="K488" s="112">
        <f t="shared" si="12"/>
        <v>0</v>
      </c>
      <c r="L488" s="112">
        <f t="shared" si="12"/>
        <v>0</v>
      </c>
      <c r="M488" s="112">
        <f t="shared" si="14"/>
        <v>0</v>
      </c>
      <c r="N488" s="112">
        <f t="shared" si="14"/>
        <v>0</v>
      </c>
      <c r="O488" s="112">
        <f t="shared" si="14"/>
        <v>0</v>
      </c>
      <c r="P488" s="112">
        <f t="shared" si="14"/>
        <v>0</v>
      </c>
      <c r="Q488" s="112">
        <f t="shared" si="14"/>
        <v>0</v>
      </c>
      <c r="R488" s="29"/>
      <c r="S488" s="101"/>
      <c r="T488" s="101"/>
      <c r="U488" s="101"/>
      <c r="V488" s="101"/>
      <c r="W488" s="101"/>
      <c r="X488" s="101"/>
      <c r="Y488" s="101"/>
      <c r="Z488" s="101"/>
      <c r="AA488" s="101"/>
      <c r="AB488" s="230"/>
      <c r="AC488" s="230"/>
      <c r="AD488" s="230"/>
      <c r="AE488" s="230"/>
      <c r="AF488" s="230"/>
      <c r="AG488" s="230"/>
      <c r="AH488" s="230"/>
      <c r="AI488" s="230"/>
      <c r="AJ488" s="230"/>
      <c r="AK488" s="230"/>
      <c r="AL488" s="230"/>
      <c r="AM488" s="230"/>
      <c r="AN488" s="230"/>
      <c r="AO488" s="230"/>
      <c r="AP488" s="230"/>
      <c r="AQ488" s="230"/>
      <c r="AR488" s="230"/>
      <c r="AS488" s="230"/>
      <c r="AT488" s="230"/>
      <c r="AU488" s="230"/>
      <c r="AV488" s="230"/>
      <c r="AW488" s="230"/>
      <c r="AX488" s="230"/>
      <c r="AY488" s="230"/>
      <c r="AZ488" s="230"/>
      <c r="BA488" s="230"/>
      <c r="BB488" s="230"/>
      <c r="BC488" s="230"/>
      <c r="BD488" s="101"/>
      <c r="BE488" s="101"/>
      <c r="BF488" s="101"/>
      <c r="BG488" s="101"/>
      <c r="BH488" s="101"/>
      <c r="BI488" s="101"/>
      <c r="BJ488" s="101"/>
      <c r="BK488" s="12"/>
      <c r="BL488" s="12"/>
    </row>
    <row r="489" spans="1:64" hidden="1" outlineLevel="1">
      <c r="A489" s="9"/>
      <c r="B489" s="9"/>
      <c r="C489" s="46"/>
      <c r="D489" s="131">
        <f>Asset20</f>
        <v>0</v>
      </c>
      <c r="E489" s="9"/>
      <c r="F489" s="9"/>
      <c r="G489" s="199">
        <f>'Adjustment for previous period'!G385</f>
        <v>0</v>
      </c>
      <c r="H489" s="112">
        <f t="shared" si="12"/>
        <v>0</v>
      </c>
      <c r="I489" s="112">
        <f t="shared" si="12"/>
        <v>0</v>
      </c>
      <c r="J489" s="112">
        <f t="shared" si="12"/>
        <v>0</v>
      </c>
      <c r="K489" s="112">
        <f t="shared" si="12"/>
        <v>0</v>
      </c>
      <c r="L489" s="112">
        <f t="shared" si="12"/>
        <v>0</v>
      </c>
      <c r="M489" s="112">
        <f t="shared" si="14"/>
        <v>0</v>
      </c>
      <c r="N489" s="112">
        <f t="shared" si="14"/>
        <v>0</v>
      </c>
      <c r="O489" s="112">
        <f t="shared" si="14"/>
        <v>0</v>
      </c>
      <c r="P489" s="112">
        <f t="shared" si="14"/>
        <v>0</v>
      </c>
      <c r="Q489" s="112">
        <f t="shared" si="14"/>
        <v>0</v>
      </c>
      <c r="R489" s="29"/>
      <c r="S489" s="101"/>
      <c r="T489" s="101"/>
      <c r="U489" s="101"/>
      <c r="V489" s="101"/>
      <c r="W489" s="101"/>
      <c r="X489" s="101"/>
      <c r="Y489" s="101"/>
      <c r="Z489" s="101"/>
      <c r="AA489" s="101"/>
      <c r="AB489" s="230"/>
      <c r="AC489" s="230"/>
      <c r="AD489" s="230"/>
      <c r="AE489" s="230"/>
      <c r="AF489" s="230"/>
      <c r="AG489" s="230"/>
      <c r="AH489" s="230"/>
      <c r="AI489" s="230"/>
      <c r="AJ489" s="230"/>
      <c r="AK489" s="230"/>
      <c r="AL489" s="230"/>
      <c r="AM489" s="230"/>
      <c r="AN489" s="230"/>
      <c r="AO489" s="230"/>
      <c r="AP489" s="230"/>
      <c r="AQ489" s="230"/>
      <c r="AR489" s="230"/>
      <c r="AS489" s="230"/>
      <c r="AT489" s="230"/>
      <c r="AU489" s="230"/>
      <c r="AV489" s="230"/>
      <c r="AW489" s="230"/>
      <c r="AX489" s="230"/>
      <c r="AY489" s="230"/>
      <c r="AZ489" s="230"/>
      <c r="BA489" s="230"/>
      <c r="BB489" s="230"/>
      <c r="BC489" s="230"/>
      <c r="BD489" s="101"/>
      <c r="BE489" s="101"/>
      <c r="BF489" s="101"/>
      <c r="BG489" s="101"/>
      <c r="BH489" s="101"/>
      <c r="BI489" s="101"/>
      <c r="BJ489" s="101"/>
      <c r="BK489" s="12"/>
      <c r="BL489" s="12"/>
    </row>
    <row r="490" spans="1:64" hidden="1" outlineLevel="1">
      <c r="A490" s="9"/>
      <c r="B490" s="9"/>
      <c r="C490" s="46"/>
      <c r="D490" s="131">
        <f>Asset21</f>
        <v>0</v>
      </c>
      <c r="E490" s="9"/>
      <c r="F490" s="9"/>
      <c r="G490" s="199">
        <f>'Adjustment for previous period'!G386</f>
        <v>0</v>
      </c>
      <c r="H490" s="112">
        <f t="shared" ref="H490:Q490" si="15">H32*H$7</f>
        <v>0</v>
      </c>
      <c r="I490" s="112">
        <f t="shared" si="15"/>
        <v>0</v>
      </c>
      <c r="J490" s="112">
        <f t="shared" si="15"/>
        <v>0</v>
      </c>
      <c r="K490" s="112">
        <f t="shared" si="15"/>
        <v>0</v>
      </c>
      <c r="L490" s="112">
        <f t="shared" si="15"/>
        <v>0</v>
      </c>
      <c r="M490" s="112">
        <f t="shared" si="15"/>
        <v>0</v>
      </c>
      <c r="N490" s="112">
        <f t="shared" si="15"/>
        <v>0</v>
      </c>
      <c r="O490" s="112">
        <f t="shared" si="15"/>
        <v>0</v>
      </c>
      <c r="P490" s="112">
        <f t="shared" si="15"/>
        <v>0</v>
      </c>
      <c r="Q490" s="112">
        <f t="shared" si="15"/>
        <v>0</v>
      </c>
      <c r="R490" s="29"/>
      <c r="S490" s="101"/>
      <c r="T490" s="101"/>
      <c r="U490" s="101"/>
      <c r="V490" s="101"/>
      <c r="W490" s="101"/>
      <c r="X490" s="101"/>
      <c r="Y490" s="101"/>
      <c r="Z490" s="101"/>
      <c r="AA490" s="101"/>
      <c r="AB490" s="230"/>
      <c r="AC490" s="230"/>
      <c r="AD490" s="230"/>
      <c r="AE490" s="230"/>
      <c r="AF490" s="230"/>
      <c r="AG490" s="230"/>
      <c r="AH490" s="230"/>
      <c r="AI490" s="230"/>
      <c r="AJ490" s="230"/>
      <c r="AK490" s="230"/>
      <c r="AL490" s="230"/>
      <c r="AM490" s="230"/>
      <c r="AN490" s="230"/>
      <c r="AO490" s="230"/>
      <c r="AP490" s="230"/>
      <c r="AQ490" s="230"/>
      <c r="AR490" s="230"/>
      <c r="AS490" s="230"/>
      <c r="AT490" s="230"/>
      <c r="AU490" s="230"/>
      <c r="AV490" s="230"/>
      <c r="AW490" s="230"/>
      <c r="AX490" s="230"/>
      <c r="AY490" s="230"/>
      <c r="AZ490" s="230"/>
      <c r="BA490" s="230"/>
      <c r="BB490" s="230"/>
      <c r="BC490" s="230"/>
      <c r="BD490" s="101"/>
      <c r="BE490" s="101"/>
      <c r="BF490" s="101"/>
      <c r="BG490" s="101"/>
      <c r="BH490" s="101"/>
      <c r="BI490" s="101"/>
      <c r="BJ490" s="101"/>
      <c r="BK490" s="12"/>
      <c r="BL490" s="12"/>
    </row>
    <row r="491" spans="1:64" hidden="1" outlineLevel="1">
      <c r="A491" s="9"/>
      <c r="B491" s="9"/>
      <c r="C491" s="46"/>
      <c r="D491" s="131">
        <f>Asset22</f>
        <v>0</v>
      </c>
      <c r="E491" s="9"/>
      <c r="F491" s="9"/>
      <c r="G491" s="199">
        <f>'Adjustment for previous period'!G387</f>
        <v>0</v>
      </c>
      <c r="H491" s="112">
        <f t="shared" ref="H491:Q491" si="16">H33*H$7</f>
        <v>0</v>
      </c>
      <c r="I491" s="112">
        <f t="shared" si="16"/>
        <v>0</v>
      </c>
      <c r="J491" s="112">
        <f t="shared" si="16"/>
        <v>0</v>
      </c>
      <c r="K491" s="112">
        <f t="shared" si="16"/>
        <v>0</v>
      </c>
      <c r="L491" s="112">
        <f t="shared" si="16"/>
        <v>0</v>
      </c>
      <c r="M491" s="112">
        <f t="shared" si="16"/>
        <v>0</v>
      </c>
      <c r="N491" s="112">
        <f t="shared" si="16"/>
        <v>0</v>
      </c>
      <c r="O491" s="112">
        <f t="shared" si="16"/>
        <v>0</v>
      </c>
      <c r="P491" s="112">
        <f t="shared" si="16"/>
        <v>0</v>
      </c>
      <c r="Q491" s="112">
        <f t="shared" si="16"/>
        <v>0</v>
      </c>
      <c r="R491" s="29"/>
      <c r="S491" s="101"/>
      <c r="T491" s="101"/>
      <c r="U491" s="101"/>
      <c r="V491" s="101"/>
      <c r="W491" s="101"/>
      <c r="X491" s="101"/>
      <c r="Y491" s="101"/>
      <c r="Z491" s="101"/>
      <c r="AA491" s="101"/>
      <c r="AB491" s="230"/>
      <c r="AC491" s="230"/>
      <c r="AD491" s="230"/>
      <c r="AE491" s="230"/>
      <c r="AF491" s="230"/>
      <c r="AG491" s="230"/>
      <c r="AH491" s="230"/>
      <c r="AI491" s="230"/>
      <c r="AJ491" s="230"/>
      <c r="AK491" s="230"/>
      <c r="AL491" s="230"/>
      <c r="AM491" s="230"/>
      <c r="AN491" s="230"/>
      <c r="AO491" s="230"/>
      <c r="AP491" s="230"/>
      <c r="AQ491" s="230"/>
      <c r="AR491" s="230"/>
      <c r="AS491" s="230"/>
      <c r="AT491" s="230"/>
      <c r="AU491" s="230"/>
      <c r="AV491" s="230"/>
      <c r="AW491" s="230"/>
      <c r="AX491" s="230"/>
      <c r="AY491" s="230"/>
      <c r="AZ491" s="230"/>
      <c r="BA491" s="230"/>
      <c r="BB491" s="230"/>
      <c r="BC491" s="230"/>
      <c r="BD491" s="101"/>
      <c r="BE491" s="101"/>
      <c r="BF491" s="101"/>
      <c r="BG491" s="101"/>
      <c r="BH491" s="101"/>
      <c r="BI491" s="101"/>
      <c r="BJ491" s="101"/>
      <c r="BK491" s="12"/>
      <c r="BL491" s="12"/>
    </row>
    <row r="492" spans="1:64" hidden="1" outlineLevel="1">
      <c r="A492" s="9"/>
      <c r="B492" s="9"/>
      <c r="C492" s="46"/>
      <c r="D492" s="131">
        <f>Asset23</f>
        <v>0</v>
      </c>
      <c r="E492" s="9"/>
      <c r="F492" s="9"/>
      <c r="G492" s="199">
        <f>'Adjustment for previous period'!G388</f>
        <v>0</v>
      </c>
      <c r="H492" s="112">
        <f t="shared" ref="H492:Q492" si="17">H34*H$7</f>
        <v>0</v>
      </c>
      <c r="I492" s="112">
        <f t="shared" si="17"/>
        <v>0</v>
      </c>
      <c r="J492" s="112">
        <f t="shared" si="17"/>
        <v>0</v>
      </c>
      <c r="K492" s="112">
        <f t="shared" si="17"/>
        <v>0</v>
      </c>
      <c r="L492" s="112">
        <f t="shared" si="17"/>
        <v>0</v>
      </c>
      <c r="M492" s="112">
        <f t="shared" si="17"/>
        <v>0</v>
      </c>
      <c r="N492" s="112">
        <f t="shared" si="17"/>
        <v>0</v>
      </c>
      <c r="O492" s="112">
        <f t="shared" si="17"/>
        <v>0</v>
      </c>
      <c r="P492" s="112">
        <f t="shared" si="17"/>
        <v>0</v>
      </c>
      <c r="Q492" s="112">
        <f t="shared" si="17"/>
        <v>0</v>
      </c>
      <c r="R492" s="29"/>
      <c r="S492" s="101"/>
      <c r="T492" s="101"/>
      <c r="U492" s="101"/>
      <c r="V492" s="101"/>
      <c r="W492" s="101"/>
      <c r="X492" s="101"/>
      <c r="Y492" s="101"/>
      <c r="Z492" s="101"/>
      <c r="AA492" s="101"/>
      <c r="AB492" s="230"/>
      <c r="AC492" s="230"/>
      <c r="AD492" s="230"/>
      <c r="AE492" s="230"/>
      <c r="AF492" s="230"/>
      <c r="AG492" s="230"/>
      <c r="AH492" s="230"/>
      <c r="AI492" s="230"/>
      <c r="AJ492" s="230"/>
      <c r="AK492" s="230"/>
      <c r="AL492" s="230"/>
      <c r="AM492" s="230"/>
      <c r="AN492" s="230"/>
      <c r="AO492" s="230"/>
      <c r="AP492" s="230"/>
      <c r="AQ492" s="230"/>
      <c r="AR492" s="230"/>
      <c r="AS492" s="230"/>
      <c r="AT492" s="230"/>
      <c r="AU492" s="230"/>
      <c r="AV492" s="230"/>
      <c r="AW492" s="230"/>
      <c r="AX492" s="230"/>
      <c r="AY492" s="230"/>
      <c r="AZ492" s="230"/>
      <c r="BA492" s="230"/>
      <c r="BB492" s="230"/>
      <c r="BC492" s="230"/>
      <c r="BD492" s="101"/>
      <c r="BE492" s="101"/>
      <c r="BF492" s="101"/>
      <c r="BG492" s="101"/>
      <c r="BH492" s="101"/>
      <c r="BI492" s="101"/>
      <c r="BJ492" s="101"/>
      <c r="BK492" s="12"/>
      <c r="BL492" s="12"/>
    </row>
    <row r="493" spans="1:64" hidden="1" outlineLevel="1">
      <c r="A493" s="9"/>
      <c r="B493" s="9"/>
      <c r="C493" s="46"/>
      <c r="D493" s="131">
        <f>Asset24</f>
        <v>0</v>
      </c>
      <c r="E493" s="9"/>
      <c r="F493" s="9"/>
      <c r="G493" s="199">
        <f>'Adjustment for previous period'!G389</f>
        <v>0</v>
      </c>
      <c r="H493" s="112">
        <f t="shared" ref="H493:Q493" si="18">H35*H$7</f>
        <v>0</v>
      </c>
      <c r="I493" s="112">
        <f t="shared" si="18"/>
        <v>0</v>
      </c>
      <c r="J493" s="112">
        <f t="shared" si="18"/>
        <v>0</v>
      </c>
      <c r="K493" s="112">
        <f t="shared" si="18"/>
        <v>0</v>
      </c>
      <c r="L493" s="112">
        <f t="shared" si="18"/>
        <v>0</v>
      </c>
      <c r="M493" s="112">
        <f t="shared" si="18"/>
        <v>0</v>
      </c>
      <c r="N493" s="112">
        <f t="shared" si="18"/>
        <v>0</v>
      </c>
      <c r="O493" s="112">
        <f t="shared" si="18"/>
        <v>0</v>
      </c>
      <c r="P493" s="112">
        <f t="shared" si="18"/>
        <v>0</v>
      </c>
      <c r="Q493" s="112">
        <f t="shared" si="18"/>
        <v>0</v>
      </c>
      <c r="R493" s="29"/>
      <c r="S493" s="101"/>
      <c r="T493" s="101"/>
      <c r="U493" s="101"/>
      <c r="V493" s="101"/>
      <c r="W493" s="101"/>
      <c r="X493" s="101"/>
      <c r="Y493" s="101"/>
      <c r="Z493" s="101"/>
      <c r="AA493" s="101"/>
      <c r="AB493" s="230"/>
      <c r="AC493" s="230"/>
      <c r="AD493" s="230"/>
      <c r="AE493" s="230"/>
      <c r="AF493" s="230"/>
      <c r="AG493" s="230"/>
      <c r="AH493" s="230"/>
      <c r="AI493" s="230"/>
      <c r="AJ493" s="230"/>
      <c r="AK493" s="230"/>
      <c r="AL493" s="230"/>
      <c r="AM493" s="230"/>
      <c r="AN493" s="230"/>
      <c r="AO493" s="230"/>
      <c r="AP493" s="230"/>
      <c r="AQ493" s="230"/>
      <c r="AR493" s="230"/>
      <c r="AS493" s="230"/>
      <c r="AT493" s="230"/>
      <c r="AU493" s="230"/>
      <c r="AV493" s="230"/>
      <c r="AW493" s="230"/>
      <c r="AX493" s="230"/>
      <c r="AY493" s="230"/>
      <c r="AZ493" s="230"/>
      <c r="BA493" s="230"/>
      <c r="BB493" s="230"/>
      <c r="BC493" s="230"/>
      <c r="BD493" s="101"/>
      <c r="BE493" s="101"/>
      <c r="BF493" s="101"/>
      <c r="BG493" s="101"/>
      <c r="BH493" s="101"/>
      <c r="BI493" s="101"/>
      <c r="BJ493" s="101"/>
      <c r="BK493" s="12"/>
      <c r="BL493" s="12"/>
    </row>
    <row r="494" spans="1:64" hidden="1" outlineLevel="1">
      <c r="A494" s="9"/>
      <c r="B494" s="9"/>
      <c r="C494" s="46"/>
      <c r="D494" s="131">
        <f>Asset25</f>
        <v>0</v>
      </c>
      <c r="E494" s="9"/>
      <c r="F494" s="9"/>
      <c r="G494" s="199">
        <f>'Adjustment for previous period'!G390</f>
        <v>0</v>
      </c>
      <c r="H494" s="112">
        <f t="shared" ref="H494:Q494" si="19">H36*H$7</f>
        <v>0</v>
      </c>
      <c r="I494" s="112">
        <f t="shared" si="19"/>
        <v>0</v>
      </c>
      <c r="J494" s="112">
        <f t="shared" si="19"/>
        <v>0</v>
      </c>
      <c r="K494" s="112">
        <f t="shared" si="19"/>
        <v>0</v>
      </c>
      <c r="L494" s="112">
        <f t="shared" si="19"/>
        <v>0</v>
      </c>
      <c r="M494" s="112">
        <f t="shared" si="19"/>
        <v>0</v>
      </c>
      <c r="N494" s="112">
        <f t="shared" si="19"/>
        <v>0</v>
      </c>
      <c r="O494" s="112">
        <f t="shared" si="19"/>
        <v>0</v>
      </c>
      <c r="P494" s="112">
        <f t="shared" si="19"/>
        <v>0</v>
      </c>
      <c r="Q494" s="112">
        <f t="shared" si="19"/>
        <v>0</v>
      </c>
      <c r="R494" s="29"/>
      <c r="S494" s="101"/>
      <c r="T494" s="101"/>
      <c r="U494" s="101"/>
      <c r="V494" s="101"/>
      <c r="W494" s="101"/>
      <c r="X494" s="101"/>
      <c r="Y494" s="101"/>
      <c r="Z494" s="101"/>
      <c r="AA494" s="101"/>
      <c r="AB494" s="230"/>
      <c r="AC494" s="230"/>
      <c r="AD494" s="230"/>
      <c r="AE494" s="230"/>
      <c r="AF494" s="230"/>
      <c r="AG494" s="230"/>
      <c r="AH494" s="230"/>
      <c r="AI494" s="230"/>
      <c r="AJ494" s="230"/>
      <c r="AK494" s="230"/>
      <c r="AL494" s="230"/>
      <c r="AM494" s="230"/>
      <c r="AN494" s="230"/>
      <c r="AO494" s="230"/>
      <c r="AP494" s="230"/>
      <c r="AQ494" s="230"/>
      <c r="AR494" s="230"/>
      <c r="AS494" s="230"/>
      <c r="AT494" s="230"/>
      <c r="AU494" s="230"/>
      <c r="AV494" s="230"/>
      <c r="AW494" s="230"/>
      <c r="AX494" s="230"/>
      <c r="AY494" s="230"/>
      <c r="AZ494" s="230"/>
      <c r="BA494" s="230"/>
      <c r="BB494" s="230"/>
      <c r="BC494" s="230"/>
      <c r="BD494" s="101"/>
      <c r="BE494" s="101"/>
      <c r="BF494" s="101"/>
      <c r="BG494" s="101"/>
      <c r="BH494" s="101"/>
      <c r="BI494" s="101"/>
      <c r="BJ494" s="101"/>
      <c r="BK494" s="12"/>
      <c r="BL494" s="12"/>
    </row>
    <row r="495" spans="1:64" hidden="1" outlineLevel="1">
      <c r="A495" s="9"/>
      <c r="B495" s="9"/>
      <c r="C495" s="46"/>
      <c r="D495" s="131">
        <f>Asset26</f>
        <v>0</v>
      </c>
      <c r="E495" s="9"/>
      <c r="F495" s="9"/>
      <c r="G495" s="199">
        <f>'Adjustment for previous period'!G391</f>
        <v>0</v>
      </c>
      <c r="H495" s="112">
        <f t="shared" ref="H495:Q495" si="20">H37*H$7</f>
        <v>0</v>
      </c>
      <c r="I495" s="112">
        <f t="shared" si="20"/>
        <v>0</v>
      </c>
      <c r="J495" s="112">
        <f t="shared" si="20"/>
        <v>0</v>
      </c>
      <c r="K495" s="112">
        <f t="shared" si="20"/>
        <v>0</v>
      </c>
      <c r="L495" s="112">
        <f t="shared" si="20"/>
        <v>0</v>
      </c>
      <c r="M495" s="112">
        <f t="shared" si="20"/>
        <v>0</v>
      </c>
      <c r="N495" s="112">
        <f t="shared" si="20"/>
        <v>0</v>
      </c>
      <c r="O495" s="112">
        <f t="shared" si="20"/>
        <v>0</v>
      </c>
      <c r="P495" s="112">
        <f t="shared" si="20"/>
        <v>0</v>
      </c>
      <c r="Q495" s="112">
        <f t="shared" si="20"/>
        <v>0</v>
      </c>
      <c r="R495" s="29"/>
      <c r="S495" s="101"/>
      <c r="T495" s="101"/>
      <c r="U495" s="101"/>
      <c r="V495" s="101"/>
      <c r="W495" s="101"/>
      <c r="X495" s="101"/>
      <c r="Y495" s="101"/>
      <c r="Z495" s="101"/>
      <c r="AA495" s="101"/>
      <c r="AB495" s="230"/>
      <c r="AC495" s="230"/>
      <c r="AD495" s="230"/>
      <c r="AE495" s="230"/>
      <c r="AF495" s="230"/>
      <c r="AG495" s="230"/>
      <c r="AH495" s="230"/>
      <c r="AI495" s="230"/>
      <c r="AJ495" s="230"/>
      <c r="AK495" s="230"/>
      <c r="AL495" s="230"/>
      <c r="AM495" s="230"/>
      <c r="AN495" s="230"/>
      <c r="AO495" s="230"/>
      <c r="AP495" s="230"/>
      <c r="AQ495" s="230"/>
      <c r="AR495" s="230"/>
      <c r="AS495" s="230"/>
      <c r="AT495" s="230"/>
      <c r="AU495" s="230"/>
      <c r="AV495" s="230"/>
      <c r="AW495" s="230"/>
      <c r="AX495" s="230"/>
      <c r="AY495" s="230"/>
      <c r="AZ495" s="230"/>
      <c r="BA495" s="230"/>
      <c r="BB495" s="230"/>
      <c r="BC495" s="230"/>
      <c r="BD495" s="101"/>
      <c r="BE495" s="101"/>
      <c r="BF495" s="101"/>
      <c r="BG495" s="101"/>
      <c r="BH495" s="101"/>
      <c r="BI495" s="101"/>
      <c r="BJ495" s="101"/>
      <c r="BK495" s="12"/>
      <c r="BL495" s="12"/>
    </row>
    <row r="496" spans="1:64" hidden="1" outlineLevel="1">
      <c r="A496" s="9"/>
      <c r="B496" s="9"/>
      <c r="C496" s="46"/>
      <c r="D496" s="131">
        <f>Asset27</f>
        <v>0</v>
      </c>
      <c r="E496" s="9"/>
      <c r="F496" s="9"/>
      <c r="G496" s="199">
        <f>'Adjustment for previous period'!G392</f>
        <v>0</v>
      </c>
      <c r="H496" s="112">
        <f t="shared" ref="H496:Q496" si="21">H38*H$7</f>
        <v>0</v>
      </c>
      <c r="I496" s="112">
        <f t="shared" si="21"/>
        <v>0</v>
      </c>
      <c r="J496" s="112">
        <f t="shared" si="21"/>
        <v>0</v>
      </c>
      <c r="K496" s="112">
        <f t="shared" si="21"/>
        <v>0</v>
      </c>
      <c r="L496" s="112">
        <f t="shared" si="21"/>
        <v>0</v>
      </c>
      <c r="M496" s="112">
        <f t="shared" si="21"/>
        <v>0</v>
      </c>
      <c r="N496" s="112">
        <f t="shared" si="21"/>
        <v>0</v>
      </c>
      <c r="O496" s="112">
        <f t="shared" si="21"/>
        <v>0</v>
      </c>
      <c r="P496" s="112">
        <f t="shared" si="21"/>
        <v>0</v>
      </c>
      <c r="Q496" s="112">
        <f t="shared" si="21"/>
        <v>0</v>
      </c>
      <c r="R496" s="29"/>
      <c r="S496" s="101"/>
      <c r="T496" s="101"/>
      <c r="U496" s="101"/>
      <c r="V496" s="101"/>
      <c r="W496" s="101"/>
      <c r="X496" s="101"/>
      <c r="Y496" s="101"/>
      <c r="Z496" s="101"/>
      <c r="AA496" s="101"/>
      <c r="AB496" s="230"/>
      <c r="AC496" s="230"/>
      <c r="AD496" s="230"/>
      <c r="AE496" s="230"/>
      <c r="AF496" s="230"/>
      <c r="AG496" s="230"/>
      <c r="AH496" s="230"/>
      <c r="AI496" s="230"/>
      <c r="AJ496" s="230"/>
      <c r="AK496" s="230"/>
      <c r="AL496" s="230"/>
      <c r="AM496" s="230"/>
      <c r="AN496" s="230"/>
      <c r="AO496" s="230"/>
      <c r="AP496" s="230"/>
      <c r="AQ496" s="230"/>
      <c r="AR496" s="230"/>
      <c r="AS496" s="230"/>
      <c r="AT496" s="230"/>
      <c r="AU496" s="230"/>
      <c r="AV496" s="230"/>
      <c r="AW496" s="230"/>
      <c r="AX496" s="230"/>
      <c r="AY496" s="230"/>
      <c r="AZ496" s="230"/>
      <c r="BA496" s="230"/>
      <c r="BB496" s="230"/>
      <c r="BC496" s="230"/>
      <c r="BD496" s="101"/>
      <c r="BE496" s="101"/>
      <c r="BF496" s="101"/>
      <c r="BG496" s="101"/>
      <c r="BH496" s="101"/>
      <c r="BI496" s="101"/>
      <c r="BJ496" s="101"/>
      <c r="BK496" s="12"/>
      <c r="BL496" s="12"/>
    </row>
    <row r="497" spans="1:64" hidden="1" outlineLevel="1">
      <c r="A497" s="9"/>
      <c r="B497" s="9"/>
      <c r="C497" s="46"/>
      <c r="D497" s="131">
        <f>Asset28</f>
        <v>0</v>
      </c>
      <c r="E497" s="9"/>
      <c r="F497" s="9"/>
      <c r="G497" s="199">
        <f>'Adjustment for previous period'!G393</f>
        <v>0</v>
      </c>
      <c r="H497" s="112">
        <f t="shared" ref="H497:Q497" si="22">H39*H$7</f>
        <v>0</v>
      </c>
      <c r="I497" s="112">
        <f t="shared" si="22"/>
        <v>0</v>
      </c>
      <c r="J497" s="112">
        <f t="shared" si="22"/>
        <v>0</v>
      </c>
      <c r="K497" s="112">
        <f t="shared" si="22"/>
        <v>0</v>
      </c>
      <c r="L497" s="112">
        <f t="shared" si="22"/>
        <v>0</v>
      </c>
      <c r="M497" s="112">
        <f t="shared" si="22"/>
        <v>0</v>
      </c>
      <c r="N497" s="112">
        <f t="shared" si="22"/>
        <v>0</v>
      </c>
      <c r="O497" s="112">
        <f t="shared" si="22"/>
        <v>0</v>
      </c>
      <c r="P497" s="112">
        <f t="shared" si="22"/>
        <v>0</v>
      </c>
      <c r="Q497" s="112">
        <f t="shared" si="22"/>
        <v>0</v>
      </c>
      <c r="R497" s="29"/>
      <c r="S497" s="101"/>
      <c r="T497" s="101"/>
      <c r="U497" s="101"/>
      <c r="V497" s="101"/>
      <c r="W497" s="101"/>
      <c r="X497" s="101"/>
      <c r="Y497" s="101"/>
      <c r="Z497" s="101"/>
      <c r="AA497" s="101"/>
      <c r="AB497" s="230"/>
      <c r="AC497" s="230"/>
      <c r="AD497" s="230"/>
      <c r="AE497" s="230"/>
      <c r="AF497" s="230"/>
      <c r="AG497" s="230"/>
      <c r="AH497" s="230"/>
      <c r="AI497" s="230"/>
      <c r="AJ497" s="230"/>
      <c r="AK497" s="230"/>
      <c r="AL497" s="230"/>
      <c r="AM497" s="230"/>
      <c r="AN497" s="230"/>
      <c r="AO497" s="230"/>
      <c r="AP497" s="230"/>
      <c r="AQ497" s="230"/>
      <c r="AR497" s="230"/>
      <c r="AS497" s="230"/>
      <c r="AT497" s="230"/>
      <c r="AU497" s="230"/>
      <c r="AV497" s="230"/>
      <c r="AW497" s="230"/>
      <c r="AX497" s="230"/>
      <c r="AY497" s="230"/>
      <c r="AZ497" s="230"/>
      <c r="BA497" s="230"/>
      <c r="BB497" s="230"/>
      <c r="BC497" s="230"/>
      <c r="BD497" s="101"/>
      <c r="BE497" s="101"/>
      <c r="BF497" s="101"/>
      <c r="BG497" s="101"/>
      <c r="BH497" s="101"/>
      <c r="BI497" s="101"/>
      <c r="BJ497" s="101"/>
      <c r="BK497" s="12"/>
      <c r="BL497" s="12"/>
    </row>
    <row r="498" spans="1:64" hidden="1" outlineLevel="1">
      <c r="A498" s="9"/>
      <c r="B498" s="9"/>
      <c r="C498" s="46"/>
      <c r="D498" s="131">
        <f>Asset29</f>
        <v>0</v>
      </c>
      <c r="E498" s="9"/>
      <c r="F498" s="9"/>
      <c r="G498" s="199">
        <f>'Adjustment for previous period'!G394</f>
        <v>0</v>
      </c>
      <c r="H498" s="112">
        <f t="shared" ref="H498:Q499" si="23">H40*H$7</f>
        <v>0</v>
      </c>
      <c r="I498" s="112">
        <f t="shared" si="23"/>
        <v>0</v>
      </c>
      <c r="J498" s="112">
        <f t="shared" si="23"/>
        <v>0</v>
      </c>
      <c r="K498" s="112">
        <f t="shared" si="23"/>
        <v>0</v>
      </c>
      <c r="L498" s="112">
        <f t="shared" si="23"/>
        <v>0</v>
      </c>
      <c r="M498" s="112">
        <f t="shared" si="23"/>
        <v>0</v>
      </c>
      <c r="N498" s="112">
        <f t="shared" si="23"/>
        <v>0</v>
      </c>
      <c r="O498" s="112">
        <f t="shared" si="23"/>
        <v>0</v>
      </c>
      <c r="P498" s="112">
        <f t="shared" si="23"/>
        <v>0</v>
      </c>
      <c r="Q498" s="112">
        <f t="shared" si="23"/>
        <v>0</v>
      </c>
      <c r="R498" s="29"/>
      <c r="S498" s="101"/>
      <c r="T498" s="101"/>
      <c r="U498" s="101"/>
      <c r="V498" s="101"/>
      <c r="W498" s="101"/>
      <c r="X498" s="101"/>
      <c r="Y498" s="101"/>
      <c r="Z498" s="101"/>
      <c r="AA498" s="101"/>
      <c r="AB498" s="230"/>
      <c r="AC498" s="230"/>
      <c r="AD498" s="230"/>
      <c r="AE498" s="230"/>
      <c r="AF498" s="230"/>
      <c r="AG498" s="230"/>
      <c r="AH498" s="230"/>
      <c r="AI498" s="230"/>
      <c r="AJ498" s="230"/>
      <c r="AK498" s="230"/>
      <c r="AL498" s="230"/>
      <c r="AM498" s="230"/>
      <c r="AN498" s="230"/>
      <c r="AO498" s="230"/>
      <c r="AP498" s="230"/>
      <c r="AQ498" s="230"/>
      <c r="AR498" s="230"/>
      <c r="AS498" s="230"/>
      <c r="AT498" s="230"/>
      <c r="AU498" s="230"/>
      <c r="AV498" s="230"/>
      <c r="AW498" s="230"/>
      <c r="AX498" s="230"/>
      <c r="AY498" s="230"/>
      <c r="AZ498" s="230"/>
      <c r="BA498" s="230"/>
      <c r="BB498" s="230"/>
      <c r="BC498" s="230"/>
      <c r="BD498" s="101"/>
      <c r="BE498" s="101"/>
      <c r="BF498" s="101"/>
      <c r="BG498" s="101"/>
      <c r="BH498" s="101"/>
      <c r="BI498" s="101"/>
      <c r="BJ498" s="101"/>
      <c r="BK498" s="12"/>
      <c r="BL498" s="12"/>
    </row>
    <row r="499" spans="1:64" hidden="1" outlineLevel="1">
      <c r="A499" s="9"/>
      <c r="B499" s="9"/>
      <c r="C499" s="46"/>
      <c r="D499" s="131">
        <f>Asset30</f>
        <v>0</v>
      </c>
      <c r="E499" s="9"/>
      <c r="F499" s="9"/>
      <c r="G499" s="199">
        <f>'Adjustment for previous period'!G395</f>
        <v>0</v>
      </c>
      <c r="H499" s="112">
        <f t="shared" si="23"/>
        <v>0</v>
      </c>
      <c r="I499" s="112">
        <f t="shared" si="23"/>
        <v>0</v>
      </c>
      <c r="J499" s="112">
        <f t="shared" si="23"/>
        <v>0</v>
      </c>
      <c r="K499" s="112">
        <f t="shared" si="23"/>
        <v>0</v>
      </c>
      <c r="L499" s="112">
        <f t="shared" si="23"/>
        <v>0</v>
      </c>
      <c r="M499" s="112">
        <f t="shared" si="23"/>
        <v>0</v>
      </c>
      <c r="N499" s="112">
        <f t="shared" si="23"/>
        <v>0</v>
      </c>
      <c r="O499" s="112">
        <f t="shared" si="23"/>
        <v>0</v>
      </c>
      <c r="P499" s="112">
        <f t="shared" si="23"/>
        <v>0</v>
      </c>
      <c r="Q499" s="112">
        <f t="shared" si="23"/>
        <v>0</v>
      </c>
      <c r="R499" s="29"/>
      <c r="S499" s="101"/>
      <c r="T499" s="101"/>
      <c r="U499" s="101"/>
      <c r="V499" s="101"/>
      <c r="W499" s="101"/>
      <c r="X499" s="101"/>
      <c r="Y499" s="101"/>
      <c r="Z499" s="101"/>
      <c r="AA499" s="101"/>
      <c r="AB499" s="230"/>
      <c r="AC499" s="230"/>
      <c r="AD499" s="230"/>
      <c r="AE499" s="230"/>
      <c r="AF499" s="230"/>
      <c r="AG499" s="230"/>
      <c r="AH499" s="230"/>
      <c r="AI499" s="230"/>
      <c r="AJ499" s="230"/>
      <c r="AK499" s="230"/>
      <c r="AL499" s="230"/>
      <c r="AM499" s="230"/>
      <c r="AN499" s="230"/>
      <c r="AO499" s="230"/>
      <c r="AP499" s="230"/>
      <c r="AQ499" s="230"/>
      <c r="AR499" s="230"/>
      <c r="AS499" s="230"/>
      <c r="AT499" s="230"/>
      <c r="AU499" s="230"/>
      <c r="AV499" s="230"/>
      <c r="AW499" s="230"/>
      <c r="AX499" s="230"/>
      <c r="AY499" s="230"/>
      <c r="AZ499" s="230"/>
      <c r="BA499" s="230"/>
      <c r="BB499" s="230"/>
      <c r="BC499" s="230"/>
      <c r="BD499" s="101"/>
      <c r="BE499" s="101"/>
      <c r="BF499" s="101"/>
      <c r="BG499" s="101"/>
      <c r="BH499" s="101"/>
      <c r="BI499" s="101"/>
      <c r="BJ499" s="101"/>
      <c r="BK499" s="12"/>
      <c r="BL499" s="12"/>
    </row>
    <row r="500" spans="1:64" collapsed="1">
      <c r="A500" s="9"/>
      <c r="B500" s="9"/>
      <c r="C500" s="46"/>
      <c r="D500" s="115"/>
      <c r="E500" s="9"/>
      <c r="F500" s="9"/>
      <c r="G500" s="204"/>
      <c r="H500" s="37"/>
      <c r="I500" s="37"/>
      <c r="J500" s="37"/>
      <c r="K500" s="37"/>
      <c r="L500" s="37"/>
      <c r="M500" s="37"/>
      <c r="N500" s="29"/>
      <c r="O500" s="29"/>
      <c r="P500" s="29"/>
      <c r="Q500" s="29"/>
      <c r="R500" s="29"/>
      <c r="S500" s="101"/>
      <c r="T500" s="101"/>
      <c r="U500" s="101"/>
      <c r="V500" s="101"/>
      <c r="W500" s="101"/>
      <c r="X500" s="101"/>
      <c r="Y500" s="101"/>
      <c r="Z500" s="101"/>
      <c r="AA500" s="101"/>
      <c r="AB500" s="230"/>
      <c r="AC500" s="230"/>
      <c r="AD500" s="230"/>
      <c r="AE500" s="230"/>
      <c r="AF500" s="230"/>
      <c r="AG500" s="230"/>
      <c r="AH500" s="230"/>
      <c r="AI500" s="230"/>
      <c r="AJ500" s="230"/>
      <c r="AK500" s="230"/>
      <c r="AL500" s="230"/>
      <c r="AM500" s="230"/>
      <c r="AN500" s="230"/>
      <c r="AO500" s="230"/>
      <c r="AP500" s="230"/>
      <c r="AQ500" s="230"/>
      <c r="AR500" s="230"/>
      <c r="AS500" s="230"/>
      <c r="AT500" s="230"/>
      <c r="AU500" s="230"/>
      <c r="AV500" s="230"/>
      <c r="AW500" s="230"/>
      <c r="AX500" s="230"/>
      <c r="AY500" s="230"/>
      <c r="AZ500" s="230"/>
      <c r="BA500" s="230"/>
      <c r="BB500" s="230"/>
      <c r="BC500" s="230"/>
      <c r="BD500" s="101"/>
      <c r="BE500" s="101"/>
      <c r="BF500" s="101"/>
      <c r="BG500" s="101"/>
      <c r="BH500" s="101"/>
      <c r="BI500" s="101"/>
      <c r="BJ500" s="101"/>
      <c r="BK500" s="12"/>
      <c r="BL500" s="12"/>
    </row>
    <row r="501" spans="1:64">
      <c r="A501" s="9"/>
      <c r="B501" s="9"/>
      <c r="C501" s="228" t="s">
        <v>72</v>
      </c>
      <c r="D501" s="224"/>
      <c r="E501" s="9"/>
      <c r="F501" s="9"/>
      <c r="G501" s="197">
        <f>SUM(G502:G531)</f>
        <v>-0.59961345567073321</v>
      </c>
      <c r="H501" s="37">
        <f>SUM(H502:H531)</f>
        <v>-2.4830084323015296</v>
      </c>
      <c r="I501" s="37">
        <f t="shared" ref="I501:Q501" si="24">SUM(I502:I531)</f>
        <v>-1.9508664403376925</v>
      </c>
      <c r="J501" s="37">
        <f t="shared" si="24"/>
        <v>-1.676816736672901</v>
      </c>
      <c r="K501" s="37">
        <f t="shared" si="24"/>
        <v>-3.7564077201322443</v>
      </c>
      <c r="L501" s="37">
        <f t="shared" si="24"/>
        <v>-3.4177451709556115</v>
      </c>
      <c r="M501" s="37">
        <f t="shared" si="24"/>
        <v>0</v>
      </c>
      <c r="N501" s="37">
        <f t="shared" si="24"/>
        <v>0</v>
      </c>
      <c r="O501" s="37">
        <f t="shared" si="24"/>
        <v>0</v>
      </c>
      <c r="P501" s="37">
        <f t="shared" si="24"/>
        <v>0</v>
      </c>
      <c r="Q501" s="37">
        <f t="shared" si="24"/>
        <v>0</v>
      </c>
      <c r="R501" s="29"/>
      <c r="S501" s="101"/>
      <c r="T501" s="101"/>
      <c r="U501" s="101"/>
      <c r="V501" s="101"/>
      <c r="W501" s="101"/>
      <c r="X501" s="101"/>
      <c r="Y501" s="101"/>
      <c r="Z501" s="101"/>
      <c r="AA501" s="101"/>
      <c r="AB501" s="230"/>
      <c r="AC501" s="230"/>
      <c r="AD501" s="230"/>
      <c r="AE501" s="230"/>
      <c r="AF501" s="230"/>
      <c r="AG501" s="230"/>
      <c r="AH501" s="230"/>
      <c r="AI501" s="230"/>
      <c r="AJ501" s="230"/>
      <c r="AK501" s="230"/>
      <c r="AL501" s="230"/>
      <c r="AM501" s="230"/>
      <c r="AN501" s="230"/>
      <c r="AO501" s="230"/>
      <c r="AP501" s="230"/>
      <c r="AQ501" s="230"/>
      <c r="AR501" s="230"/>
      <c r="AS501" s="230"/>
      <c r="AT501" s="230"/>
      <c r="AU501" s="230"/>
      <c r="AV501" s="230"/>
      <c r="AW501" s="230"/>
      <c r="AX501" s="230"/>
      <c r="AY501" s="230"/>
      <c r="AZ501" s="230"/>
      <c r="BA501" s="230"/>
      <c r="BB501" s="230"/>
      <c r="BC501" s="230"/>
      <c r="BD501" s="101"/>
      <c r="BE501" s="101"/>
      <c r="BF501" s="101"/>
      <c r="BG501" s="101"/>
      <c r="BH501" s="101"/>
      <c r="BI501" s="101"/>
      <c r="BJ501" s="101"/>
      <c r="BK501" s="12"/>
      <c r="BL501" s="12"/>
    </row>
    <row r="502" spans="1:64" hidden="1" outlineLevel="1">
      <c r="A502" s="9"/>
      <c r="B502" s="9"/>
      <c r="C502" s="46"/>
      <c r="D502" s="131" t="str">
        <f>Asset1</f>
        <v>Opening Distribution Assets</v>
      </c>
      <c r="E502" s="9"/>
      <c r="F502" s="9"/>
      <c r="G502" s="199">
        <f>'Adjustment for previous period'!G398</f>
        <v>-0.59961345567073321</v>
      </c>
      <c r="H502" s="112">
        <f>H632+H666</f>
        <v>-2.4830084323015296</v>
      </c>
      <c r="I502" s="112">
        <f>I632+I666</f>
        <v>-1.8505064228050951</v>
      </c>
      <c r="J502" s="112">
        <f t="shared" ref="J502:Q502" si="25">J632+J666</f>
        <v>-1.6279744501485016</v>
      </c>
      <c r="K502" s="112">
        <f t="shared" si="25"/>
        <v>-2.9501039484596401</v>
      </c>
      <c r="L502" s="112">
        <f t="shared" si="25"/>
        <v>-2.618586304918459</v>
      </c>
      <c r="M502" s="112">
        <f t="shared" si="25"/>
        <v>0</v>
      </c>
      <c r="N502" s="112">
        <f t="shared" si="25"/>
        <v>0</v>
      </c>
      <c r="O502" s="112">
        <f t="shared" si="25"/>
        <v>0</v>
      </c>
      <c r="P502" s="112">
        <f t="shared" si="25"/>
        <v>0</v>
      </c>
      <c r="Q502" s="112">
        <f t="shared" si="25"/>
        <v>0</v>
      </c>
      <c r="R502" s="29"/>
      <c r="S502" s="101"/>
      <c r="T502" s="101"/>
      <c r="U502" s="101"/>
      <c r="V502" s="101"/>
      <c r="W502" s="101"/>
      <c r="X502" s="101"/>
      <c r="Y502" s="101"/>
      <c r="Z502" s="101"/>
      <c r="AA502" s="101"/>
      <c r="AB502" s="230"/>
      <c r="AC502" s="230"/>
      <c r="AD502" s="230"/>
      <c r="AE502" s="230"/>
      <c r="AF502" s="230"/>
      <c r="AG502" s="230"/>
      <c r="AH502" s="230"/>
      <c r="AI502" s="230"/>
      <c r="AJ502" s="230"/>
      <c r="AK502" s="230"/>
      <c r="AL502" s="230"/>
      <c r="AM502" s="230"/>
      <c r="AN502" s="230"/>
      <c r="AO502" s="230"/>
      <c r="AP502" s="230"/>
      <c r="AQ502" s="230"/>
      <c r="AR502" s="230"/>
      <c r="AS502" s="230"/>
      <c r="AT502" s="230"/>
      <c r="AU502" s="230"/>
      <c r="AV502" s="230"/>
      <c r="AW502" s="230"/>
      <c r="AX502" s="230"/>
      <c r="AY502" s="230"/>
      <c r="AZ502" s="230"/>
      <c r="BA502" s="230"/>
      <c r="BB502" s="230"/>
      <c r="BC502" s="230"/>
      <c r="BD502" s="101"/>
      <c r="BE502" s="101"/>
      <c r="BF502" s="101"/>
      <c r="BG502" s="101"/>
      <c r="BH502" s="101"/>
      <c r="BI502" s="101"/>
      <c r="BJ502" s="101"/>
      <c r="BK502" s="12"/>
      <c r="BL502" s="12"/>
    </row>
    <row r="503" spans="1:64" hidden="1" outlineLevel="1">
      <c r="A503" s="9"/>
      <c r="B503" s="9"/>
      <c r="C503" s="46"/>
      <c r="D503" s="131" t="str">
        <f>Asset2</f>
        <v>Sub-transmission Overhead</v>
      </c>
      <c r="E503" s="9"/>
      <c r="F503" s="9"/>
      <c r="G503" s="199">
        <f>'Adjustment for previous period'!G399</f>
        <v>0</v>
      </c>
      <c r="H503" s="112">
        <f t="shared" ref="H503:Q531" si="26">H633+H667</f>
        <v>0</v>
      </c>
      <c r="I503" s="112">
        <f t="shared" si="26"/>
        <v>2.4470872804912697E-2</v>
      </c>
      <c r="J503" s="112">
        <f t="shared" si="26"/>
        <v>0.12000260592440865</v>
      </c>
      <c r="K503" s="112">
        <f t="shared" si="26"/>
        <v>-0.19253831477521749</v>
      </c>
      <c r="L503" s="112">
        <f t="shared" si="26"/>
        <v>-5.9805878833911308E-2</v>
      </c>
      <c r="M503" s="112">
        <f t="shared" si="26"/>
        <v>0</v>
      </c>
      <c r="N503" s="112">
        <f t="shared" si="26"/>
        <v>0</v>
      </c>
      <c r="O503" s="112">
        <f t="shared" si="26"/>
        <v>0</v>
      </c>
      <c r="P503" s="112">
        <f t="shared" si="26"/>
        <v>0</v>
      </c>
      <c r="Q503" s="112">
        <f t="shared" si="26"/>
        <v>0</v>
      </c>
      <c r="R503" s="29"/>
      <c r="S503" s="101"/>
      <c r="T503" s="101"/>
      <c r="U503" s="101"/>
      <c r="V503" s="101"/>
      <c r="W503" s="101"/>
      <c r="X503" s="101"/>
      <c r="Y503" s="101"/>
      <c r="Z503" s="101"/>
      <c r="AA503" s="101"/>
      <c r="AB503" s="230"/>
      <c r="AC503" s="230"/>
      <c r="AD503" s="230"/>
      <c r="AE503" s="230"/>
      <c r="AF503" s="230"/>
      <c r="AG503" s="230"/>
      <c r="AH503" s="230"/>
      <c r="AI503" s="230"/>
      <c r="AJ503" s="230"/>
      <c r="AK503" s="230"/>
      <c r="AL503" s="230"/>
      <c r="AM503" s="230"/>
      <c r="AN503" s="230"/>
      <c r="AO503" s="230"/>
      <c r="AP503" s="230"/>
      <c r="AQ503" s="230"/>
      <c r="AR503" s="230"/>
      <c r="AS503" s="230"/>
      <c r="AT503" s="230"/>
      <c r="AU503" s="230"/>
      <c r="AV503" s="230"/>
      <c r="AW503" s="230"/>
      <c r="AX503" s="230"/>
      <c r="AY503" s="230"/>
      <c r="AZ503" s="230"/>
      <c r="BA503" s="230"/>
      <c r="BB503" s="230"/>
      <c r="BC503" s="230"/>
      <c r="BD503" s="101"/>
      <c r="BE503" s="101"/>
      <c r="BF503" s="101"/>
      <c r="BG503" s="101"/>
      <c r="BH503" s="101"/>
      <c r="BI503" s="101"/>
      <c r="BJ503" s="101"/>
      <c r="BK503" s="12"/>
      <c r="BL503" s="12"/>
    </row>
    <row r="504" spans="1:64" hidden="1" outlineLevel="1">
      <c r="A504" s="9"/>
      <c r="B504" s="9"/>
      <c r="C504" s="46"/>
      <c r="D504" s="131" t="str">
        <f>Asset3</f>
        <v>Sub-transmission Underground</v>
      </c>
      <c r="E504" s="9"/>
      <c r="F504" s="9"/>
      <c r="G504" s="199">
        <f>'Adjustment for previous period'!G400</f>
        <v>0</v>
      </c>
      <c r="H504" s="112">
        <f t="shared" si="26"/>
        <v>0</v>
      </c>
      <c r="I504" s="112">
        <f t="shared" si="26"/>
        <v>0</v>
      </c>
      <c r="J504" s="112">
        <f t="shared" si="26"/>
        <v>0</v>
      </c>
      <c r="K504" s="112">
        <f t="shared" si="26"/>
        <v>0</v>
      </c>
      <c r="L504" s="112">
        <f t="shared" si="26"/>
        <v>0</v>
      </c>
      <c r="M504" s="112">
        <f t="shared" si="26"/>
        <v>0</v>
      </c>
      <c r="N504" s="112">
        <f t="shared" si="26"/>
        <v>0</v>
      </c>
      <c r="O504" s="112">
        <f t="shared" si="26"/>
        <v>0</v>
      </c>
      <c r="P504" s="112">
        <f t="shared" si="26"/>
        <v>0</v>
      </c>
      <c r="Q504" s="112">
        <f t="shared" si="26"/>
        <v>0</v>
      </c>
      <c r="R504" s="29"/>
      <c r="S504" s="101"/>
      <c r="T504" s="101"/>
      <c r="U504" s="101"/>
      <c r="V504" s="101"/>
      <c r="W504" s="101"/>
      <c r="X504" s="101"/>
      <c r="Y504" s="101"/>
      <c r="Z504" s="101"/>
      <c r="AA504" s="101"/>
      <c r="AB504" s="230"/>
      <c r="AC504" s="230"/>
      <c r="AD504" s="230"/>
      <c r="AE504" s="230"/>
      <c r="AF504" s="230"/>
      <c r="AG504" s="230"/>
      <c r="AH504" s="230"/>
      <c r="AI504" s="230"/>
      <c r="AJ504" s="230"/>
      <c r="AK504" s="230"/>
      <c r="AL504" s="230"/>
      <c r="AM504" s="230"/>
      <c r="AN504" s="230"/>
      <c r="AO504" s="230"/>
      <c r="AP504" s="230"/>
      <c r="AQ504" s="230"/>
      <c r="AR504" s="230"/>
      <c r="AS504" s="230"/>
      <c r="AT504" s="230"/>
      <c r="AU504" s="230"/>
      <c r="AV504" s="230"/>
      <c r="AW504" s="230"/>
      <c r="AX504" s="230"/>
      <c r="AY504" s="230"/>
      <c r="AZ504" s="230"/>
      <c r="BA504" s="230"/>
      <c r="BB504" s="230"/>
      <c r="BC504" s="230"/>
      <c r="BD504" s="101"/>
      <c r="BE504" s="101"/>
      <c r="BF504" s="101"/>
      <c r="BG504" s="101"/>
      <c r="BH504" s="101"/>
      <c r="BI504" s="101"/>
      <c r="BJ504" s="101"/>
      <c r="BK504" s="12"/>
      <c r="BL504" s="12"/>
    </row>
    <row r="505" spans="1:64" hidden="1" outlineLevel="1">
      <c r="A505" s="9"/>
      <c r="B505" s="9"/>
      <c r="C505" s="46"/>
      <c r="D505" s="131" t="str">
        <f>Asset4</f>
        <v>Zone Substation</v>
      </c>
      <c r="E505" s="9"/>
      <c r="F505" s="9"/>
      <c r="G505" s="199">
        <f>'Adjustment for previous period'!G401</f>
        <v>0</v>
      </c>
      <c r="H505" s="112">
        <f t="shared" si="26"/>
        <v>0</v>
      </c>
      <c r="I505" s="112">
        <f t="shared" si="26"/>
        <v>7.9225462104241806E-3</v>
      </c>
      <c r="J505" s="112">
        <f t="shared" si="26"/>
        <v>7.0001911302332048E-2</v>
      </c>
      <c r="K505" s="112">
        <f t="shared" si="26"/>
        <v>-0.17680445345441398</v>
      </c>
      <c r="L505" s="112">
        <f t="shared" si="26"/>
        <v>-6.2980653122734598E-2</v>
      </c>
      <c r="M505" s="112">
        <f t="shared" si="26"/>
        <v>0</v>
      </c>
      <c r="N505" s="112">
        <f t="shared" si="26"/>
        <v>0</v>
      </c>
      <c r="O505" s="112">
        <f t="shared" si="26"/>
        <v>0</v>
      </c>
      <c r="P505" s="112">
        <f t="shared" si="26"/>
        <v>0</v>
      </c>
      <c r="Q505" s="112">
        <f t="shared" si="26"/>
        <v>0</v>
      </c>
      <c r="R505" s="29"/>
      <c r="S505" s="101"/>
      <c r="T505" s="101"/>
      <c r="U505" s="101"/>
      <c r="V505" s="101"/>
      <c r="W505" s="101"/>
      <c r="X505" s="101"/>
      <c r="Y505" s="101"/>
      <c r="Z505" s="101"/>
      <c r="AA505" s="101"/>
      <c r="AB505" s="230"/>
      <c r="AC505" s="230"/>
      <c r="AD505" s="230"/>
      <c r="AE505" s="230"/>
      <c r="AF505" s="230"/>
      <c r="AG505" s="230"/>
      <c r="AH505" s="230"/>
      <c r="AI505" s="230"/>
      <c r="AJ505" s="230"/>
      <c r="AK505" s="230"/>
      <c r="AL505" s="230"/>
      <c r="AM505" s="230"/>
      <c r="AN505" s="230"/>
      <c r="AO505" s="230"/>
      <c r="AP505" s="230"/>
      <c r="AQ505" s="230"/>
      <c r="AR505" s="230"/>
      <c r="AS505" s="230"/>
      <c r="AT505" s="230"/>
      <c r="AU505" s="230"/>
      <c r="AV505" s="230"/>
      <c r="AW505" s="230"/>
      <c r="AX505" s="230"/>
      <c r="AY505" s="230"/>
      <c r="AZ505" s="230"/>
      <c r="BA505" s="230"/>
      <c r="BB505" s="230"/>
      <c r="BC505" s="230"/>
      <c r="BD505" s="101"/>
      <c r="BE505" s="101"/>
      <c r="BF505" s="101"/>
      <c r="BG505" s="101"/>
      <c r="BH505" s="101"/>
      <c r="BI505" s="101"/>
      <c r="BJ505" s="101"/>
      <c r="BK505" s="12"/>
      <c r="BL505" s="12"/>
    </row>
    <row r="506" spans="1:64" hidden="1" outlineLevel="1">
      <c r="A506" s="9"/>
      <c r="B506" s="9"/>
      <c r="C506" s="46"/>
      <c r="D506" s="131" t="str">
        <f>Asset5</f>
        <v>IT &amp; Communication Systems (Networks)</v>
      </c>
      <c r="E506" s="9"/>
      <c r="F506" s="9"/>
      <c r="G506" s="199">
        <f>'Adjustment for previous period'!G402</f>
        <v>0</v>
      </c>
      <c r="H506" s="112">
        <f t="shared" si="26"/>
        <v>0</v>
      </c>
      <c r="I506" s="112">
        <f t="shared" si="26"/>
        <v>-1.3250321723476084E-2</v>
      </c>
      <c r="J506" s="112">
        <f t="shared" si="26"/>
        <v>-2.2038119118190643E-2</v>
      </c>
      <c r="K506" s="112">
        <f t="shared" si="26"/>
        <v>-5.9142916965396475E-2</v>
      </c>
      <c r="L506" s="112">
        <f t="shared" si="26"/>
        <v>-0.13067614084733148</v>
      </c>
      <c r="M506" s="112">
        <f t="shared" si="26"/>
        <v>0</v>
      </c>
      <c r="N506" s="112">
        <f t="shared" si="26"/>
        <v>0</v>
      </c>
      <c r="O506" s="112">
        <f t="shared" si="26"/>
        <v>0</v>
      </c>
      <c r="P506" s="112">
        <f t="shared" si="26"/>
        <v>0</v>
      </c>
      <c r="Q506" s="112">
        <f t="shared" si="26"/>
        <v>0</v>
      </c>
      <c r="R506" s="29"/>
      <c r="S506" s="101"/>
      <c r="T506" s="101"/>
      <c r="U506" s="101"/>
      <c r="V506" s="101"/>
      <c r="W506" s="101"/>
      <c r="X506" s="101"/>
      <c r="Y506" s="101"/>
      <c r="Z506" s="101"/>
      <c r="AA506" s="101"/>
      <c r="AB506" s="230"/>
      <c r="AC506" s="230"/>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101"/>
      <c r="BE506" s="101"/>
      <c r="BF506" s="101"/>
      <c r="BG506" s="101"/>
      <c r="BH506" s="101"/>
      <c r="BI506" s="101"/>
      <c r="BJ506" s="101"/>
      <c r="BK506" s="12"/>
      <c r="BL506" s="12"/>
    </row>
    <row r="507" spans="1:64" hidden="1" outlineLevel="1">
      <c r="A507" s="9"/>
      <c r="B507" s="9"/>
      <c r="C507" s="46"/>
      <c r="D507" s="131" t="str">
        <f>Asset6</f>
        <v>Motor Vehicles</v>
      </c>
      <c r="E507" s="9"/>
      <c r="F507" s="9"/>
      <c r="G507" s="199">
        <f>'Adjustment for previous period'!G403</f>
        <v>0</v>
      </c>
      <c r="H507" s="112">
        <f t="shared" si="26"/>
        <v>0</v>
      </c>
      <c r="I507" s="112">
        <f t="shared" si="26"/>
        <v>0</v>
      </c>
      <c r="J507" s="112">
        <f t="shared" si="26"/>
        <v>0</v>
      </c>
      <c r="K507" s="112">
        <f t="shared" si="26"/>
        <v>-1.1085820832506562E-2</v>
      </c>
      <c r="L507" s="112">
        <f t="shared" si="26"/>
        <v>-8.3464224756014477E-2</v>
      </c>
      <c r="M507" s="112">
        <f t="shared" si="26"/>
        <v>0</v>
      </c>
      <c r="N507" s="112">
        <f t="shared" si="26"/>
        <v>0</v>
      </c>
      <c r="O507" s="112">
        <f t="shared" si="26"/>
        <v>0</v>
      </c>
      <c r="P507" s="112">
        <f t="shared" si="26"/>
        <v>0</v>
      </c>
      <c r="Q507" s="112">
        <f t="shared" si="26"/>
        <v>0</v>
      </c>
      <c r="R507" s="29"/>
      <c r="S507" s="101"/>
      <c r="T507" s="101"/>
      <c r="U507" s="101"/>
      <c r="V507" s="101"/>
      <c r="W507" s="101"/>
      <c r="X507" s="101"/>
      <c r="Y507" s="101"/>
      <c r="Z507" s="101"/>
      <c r="AA507" s="101"/>
      <c r="AB507" s="230"/>
      <c r="AC507" s="230"/>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101"/>
      <c r="BE507" s="101"/>
      <c r="BF507" s="101"/>
      <c r="BG507" s="101"/>
      <c r="BH507" s="101"/>
      <c r="BI507" s="101"/>
      <c r="BJ507" s="101"/>
      <c r="BK507" s="12"/>
      <c r="BL507" s="12"/>
    </row>
    <row r="508" spans="1:64" hidden="1" outlineLevel="1">
      <c r="A508" s="9"/>
      <c r="B508" s="9"/>
      <c r="C508" s="46"/>
      <c r="D508" s="131" t="str">
        <f>Asset7</f>
        <v>Other Non-System Assets (Networks)</v>
      </c>
      <c r="E508" s="9"/>
      <c r="F508" s="9"/>
      <c r="G508" s="199">
        <f>'Adjustment for previous period'!G404</f>
        <v>0</v>
      </c>
      <c r="H508" s="112">
        <f t="shared" si="26"/>
        <v>0</v>
      </c>
      <c r="I508" s="112">
        <f t="shared" si="26"/>
        <v>-2.471019608012778E-2</v>
      </c>
      <c r="J508" s="112">
        <f t="shared" si="26"/>
        <v>-3.7950925987222529E-2</v>
      </c>
      <c r="K508" s="112">
        <f t="shared" si="26"/>
        <v>-5.4067691378141755E-2</v>
      </c>
      <c r="L508" s="112">
        <f t="shared" si="26"/>
        <v>-7.0522362502687938E-2</v>
      </c>
      <c r="M508" s="112">
        <f t="shared" si="26"/>
        <v>0</v>
      </c>
      <c r="N508" s="112">
        <f t="shared" si="26"/>
        <v>0</v>
      </c>
      <c r="O508" s="112">
        <f t="shared" si="26"/>
        <v>0</v>
      </c>
      <c r="P508" s="112">
        <f t="shared" si="26"/>
        <v>0</v>
      </c>
      <c r="Q508" s="112">
        <f t="shared" si="26"/>
        <v>0</v>
      </c>
      <c r="R508" s="29"/>
      <c r="S508" s="101"/>
      <c r="T508" s="101"/>
      <c r="U508" s="101"/>
      <c r="V508" s="101"/>
      <c r="W508" s="101"/>
      <c r="X508" s="101"/>
      <c r="Y508" s="101"/>
      <c r="Z508" s="101"/>
      <c r="AA508" s="101"/>
      <c r="AB508" s="230"/>
      <c r="AC508" s="230"/>
      <c r="AD508" s="230"/>
      <c r="AE508" s="230"/>
      <c r="AF508" s="230"/>
      <c r="AG508" s="230"/>
      <c r="AH508" s="230"/>
      <c r="AI508" s="230"/>
      <c r="AJ508" s="230"/>
      <c r="AK508" s="230"/>
      <c r="AL508" s="230"/>
      <c r="AM508" s="230"/>
      <c r="AN508" s="230"/>
      <c r="AO508" s="230"/>
      <c r="AP508" s="230"/>
      <c r="AQ508" s="230"/>
      <c r="AR508" s="230"/>
      <c r="AS508" s="230"/>
      <c r="AT508" s="230"/>
      <c r="AU508" s="230"/>
      <c r="AV508" s="230"/>
      <c r="AW508" s="230"/>
      <c r="AX508" s="230"/>
      <c r="AY508" s="230"/>
      <c r="AZ508" s="230"/>
      <c r="BA508" s="230"/>
      <c r="BB508" s="230"/>
      <c r="BC508" s="230"/>
      <c r="BD508" s="101"/>
      <c r="BE508" s="101"/>
      <c r="BF508" s="101"/>
      <c r="BG508" s="101"/>
      <c r="BH508" s="101"/>
      <c r="BI508" s="101"/>
      <c r="BJ508" s="101"/>
      <c r="BK508" s="12"/>
      <c r="BL508" s="12"/>
    </row>
    <row r="509" spans="1:64" hidden="1" outlineLevel="1">
      <c r="A509" s="9"/>
      <c r="B509" s="9"/>
      <c r="C509" s="46"/>
      <c r="D509" s="131" t="str">
        <f>Asset8</f>
        <v>IT Systems (Corporate)</v>
      </c>
      <c r="E509" s="9"/>
      <c r="F509" s="9"/>
      <c r="G509" s="199">
        <f>'Adjustment for previous period'!G405</f>
        <v>0</v>
      </c>
      <c r="H509" s="112">
        <f t="shared" si="26"/>
        <v>0</v>
      </c>
      <c r="I509" s="112">
        <f t="shared" si="26"/>
        <v>-2.3385401821738001E-2</v>
      </c>
      <c r="J509" s="112">
        <f t="shared" si="26"/>
        <v>-3.121712624455765E-2</v>
      </c>
      <c r="K509" s="112">
        <f t="shared" si="26"/>
        <v>-7.5215546841595551E-2</v>
      </c>
      <c r="L509" s="112">
        <f t="shared" si="26"/>
        <v>-0.15105168702746133</v>
      </c>
      <c r="M509" s="112">
        <f t="shared" si="26"/>
        <v>0</v>
      </c>
      <c r="N509" s="112">
        <f t="shared" si="26"/>
        <v>0</v>
      </c>
      <c r="O509" s="112">
        <f t="shared" si="26"/>
        <v>0</v>
      </c>
      <c r="P509" s="112">
        <f t="shared" si="26"/>
        <v>0</v>
      </c>
      <c r="Q509" s="112">
        <f t="shared" si="26"/>
        <v>0</v>
      </c>
      <c r="R509" s="29"/>
      <c r="S509" s="101"/>
      <c r="T509" s="101"/>
      <c r="U509" s="101"/>
      <c r="V509" s="101"/>
      <c r="W509" s="101"/>
      <c r="X509" s="101"/>
      <c r="Y509" s="101"/>
      <c r="Z509" s="101"/>
      <c r="AA509" s="101"/>
      <c r="AB509" s="230"/>
      <c r="AC509" s="230"/>
      <c r="AD509" s="230"/>
      <c r="AE509" s="230"/>
      <c r="AF509" s="230"/>
      <c r="AG509" s="230"/>
      <c r="AH509" s="230"/>
      <c r="AI509" s="230"/>
      <c r="AJ509" s="230"/>
      <c r="AK509" s="230"/>
      <c r="AL509" s="230"/>
      <c r="AM509" s="230"/>
      <c r="AN509" s="230"/>
      <c r="AO509" s="230"/>
      <c r="AP509" s="230"/>
      <c r="AQ509" s="230"/>
      <c r="AR509" s="230"/>
      <c r="AS509" s="230"/>
      <c r="AT509" s="230"/>
      <c r="AU509" s="230"/>
      <c r="AV509" s="230"/>
      <c r="AW509" s="230"/>
      <c r="AX509" s="230"/>
      <c r="AY509" s="230"/>
      <c r="AZ509" s="230"/>
      <c r="BA509" s="230"/>
      <c r="BB509" s="230"/>
      <c r="BC509" s="230"/>
      <c r="BD509" s="101"/>
      <c r="BE509" s="101"/>
      <c r="BF509" s="101"/>
      <c r="BG509" s="101"/>
      <c r="BH509" s="101"/>
      <c r="BI509" s="101"/>
      <c r="BJ509" s="101"/>
      <c r="BK509" s="12"/>
      <c r="BL509" s="12"/>
    </row>
    <row r="510" spans="1:64" hidden="1" outlineLevel="1">
      <c r="A510" s="9"/>
      <c r="B510" s="9"/>
      <c r="C510" s="46"/>
      <c r="D510" s="131" t="str">
        <f>Asset9</f>
        <v>Telecommunications (Corporate)</v>
      </c>
      <c r="E510" s="9"/>
      <c r="F510" s="9"/>
      <c r="G510" s="199">
        <f>'Adjustment for previous period'!G406</f>
        <v>0</v>
      </c>
      <c r="H510" s="112">
        <f t="shared" si="26"/>
        <v>0</v>
      </c>
      <c r="I510" s="112">
        <f t="shared" si="26"/>
        <v>-6.4507635399070002E-3</v>
      </c>
      <c r="J510" s="112">
        <f t="shared" si="26"/>
        <v>-8.8100104101303169E-3</v>
      </c>
      <c r="K510" s="112">
        <f t="shared" si="26"/>
        <v>-1.1127191298220774E-2</v>
      </c>
      <c r="L510" s="112">
        <f t="shared" si="26"/>
        <v>-1.2717118145978753E-2</v>
      </c>
      <c r="M510" s="112">
        <f t="shared" si="26"/>
        <v>0</v>
      </c>
      <c r="N510" s="112">
        <f t="shared" si="26"/>
        <v>0</v>
      </c>
      <c r="O510" s="112">
        <f t="shared" si="26"/>
        <v>0</v>
      </c>
      <c r="P510" s="112">
        <f t="shared" si="26"/>
        <v>0</v>
      </c>
      <c r="Q510" s="112">
        <f t="shared" si="26"/>
        <v>0</v>
      </c>
      <c r="R510" s="29"/>
      <c r="S510" s="101"/>
      <c r="T510" s="101"/>
      <c r="U510" s="101"/>
      <c r="V510" s="101"/>
      <c r="W510" s="101"/>
      <c r="X510" s="101"/>
      <c r="Y510" s="101"/>
      <c r="Z510" s="101"/>
      <c r="AA510" s="101"/>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101"/>
      <c r="BE510" s="101"/>
      <c r="BF510" s="101"/>
      <c r="BG510" s="101"/>
      <c r="BH510" s="101"/>
      <c r="BI510" s="101"/>
      <c r="BJ510" s="101"/>
      <c r="BK510" s="12"/>
      <c r="BL510" s="12"/>
    </row>
    <row r="511" spans="1:64" hidden="1" outlineLevel="1">
      <c r="A511" s="9"/>
      <c r="B511" s="9"/>
      <c r="C511" s="46"/>
      <c r="D511" s="131" t="str">
        <f>Asset10</f>
        <v>Other Non-System Assets (Corporate)</v>
      </c>
      <c r="E511" s="9"/>
      <c r="F511" s="9"/>
      <c r="G511" s="199">
        <f>'Adjustment for previous period'!G407</f>
        <v>0</v>
      </c>
      <c r="H511" s="112">
        <f t="shared" si="26"/>
        <v>0</v>
      </c>
      <c r="I511" s="112">
        <f t="shared" si="26"/>
        <v>-8.541753246369857E-2</v>
      </c>
      <c r="J511" s="112">
        <f t="shared" si="26"/>
        <v>-0.18923929119062513</v>
      </c>
      <c r="K511" s="112">
        <f t="shared" si="26"/>
        <v>-0.2330495483329188</v>
      </c>
      <c r="L511" s="112">
        <f t="shared" si="26"/>
        <v>-0.25472827447428881</v>
      </c>
      <c r="M511" s="112">
        <f t="shared" si="26"/>
        <v>0</v>
      </c>
      <c r="N511" s="112">
        <f t="shared" si="26"/>
        <v>0</v>
      </c>
      <c r="O511" s="112">
        <f t="shared" si="26"/>
        <v>0</v>
      </c>
      <c r="P511" s="112">
        <f t="shared" si="26"/>
        <v>0</v>
      </c>
      <c r="Q511" s="112">
        <f t="shared" si="26"/>
        <v>0</v>
      </c>
      <c r="R511" s="29"/>
      <c r="S511" s="101"/>
      <c r="T511" s="101"/>
      <c r="U511" s="101"/>
      <c r="V511" s="101"/>
      <c r="W511" s="101"/>
      <c r="X511" s="101"/>
      <c r="Y511" s="101"/>
      <c r="Z511" s="101"/>
      <c r="AA511" s="101"/>
      <c r="AB511" s="230"/>
      <c r="AC511" s="230"/>
      <c r="AD511" s="230"/>
      <c r="AE511" s="230"/>
      <c r="AF511" s="230"/>
      <c r="AG511" s="230"/>
      <c r="AH511" s="230"/>
      <c r="AI511" s="230"/>
      <c r="AJ511" s="230"/>
      <c r="AK511" s="230"/>
      <c r="AL511" s="230"/>
      <c r="AM511" s="230"/>
      <c r="AN511" s="230"/>
      <c r="AO511" s="230"/>
      <c r="AP511" s="230"/>
      <c r="AQ511" s="230"/>
      <c r="AR511" s="230"/>
      <c r="AS511" s="230"/>
      <c r="AT511" s="230"/>
      <c r="AU511" s="230"/>
      <c r="AV511" s="230"/>
      <c r="AW511" s="230"/>
      <c r="AX511" s="230"/>
      <c r="AY511" s="230"/>
      <c r="AZ511" s="230"/>
      <c r="BA511" s="230"/>
      <c r="BB511" s="230"/>
      <c r="BC511" s="230"/>
      <c r="BD511" s="101"/>
      <c r="BE511" s="101"/>
      <c r="BF511" s="101"/>
      <c r="BG511" s="101"/>
      <c r="BH511" s="101"/>
      <c r="BI511" s="101"/>
      <c r="BJ511" s="101"/>
      <c r="BK511" s="12"/>
      <c r="BL511" s="12"/>
    </row>
    <row r="512" spans="1:64" hidden="1" outlineLevel="1">
      <c r="A512" s="9"/>
      <c r="B512" s="9"/>
      <c r="C512" s="46"/>
      <c r="D512" s="131" t="str">
        <f>Asset11</f>
        <v>Land</v>
      </c>
      <c r="E512" s="9"/>
      <c r="F512" s="9"/>
      <c r="G512" s="199">
        <f>'Adjustment for previous period'!G408</f>
        <v>0</v>
      </c>
      <c r="H512" s="112">
        <f t="shared" si="26"/>
        <v>0</v>
      </c>
      <c r="I512" s="112">
        <f t="shared" si="26"/>
        <v>9.9553603868840317E-3</v>
      </c>
      <c r="J512" s="112">
        <f t="shared" si="26"/>
        <v>1.2196619531575005E-2</v>
      </c>
      <c r="K512" s="112">
        <f t="shared" si="26"/>
        <v>6.5584062607180055E-3</v>
      </c>
      <c r="L512" s="112">
        <f t="shared" si="26"/>
        <v>9.2754602830154506E-3</v>
      </c>
      <c r="M512" s="112">
        <f t="shared" si="26"/>
        <v>0</v>
      </c>
      <c r="N512" s="112">
        <f t="shared" si="26"/>
        <v>0</v>
      </c>
      <c r="O512" s="112">
        <f t="shared" si="26"/>
        <v>0</v>
      </c>
      <c r="P512" s="112">
        <f t="shared" si="26"/>
        <v>0</v>
      </c>
      <c r="Q512" s="112">
        <f t="shared" si="26"/>
        <v>0</v>
      </c>
      <c r="R512" s="29"/>
      <c r="S512" s="101"/>
      <c r="T512" s="101"/>
      <c r="U512" s="101"/>
      <c r="V512" s="101"/>
      <c r="W512" s="101"/>
      <c r="X512" s="101"/>
      <c r="Y512" s="101"/>
      <c r="Z512" s="101"/>
      <c r="AA512" s="101"/>
      <c r="AB512" s="230"/>
      <c r="AC512" s="230"/>
      <c r="AD512" s="230"/>
      <c r="AE512" s="230"/>
      <c r="AF512" s="230"/>
      <c r="AG512" s="230"/>
      <c r="AH512" s="230"/>
      <c r="AI512" s="230"/>
      <c r="AJ512" s="230"/>
      <c r="AK512" s="230"/>
      <c r="AL512" s="230"/>
      <c r="AM512" s="230"/>
      <c r="AN512" s="230"/>
      <c r="AO512" s="230"/>
      <c r="AP512" s="230"/>
      <c r="AQ512" s="230"/>
      <c r="AR512" s="230"/>
      <c r="AS512" s="230"/>
      <c r="AT512" s="230"/>
      <c r="AU512" s="230"/>
      <c r="AV512" s="230"/>
      <c r="AW512" s="230"/>
      <c r="AX512" s="230"/>
      <c r="AY512" s="230"/>
      <c r="AZ512" s="230"/>
      <c r="BA512" s="230"/>
      <c r="BB512" s="230"/>
      <c r="BC512" s="230"/>
      <c r="BD512" s="101"/>
      <c r="BE512" s="101"/>
      <c r="BF512" s="101"/>
      <c r="BG512" s="101"/>
      <c r="BH512" s="101"/>
      <c r="BI512" s="101"/>
      <c r="BJ512" s="101"/>
      <c r="BK512" s="12"/>
      <c r="BL512" s="12"/>
    </row>
    <row r="513" spans="1:64" hidden="1" outlineLevel="1">
      <c r="A513" s="9"/>
      <c r="B513" s="9"/>
      <c r="C513" s="46"/>
      <c r="D513" s="131" t="str">
        <f>Asset12</f>
        <v>Buildings</v>
      </c>
      <c r="E513" s="9"/>
      <c r="F513" s="9"/>
      <c r="G513" s="199">
        <f>'Adjustment for previous period'!G409</f>
        <v>0</v>
      </c>
      <c r="H513" s="112">
        <f t="shared" si="26"/>
        <v>0</v>
      </c>
      <c r="I513" s="112">
        <f t="shared" si="26"/>
        <v>1.0311337865618405E-2</v>
      </c>
      <c r="J513" s="112">
        <f t="shared" si="26"/>
        <v>3.7845254008276381E-2</v>
      </c>
      <c r="K513" s="112">
        <f t="shared" si="26"/>
        <v>3.908868083619052E-4</v>
      </c>
      <c r="L513" s="112">
        <f t="shared" si="26"/>
        <v>1.751174972461661E-2</v>
      </c>
      <c r="M513" s="112">
        <f t="shared" si="26"/>
        <v>0</v>
      </c>
      <c r="N513" s="112">
        <f t="shared" si="26"/>
        <v>0</v>
      </c>
      <c r="O513" s="112">
        <f t="shared" si="26"/>
        <v>0</v>
      </c>
      <c r="P513" s="112">
        <f t="shared" si="26"/>
        <v>0</v>
      </c>
      <c r="Q513" s="112">
        <f t="shared" si="26"/>
        <v>0</v>
      </c>
      <c r="R513" s="29"/>
      <c r="S513" s="101"/>
      <c r="T513" s="101"/>
      <c r="U513" s="101"/>
      <c r="V513" s="101"/>
      <c r="W513" s="101"/>
      <c r="X513" s="101"/>
      <c r="Y513" s="101"/>
      <c r="Z513" s="101"/>
      <c r="AA513" s="101"/>
      <c r="AB513" s="230"/>
      <c r="AC513" s="230"/>
      <c r="AD513" s="230"/>
      <c r="AE513" s="230"/>
      <c r="AF513" s="230"/>
      <c r="AG513" s="230"/>
      <c r="AH513" s="230"/>
      <c r="AI513" s="230"/>
      <c r="AJ513" s="230"/>
      <c r="AK513" s="230"/>
      <c r="AL513" s="230"/>
      <c r="AM513" s="230"/>
      <c r="AN513" s="230"/>
      <c r="AO513" s="230"/>
      <c r="AP513" s="230"/>
      <c r="AQ513" s="230"/>
      <c r="AR513" s="230"/>
      <c r="AS513" s="230"/>
      <c r="AT513" s="230"/>
      <c r="AU513" s="230"/>
      <c r="AV513" s="230"/>
      <c r="AW513" s="230"/>
      <c r="AX513" s="230"/>
      <c r="AY513" s="230"/>
      <c r="AZ513" s="230"/>
      <c r="BA513" s="230"/>
      <c r="BB513" s="230"/>
      <c r="BC513" s="230"/>
      <c r="BD513" s="101"/>
      <c r="BE513" s="101"/>
      <c r="BF513" s="101"/>
      <c r="BG513" s="101"/>
      <c r="BH513" s="101"/>
      <c r="BI513" s="101"/>
      <c r="BJ513" s="101"/>
      <c r="BK513" s="12"/>
      <c r="BL513" s="12"/>
    </row>
    <row r="514" spans="1:64" hidden="1" outlineLevel="1">
      <c r="A514" s="9"/>
      <c r="B514" s="9"/>
      <c r="C514" s="46"/>
      <c r="D514" s="131" t="str">
        <f>Asset13</f>
        <v>Equity raising costs</v>
      </c>
      <c r="E514" s="9"/>
      <c r="F514" s="9"/>
      <c r="G514" s="199">
        <f>'Adjustment for previous period'!G410</f>
        <v>0</v>
      </c>
      <c r="H514" s="112">
        <f t="shared" si="26"/>
        <v>0</v>
      </c>
      <c r="I514" s="112">
        <f t="shared" si="26"/>
        <v>1.9408082851048039E-4</v>
      </c>
      <c r="J514" s="112">
        <f t="shared" si="26"/>
        <v>3.6679565973502242E-4</v>
      </c>
      <c r="K514" s="112">
        <f t="shared" si="26"/>
        <v>-2.2158086327259835E-4</v>
      </c>
      <c r="L514" s="112">
        <f t="shared" si="26"/>
        <v>2.636656240539428E-7</v>
      </c>
      <c r="M514" s="112">
        <f t="shared" si="26"/>
        <v>0</v>
      </c>
      <c r="N514" s="112">
        <f t="shared" si="26"/>
        <v>0</v>
      </c>
      <c r="O514" s="112">
        <f t="shared" si="26"/>
        <v>0</v>
      </c>
      <c r="P514" s="112">
        <f t="shared" si="26"/>
        <v>0</v>
      </c>
      <c r="Q514" s="112">
        <f t="shared" si="26"/>
        <v>0</v>
      </c>
      <c r="R514" s="29"/>
      <c r="S514" s="101"/>
      <c r="T514" s="101"/>
      <c r="U514" s="101"/>
      <c r="V514" s="101"/>
      <c r="W514" s="101"/>
      <c r="X514" s="101"/>
      <c r="Y514" s="101"/>
      <c r="Z514" s="101"/>
      <c r="AA514" s="101"/>
      <c r="AB514" s="230"/>
      <c r="AC514" s="230"/>
      <c r="AD514" s="230"/>
      <c r="AE514" s="230"/>
      <c r="AF514" s="230"/>
      <c r="AG514" s="230"/>
      <c r="AH514" s="230"/>
      <c r="AI514" s="230"/>
      <c r="AJ514" s="230"/>
      <c r="AK514" s="230"/>
      <c r="AL514" s="230"/>
      <c r="AM514" s="230"/>
      <c r="AN514" s="230"/>
      <c r="AO514" s="230"/>
      <c r="AP514" s="230"/>
      <c r="AQ514" s="230"/>
      <c r="AR514" s="230"/>
      <c r="AS514" s="230"/>
      <c r="AT514" s="230"/>
      <c r="AU514" s="230"/>
      <c r="AV514" s="230"/>
      <c r="AW514" s="230"/>
      <c r="AX514" s="230"/>
      <c r="AY514" s="230"/>
      <c r="AZ514" s="230"/>
      <c r="BA514" s="230"/>
      <c r="BB514" s="230"/>
      <c r="BC514" s="230"/>
      <c r="BD514" s="101"/>
      <c r="BE514" s="101"/>
      <c r="BF514" s="101"/>
      <c r="BG514" s="101"/>
      <c r="BH514" s="101"/>
      <c r="BI514" s="101"/>
      <c r="BJ514" s="101"/>
      <c r="BK514" s="12"/>
      <c r="BL514" s="12"/>
    </row>
    <row r="515" spans="1:64" hidden="1" outlineLevel="1">
      <c r="A515" s="9"/>
      <c r="B515" s="9"/>
      <c r="C515" s="46"/>
      <c r="D515" s="131">
        <f>Asset14</f>
        <v>0</v>
      </c>
      <c r="E515" s="9"/>
      <c r="F515" s="9"/>
      <c r="G515" s="199">
        <f>'Adjustment for previous period'!G411</f>
        <v>0</v>
      </c>
      <c r="H515" s="112">
        <f t="shared" si="26"/>
        <v>0</v>
      </c>
      <c r="I515" s="112">
        <f t="shared" si="26"/>
        <v>0</v>
      </c>
      <c r="J515" s="112">
        <f t="shared" si="26"/>
        <v>0</v>
      </c>
      <c r="K515" s="112">
        <f t="shared" si="26"/>
        <v>0</v>
      </c>
      <c r="L515" s="112">
        <f t="shared" si="26"/>
        <v>0</v>
      </c>
      <c r="M515" s="112">
        <f t="shared" si="26"/>
        <v>0</v>
      </c>
      <c r="N515" s="112">
        <f t="shared" si="26"/>
        <v>0</v>
      </c>
      <c r="O515" s="112">
        <f t="shared" si="26"/>
        <v>0</v>
      </c>
      <c r="P515" s="112">
        <f t="shared" si="26"/>
        <v>0</v>
      </c>
      <c r="Q515" s="112">
        <f t="shared" si="26"/>
        <v>0</v>
      </c>
      <c r="R515" s="29"/>
      <c r="S515" s="101"/>
      <c r="T515" s="101"/>
      <c r="U515" s="101"/>
      <c r="V515" s="101"/>
      <c r="W515" s="101"/>
      <c r="X515" s="101"/>
      <c r="Y515" s="101"/>
      <c r="Z515" s="101"/>
      <c r="AA515" s="101"/>
      <c r="AB515" s="230"/>
      <c r="AC515" s="230"/>
      <c r="AD515" s="230"/>
      <c r="AE515" s="230"/>
      <c r="AF515" s="230"/>
      <c r="AG515" s="230"/>
      <c r="AH515" s="230"/>
      <c r="AI515" s="230"/>
      <c r="AJ515" s="230"/>
      <c r="AK515" s="230"/>
      <c r="AL515" s="230"/>
      <c r="AM515" s="230"/>
      <c r="AN515" s="230"/>
      <c r="AO515" s="230"/>
      <c r="AP515" s="230"/>
      <c r="AQ515" s="230"/>
      <c r="AR515" s="230"/>
      <c r="AS515" s="230"/>
      <c r="AT515" s="230"/>
      <c r="AU515" s="230"/>
      <c r="AV515" s="230"/>
      <c r="AW515" s="230"/>
      <c r="AX515" s="230"/>
      <c r="AY515" s="230"/>
      <c r="AZ515" s="230"/>
      <c r="BA515" s="230"/>
      <c r="BB515" s="230"/>
      <c r="BC515" s="230"/>
      <c r="BD515" s="101"/>
      <c r="BE515" s="101"/>
      <c r="BF515" s="101"/>
      <c r="BG515" s="101"/>
      <c r="BH515" s="101"/>
      <c r="BI515" s="101"/>
      <c r="BJ515" s="101"/>
      <c r="BK515" s="12"/>
      <c r="BL515" s="12"/>
    </row>
    <row r="516" spans="1:64" hidden="1" outlineLevel="1">
      <c r="A516" s="9"/>
      <c r="B516" s="9"/>
      <c r="C516" s="46"/>
      <c r="D516" s="131">
        <f>Asset15</f>
        <v>0</v>
      </c>
      <c r="E516" s="9"/>
      <c r="F516" s="9"/>
      <c r="G516" s="199">
        <f>'Adjustment for previous period'!G412</f>
        <v>0</v>
      </c>
      <c r="H516" s="112">
        <f t="shared" si="26"/>
        <v>0</v>
      </c>
      <c r="I516" s="112">
        <f t="shared" si="26"/>
        <v>0</v>
      </c>
      <c r="J516" s="112">
        <f t="shared" si="26"/>
        <v>0</v>
      </c>
      <c r="K516" s="112">
        <f t="shared" si="26"/>
        <v>0</v>
      </c>
      <c r="L516" s="112">
        <f t="shared" si="26"/>
        <v>0</v>
      </c>
      <c r="M516" s="112">
        <f t="shared" si="26"/>
        <v>0</v>
      </c>
      <c r="N516" s="112">
        <f t="shared" si="26"/>
        <v>0</v>
      </c>
      <c r="O516" s="112">
        <f t="shared" si="26"/>
        <v>0</v>
      </c>
      <c r="P516" s="112">
        <f t="shared" si="26"/>
        <v>0</v>
      </c>
      <c r="Q516" s="112">
        <f t="shared" si="26"/>
        <v>0</v>
      </c>
      <c r="R516" s="29"/>
      <c r="S516" s="101"/>
      <c r="T516" s="101"/>
      <c r="U516" s="101"/>
      <c r="V516" s="101"/>
      <c r="W516" s="101"/>
      <c r="X516" s="101"/>
      <c r="Y516" s="101"/>
      <c r="Z516" s="101"/>
      <c r="AA516" s="101"/>
      <c r="AB516" s="230"/>
      <c r="AC516" s="230"/>
      <c r="AD516" s="230"/>
      <c r="AE516" s="230"/>
      <c r="AF516" s="230"/>
      <c r="AG516" s="230"/>
      <c r="AH516" s="230"/>
      <c r="AI516" s="230"/>
      <c r="AJ516" s="230"/>
      <c r="AK516" s="230"/>
      <c r="AL516" s="230"/>
      <c r="AM516" s="230"/>
      <c r="AN516" s="230"/>
      <c r="AO516" s="230"/>
      <c r="AP516" s="230"/>
      <c r="AQ516" s="230"/>
      <c r="AR516" s="230"/>
      <c r="AS516" s="230"/>
      <c r="AT516" s="230"/>
      <c r="AU516" s="230"/>
      <c r="AV516" s="230"/>
      <c r="AW516" s="230"/>
      <c r="AX516" s="230"/>
      <c r="AY516" s="230"/>
      <c r="AZ516" s="230"/>
      <c r="BA516" s="230"/>
      <c r="BB516" s="230"/>
      <c r="BC516" s="230"/>
      <c r="BD516" s="101"/>
      <c r="BE516" s="101"/>
      <c r="BF516" s="101"/>
      <c r="BG516" s="101"/>
      <c r="BH516" s="101"/>
      <c r="BI516" s="101"/>
      <c r="BJ516" s="101"/>
      <c r="BK516" s="12"/>
      <c r="BL516" s="12"/>
    </row>
    <row r="517" spans="1:64" hidden="1" outlineLevel="1">
      <c r="A517" s="9"/>
      <c r="B517" s="9"/>
      <c r="C517" s="46"/>
      <c r="D517" s="131">
        <f>Asset16</f>
        <v>0</v>
      </c>
      <c r="E517" s="9"/>
      <c r="F517" s="9"/>
      <c r="G517" s="199">
        <f>'Adjustment for previous period'!G413</f>
        <v>0</v>
      </c>
      <c r="H517" s="112">
        <f t="shared" si="26"/>
        <v>0</v>
      </c>
      <c r="I517" s="112">
        <f t="shared" si="26"/>
        <v>0</v>
      </c>
      <c r="J517" s="112">
        <f t="shared" si="26"/>
        <v>0</v>
      </c>
      <c r="K517" s="112">
        <f t="shared" si="26"/>
        <v>0</v>
      </c>
      <c r="L517" s="112">
        <f t="shared" si="26"/>
        <v>0</v>
      </c>
      <c r="M517" s="112">
        <f t="shared" si="26"/>
        <v>0</v>
      </c>
      <c r="N517" s="112">
        <f t="shared" si="26"/>
        <v>0</v>
      </c>
      <c r="O517" s="112">
        <f t="shared" si="26"/>
        <v>0</v>
      </c>
      <c r="P517" s="112">
        <f t="shared" si="26"/>
        <v>0</v>
      </c>
      <c r="Q517" s="112">
        <f t="shared" si="26"/>
        <v>0</v>
      </c>
      <c r="R517" s="29"/>
      <c r="S517" s="101"/>
      <c r="T517" s="101"/>
      <c r="U517" s="101"/>
      <c r="V517" s="101"/>
      <c r="W517" s="101"/>
      <c r="X517" s="101"/>
      <c r="Y517" s="101"/>
      <c r="Z517" s="101"/>
      <c r="AA517" s="101"/>
      <c r="AB517" s="230"/>
      <c r="AC517" s="230"/>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101"/>
      <c r="BE517" s="101"/>
      <c r="BF517" s="101"/>
      <c r="BG517" s="101"/>
      <c r="BH517" s="101"/>
      <c r="BI517" s="101"/>
      <c r="BJ517" s="101"/>
      <c r="BK517" s="12"/>
      <c r="BL517" s="12"/>
    </row>
    <row r="518" spans="1:64" hidden="1" outlineLevel="1">
      <c r="A518" s="9"/>
      <c r="B518" s="9"/>
      <c r="C518" s="46"/>
      <c r="D518" s="131">
        <f>Asset17</f>
        <v>0</v>
      </c>
      <c r="E518" s="9"/>
      <c r="F518" s="9"/>
      <c r="G518" s="199">
        <f>'Adjustment for previous period'!G414</f>
        <v>0</v>
      </c>
      <c r="H518" s="112">
        <f t="shared" si="26"/>
        <v>0</v>
      </c>
      <c r="I518" s="112">
        <f t="shared" si="26"/>
        <v>0</v>
      </c>
      <c r="J518" s="112">
        <f t="shared" si="26"/>
        <v>0</v>
      </c>
      <c r="K518" s="112">
        <f t="shared" si="26"/>
        <v>0</v>
      </c>
      <c r="L518" s="112">
        <f t="shared" si="26"/>
        <v>0</v>
      </c>
      <c r="M518" s="112">
        <f t="shared" si="26"/>
        <v>0</v>
      </c>
      <c r="N518" s="112">
        <f t="shared" si="26"/>
        <v>0</v>
      </c>
      <c r="O518" s="112">
        <f t="shared" si="26"/>
        <v>0</v>
      </c>
      <c r="P518" s="112">
        <f t="shared" si="26"/>
        <v>0</v>
      </c>
      <c r="Q518" s="112">
        <f t="shared" si="26"/>
        <v>0</v>
      </c>
      <c r="R518" s="29"/>
      <c r="S518" s="101"/>
      <c r="T518" s="101"/>
      <c r="U518" s="101"/>
      <c r="V518" s="101"/>
      <c r="W518" s="101"/>
      <c r="X518" s="101"/>
      <c r="Y518" s="101"/>
      <c r="Z518" s="101"/>
      <c r="AA518" s="101"/>
      <c r="AB518" s="230"/>
      <c r="AC518" s="230"/>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101"/>
      <c r="BE518" s="101"/>
      <c r="BF518" s="101"/>
      <c r="BG518" s="101"/>
      <c r="BH518" s="101"/>
      <c r="BI518" s="101"/>
      <c r="BJ518" s="101"/>
      <c r="BK518" s="12"/>
      <c r="BL518" s="12"/>
    </row>
    <row r="519" spans="1:64" hidden="1" outlineLevel="1">
      <c r="A519" s="9"/>
      <c r="B519" s="9"/>
      <c r="C519" s="46"/>
      <c r="D519" s="131">
        <f>Asset18</f>
        <v>0</v>
      </c>
      <c r="E519" s="9"/>
      <c r="F519" s="9"/>
      <c r="G519" s="199">
        <f>'Adjustment for previous period'!G415</f>
        <v>0</v>
      </c>
      <c r="H519" s="112">
        <f t="shared" si="26"/>
        <v>0</v>
      </c>
      <c r="I519" s="112">
        <f t="shared" si="26"/>
        <v>0</v>
      </c>
      <c r="J519" s="112">
        <f t="shared" si="26"/>
        <v>0</v>
      </c>
      <c r="K519" s="112">
        <f t="shared" si="26"/>
        <v>0</v>
      </c>
      <c r="L519" s="112">
        <f t="shared" si="26"/>
        <v>0</v>
      </c>
      <c r="M519" s="112">
        <f t="shared" si="26"/>
        <v>0</v>
      </c>
      <c r="N519" s="112">
        <f t="shared" si="26"/>
        <v>0</v>
      </c>
      <c r="O519" s="112">
        <f t="shared" si="26"/>
        <v>0</v>
      </c>
      <c r="P519" s="112">
        <f t="shared" si="26"/>
        <v>0</v>
      </c>
      <c r="Q519" s="112">
        <f t="shared" si="26"/>
        <v>0</v>
      </c>
      <c r="R519" s="29"/>
      <c r="S519" s="101"/>
      <c r="T519" s="101"/>
      <c r="U519" s="101"/>
      <c r="V519" s="101"/>
      <c r="W519" s="101"/>
      <c r="X519" s="101"/>
      <c r="Y519" s="101"/>
      <c r="Z519" s="101"/>
      <c r="AA519" s="101"/>
      <c r="AB519" s="230"/>
      <c r="AC519" s="230"/>
      <c r="AD519" s="230"/>
      <c r="AE519" s="230"/>
      <c r="AF519" s="230"/>
      <c r="AG519" s="230"/>
      <c r="AH519" s="230"/>
      <c r="AI519" s="230"/>
      <c r="AJ519" s="230"/>
      <c r="AK519" s="230"/>
      <c r="AL519" s="230"/>
      <c r="AM519" s="230"/>
      <c r="AN519" s="230"/>
      <c r="AO519" s="230"/>
      <c r="AP519" s="230"/>
      <c r="AQ519" s="230"/>
      <c r="AR519" s="230"/>
      <c r="AS519" s="230"/>
      <c r="AT519" s="230"/>
      <c r="AU519" s="230"/>
      <c r="AV519" s="230"/>
      <c r="AW519" s="230"/>
      <c r="AX519" s="230"/>
      <c r="AY519" s="230"/>
      <c r="AZ519" s="230"/>
      <c r="BA519" s="230"/>
      <c r="BB519" s="230"/>
      <c r="BC519" s="230"/>
      <c r="BD519" s="101"/>
      <c r="BE519" s="101"/>
      <c r="BF519" s="101"/>
      <c r="BG519" s="101"/>
      <c r="BH519" s="101"/>
      <c r="BI519" s="101"/>
      <c r="BJ519" s="101"/>
      <c r="BK519" s="12"/>
      <c r="BL519" s="12"/>
    </row>
    <row r="520" spans="1:64" hidden="1" outlineLevel="1">
      <c r="A520" s="9"/>
      <c r="B520" s="9"/>
      <c r="C520" s="46"/>
      <c r="D520" s="131">
        <f>Asset19</f>
        <v>0</v>
      </c>
      <c r="E520" s="9"/>
      <c r="F520" s="9"/>
      <c r="G520" s="199">
        <f>'Adjustment for previous period'!G416</f>
        <v>0</v>
      </c>
      <c r="H520" s="112">
        <f t="shared" si="26"/>
        <v>0</v>
      </c>
      <c r="I520" s="112">
        <f t="shared" si="26"/>
        <v>0</v>
      </c>
      <c r="J520" s="112">
        <f t="shared" si="26"/>
        <v>0</v>
      </c>
      <c r="K520" s="112">
        <f t="shared" si="26"/>
        <v>0</v>
      </c>
      <c r="L520" s="112">
        <f t="shared" si="26"/>
        <v>0</v>
      </c>
      <c r="M520" s="112">
        <f t="shared" si="26"/>
        <v>0</v>
      </c>
      <c r="N520" s="112">
        <f t="shared" si="26"/>
        <v>0</v>
      </c>
      <c r="O520" s="112">
        <f t="shared" si="26"/>
        <v>0</v>
      </c>
      <c r="P520" s="112">
        <f t="shared" si="26"/>
        <v>0</v>
      </c>
      <c r="Q520" s="112">
        <f t="shared" si="26"/>
        <v>0</v>
      </c>
      <c r="R520" s="29"/>
      <c r="S520" s="101"/>
      <c r="T520" s="101"/>
      <c r="U520" s="101"/>
      <c r="V520" s="101"/>
      <c r="W520" s="101"/>
      <c r="X520" s="101"/>
      <c r="Y520" s="101"/>
      <c r="Z520" s="101"/>
      <c r="AA520" s="101"/>
      <c r="AB520" s="230"/>
      <c r="AC520" s="230"/>
      <c r="AD520" s="230"/>
      <c r="AE520" s="230"/>
      <c r="AF520" s="230"/>
      <c r="AG520" s="230"/>
      <c r="AH520" s="230"/>
      <c r="AI520" s="230"/>
      <c r="AJ520" s="230"/>
      <c r="AK520" s="230"/>
      <c r="AL520" s="230"/>
      <c r="AM520" s="230"/>
      <c r="AN520" s="230"/>
      <c r="AO520" s="230"/>
      <c r="AP520" s="230"/>
      <c r="AQ520" s="230"/>
      <c r="AR520" s="230"/>
      <c r="AS520" s="230"/>
      <c r="AT520" s="230"/>
      <c r="AU520" s="230"/>
      <c r="AV520" s="230"/>
      <c r="AW520" s="230"/>
      <c r="AX520" s="230"/>
      <c r="AY520" s="230"/>
      <c r="AZ520" s="230"/>
      <c r="BA520" s="230"/>
      <c r="BB520" s="230"/>
      <c r="BC520" s="230"/>
      <c r="BD520" s="101"/>
      <c r="BE520" s="101"/>
      <c r="BF520" s="101"/>
      <c r="BG520" s="101"/>
      <c r="BH520" s="101"/>
      <c r="BI520" s="101"/>
      <c r="BJ520" s="101"/>
      <c r="BK520" s="12"/>
      <c r="BL520" s="12"/>
    </row>
    <row r="521" spans="1:64" hidden="1" outlineLevel="1">
      <c r="A521" s="9"/>
      <c r="B521" s="9"/>
      <c r="C521" s="46"/>
      <c r="D521" s="131">
        <f>Asset20</f>
        <v>0</v>
      </c>
      <c r="E521" s="9"/>
      <c r="F521" s="9"/>
      <c r="G521" s="199">
        <f>'Adjustment for previous period'!G417</f>
        <v>0</v>
      </c>
      <c r="H521" s="112">
        <f t="shared" si="26"/>
        <v>0</v>
      </c>
      <c r="I521" s="112">
        <f t="shared" si="26"/>
        <v>0</v>
      </c>
      <c r="J521" s="112">
        <f t="shared" si="26"/>
        <v>0</v>
      </c>
      <c r="K521" s="112">
        <f t="shared" si="26"/>
        <v>0</v>
      </c>
      <c r="L521" s="112">
        <f t="shared" si="26"/>
        <v>0</v>
      </c>
      <c r="M521" s="112">
        <f t="shared" si="26"/>
        <v>0</v>
      </c>
      <c r="N521" s="112">
        <f t="shared" si="26"/>
        <v>0</v>
      </c>
      <c r="O521" s="112">
        <f t="shared" si="26"/>
        <v>0</v>
      </c>
      <c r="P521" s="112">
        <f t="shared" si="26"/>
        <v>0</v>
      </c>
      <c r="Q521" s="112">
        <f t="shared" si="26"/>
        <v>0</v>
      </c>
      <c r="R521" s="29"/>
      <c r="S521" s="101"/>
      <c r="T521" s="101"/>
      <c r="U521" s="101"/>
      <c r="V521" s="101"/>
      <c r="W521" s="101"/>
      <c r="X521" s="101"/>
      <c r="Y521" s="101"/>
      <c r="Z521" s="101"/>
      <c r="AA521" s="101"/>
      <c r="AB521" s="230"/>
      <c r="AC521" s="230"/>
      <c r="AD521" s="230"/>
      <c r="AE521" s="230"/>
      <c r="AF521" s="230"/>
      <c r="AG521" s="230"/>
      <c r="AH521" s="230"/>
      <c r="AI521" s="230"/>
      <c r="AJ521" s="230"/>
      <c r="AK521" s="230"/>
      <c r="AL521" s="230"/>
      <c r="AM521" s="230"/>
      <c r="AN521" s="230"/>
      <c r="AO521" s="230"/>
      <c r="AP521" s="230"/>
      <c r="AQ521" s="230"/>
      <c r="AR521" s="230"/>
      <c r="AS521" s="230"/>
      <c r="AT521" s="230"/>
      <c r="AU521" s="230"/>
      <c r="AV521" s="230"/>
      <c r="AW521" s="230"/>
      <c r="AX521" s="230"/>
      <c r="AY521" s="230"/>
      <c r="AZ521" s="230"/>
      <c r="BA521" s="230"/>
      <c r="BB521" s="230"/>
      <c r="BC521" s="230"/>
      <c r="BD521" s="101"/>
      <c r="BE521" s="101"/>
      <c r="BF521" s="101"/>
      <c r="BG521" s="101"/>
      <c r="BH521" s="101"/>
      <c r="BI521" s="101"/>
      <c r="BJ521" s="101"/>
      <c r="BK521" s="12"/>
      <c r="BL521" s="12"/>
    </row>
    <row r="522" spans="1:64" hidden="1" outlineLevel="1">
      <c r="A522" s="9"/>
      <c r="B522" s="9"/>
      <c r="C522" s="46"/>
      <c r="D522" s="131">
        <f>Asset21</f>
        <v>0</v>
      </c>
      <c r="E522" s="9"/>
      <c r="F522" s="9"/>
      <c r="G522" s="199">
        <f>'Adjustment for previous period'!G418</f>
        <v>0</v>
      </c>
      <c r="H522" s="112">
        <f t="shared" si="26"/>
        <v>0</v>
      </c>
      <c r="I522" s="112">
        <f t="shared" si="26"/>
        <v>0</v>
      </c>
      <c r="J522" s="112">
        <f t="shared" si="26"/>
        <v>0</v>
      </c>
      <c r="K522" s="112">
        <f t="shared" si="26"/>
        <v>0</v>
      </c>
      <c r="L522" s="112">
        <f t="shared" si="26"/>
        <v>0</v>
      </c>
      <c r="M522" s="112">
        <f t="shared" si="26"/>
        <v>0</v>
      </c>
      <c r="N522" s="112">
        <f t="shared" si="26"/>
        <v>0</v>
      </c>
      <c r="O522" s="112">
        <f t="shared" si="26"/>
        <v>0</v>
      </c>
      <c r="P522" s="112">
        <f t="shared" si="26"/>
        <v>0</v>
      </c>
      <c r="Q522" s="112">
        <f t="shared" si="26"/>
        <v>0</v>
      </c>
      <c r="R522" s="29"/>
      <c r="S522" s="101"/>
      <c r="T522" s="101"/>
      <c r="U522" s="101"/>
      <c r="V522" s="101"/>
      <c r="W522" s="101"/>
      <c r="X522" s="101"/>
      <c r="Y522" s="101"/>
      <c r="Z522" s="101"/>
      <c r="AA522" s="101"/>
      <c r="AB522" s="230"/>
      <c r="AC522" s="230"/>
      <c r="AD522" s="230"/>
      <c r="AE522" s="230"/>
      <c r="AF522" s="230"/>
      <c r="AG522" s="230"/>
      <c r="AH522" s="230"/>
      <c r="AI522" s="230"/>
      <c r="AJ522" s="230"/>
      <c r="AK522" s="230"/>
      <c r="AL522" s="230"/>
      <c r="AM522" s="230"/>
      <c r="AN522" s="230"/>
      <c r="AO522" s="230"/>
      <c r="AP522" s="230"/>
      <c r="AQ522" s="230"/>
      <c r="AR522" s="230"/>
      <c r="AS522" s="230"/>
      <c r="AT522" s="230"/>
      <c r="AU522" s="230"/>
      <c r="AV522" s="230"/>
      <c r="AW522" s="230"/>
      <c r="AX522" s="230"/>
      <c r="AY522" s="230"/>
      <c r="AZ522" s="230"/>
      <c r="BA522" s="230"/>
      <c r="BB522" s="230"/>
      <c r="BC522" s="230"/>
      <c r="BD522" s="101"/>
      <c r="BE522" s="101"/>
      <c r="BF522" s="101"/>
      <c r="BG522" s="101"/>
      <c r="BH522" s="101"/>
      <c r="BI522" s="101"/>
      <c r="BJ522" s="101"/>
      <c r="BK522" s="12"/>
      <c r="BL522" s="12"/>
    </row>
    <row r="523" spans="1:64" hidden="1" outlineLevel="1">
      <c r="A523" s="9"/>
      <c r="B523" s="9"/>
      <c r="C523" s="46"/>
      <c r="D523" s="131">
        <f>Asset22</f>
        <v>0</v>
      </c>
      <c r="E523" s="9"/>
      <c r="F523" s="9"/>
      <c r="G523" s="199">
        <f>'Adjustment for previous period'!G419</f>
        <v>0</v>
      </c>
      <c r="H523" s="112">
        <f t="shared" si="26"/>
        <v>0</v>
      </c>
      <c r="I523" s="112">
        <f t="shared" si="26"/>
        <v>0</v>
      </c>
      <c r="J523" s="112">
        <f t="shared" si="26"/>
        <v>0</v>
      </c>
      <c r="K523" s="112">
        <f t="shared" si="26"/>
        <v>0</v>
      </c>
      <c r="L523" s="112">
        <f t="shared" si="26"/>
        <v>0</v>
      </c>
      <c r="M523" s="112">
        <f t="shared" si="26"/>
        <v>0</v>
      </c>
      <c r="N523" s="112">
        <f t="shared" si="26"/>
        <v>0</v>
      </c>
      <c r="O523" s="112">
        <f t="shared" si="26"/>
        <v>0</v>
      </c>
      <c r="P523" s="112">
        <f t="shared" si="26"/>
        <v>0</v>
      </c>
      <c r="Q523" s="112">
        <f t="shared" si="26"/>
        <v>0</v>
      </c>
      <c r="R523" s="29"/>
      <c r="S523" s="101"/>
      <c r="T523" s="101"/>
      <c r="U523" s="101"/>
      <c r="V523" s="101"/>
      <c r="W523" s="101"/>
      <c r="X523" s="101"/>
      <c r="Y523" s="101"/>
      <c r="Z523" s="101"/>
      <c r="AA523" s="101"/>
      <c r="AB523" s="230"/>
      <c r="AC523" s="230"/>
      <c r="AD523" s="230"/>
      <c r="AE523" s="230"/>
      <c r="AF523" s="230"/>
      <c r="AG523" s="230"/>
      <c r="AH523" s="230"/>
      <c r="AI523" s="230"/>
      <c r="AJ523" s="230"/>
      <c r="AK523" s="230"/>
      <c r="AL523" s="230"/>
      <c r="AM523" s="230"/>
      <c r="AN523" s="230"/>
      <c r="AO523" s="230"/>
      <c r="AP523" s="230"/>
      <c r="AQ523" s="230"/>
      <c r="AR523" s="230"/>
      <c r="AS523" s="230"/>
      <c r="AT523" s="230"/>
      <c r="AU523" s="230"/>
      <c r="AV523" s="230"/>
      <c r="AW523" s="230"/>
      <c r="AX523" s="230"/>
      <c r="AY523" s="230"/>
      <c r="AZ523" s="230"/>
      <c r="BA523" s="230"/>
      <c r="BB523" s="230"/>
      <c r="BC523" s="230"/>
      <c r="BD523" s="101"/>
      <c r="BE523" s="101"/>
      <c r="BF523" s="101"/>
      <c r="BG523" s="101"/>
      <c r="BH523" s="101"/>
      <c r="BI523" s="101"/>
      <c r="BJ523" s="101"/>
      <c r="BK523" s="12"/>
      <c r="BL523" s="12"/>
    </row>
    <row r="524" spans="1:64" hidden="1" outlineLevel="1">
      <c r="A524" s="9"/>
      <c r="B524" s="9"/>
      <c r="C524" s="46"/>
      <c r="D524" s="131">
        <f>Asset23</f>
        <v>0</v>
      </c>
      <c r="E524" s="9"/>
      <c r="F524" s="9"/>
      <c r="G524" s="199">
        <f>'Adjustment for previous period'!G420</f>
        <v>0</v>
      </c>
      <c r="H524" s="112">
        <f t="shared" si="26"/>
        <v>0</v>
      </c>
      <c r="I524" s="112">
        <f t="shared" si="26"/>
        <v>0</v>
      </c>
      <c r="J524" s="112">
        <f t="shared" si="26"/>
        <v>0</v>
      </c>
      <c r="K524" s="112">
        <f t="shared" si="26"/>
        <v>0</v>
      </c>
      <c r="L524" s="112">
        <f t="shared" si="26"/>
        <v>0</v>
      </c>
      <c r="M524" s="112">
        <f t="shared" si="26"/>
        <v>0</v>
      </c>
      <c r="N524" s="112">
        <f t="shared" si="26"/>
        <v>0</v>
      </c>
      <c r="O524" s="112">
        <f t="shared" si="26"/>
        <v>0</v>
      </c>
      <c r="P524" s="112">
        <f t="shared" si="26"/>
        <v>0</v>
      </c>
      <c r="Q524" s="112">
        <f t="shared" si="26"/>
        <v>0</v>
      </c>
      <c r="R524" s="29"/>
      <c r="S524" s="101"/>
      <c r="T524" s="101"/>
      <c r="U524" s="101"/>
      <c r="V524" s="101"/>
      <c r="W524" s="101"/>
      <c r="X524" s="101"/>
      <c r="Y524" s="101"/>
      <c r="Z524" s="101"/>
      <c r="AA524" s="101"/>
      <c r="AB524" s="230"/>
      <c r="AC524" s="230"/>
      <c r="AD524" s="230"/>
      <c r="AE524" s="230"/>
      <c r="AF524" s="230"/>
      <c r="AG524" s="230"/>
      <c r="AH524" s="230"/>
      <c r="AI524" s="230"/>
      <c r="AJ524" s="230"/>
      <c r="AK524" s="230"/>
      <c r="AL524" s="230"/>
      <c r="AM524" s="230"/>
      <c r="AN524" s="230"/>
      <c r="AO524" s="230"/>
      <c r="AP524" s="230"/>
      <c r="AQ524" s="230"/>
      <c r="AR524" s="230"/>
      <c r="AS524" s="230"/>
      <c r="AT524" s="230"/>
      <c r="AU524" s="230"/>
      <c r="AV524" s="230"/>
      <c r="AW524" s="230"/>
      <c r="AX524" s="230"/>
      <c r="AY524" s="230"/>
      <c r="AZ524" s="230"/>
      <c r="BA524" s="230"/>
      <c r="BB524" s="230"/>
      <c r="BC524" s="230"/>
      <c r="BD524" s="101"/>
      <c r="BE524" s="101"/>
      <c r="BF524" s="101"/>
      <c r="BG524" s="101"/>
      <c r="BH524" s="101"/>
      <c r="BI524" s="101"/>
      <c r="BJ524" s="101"/>
      <c r="BK524" s="12"/>
      <c r="BL524" s="12"/>
    </row>
    <row r="525" spans="1:64" hidden="1" outlineLevel="1">
      <c r="A525" s="9"/>
      <c r="B525" s="9"/>
      <c r="C525" s="46"/>
      <c r="D525" s="131">
        <f>Asset24</f>
        <v>0</v>
      </c>
      <c r="E525" s="9"/>
      <c r="F525" s="9"/>
      <c r="G525" s="199">
        <f>'Adjustment for previous period'!G421</f>
        <v>0</v>
      </c>
      <c r="H525" s="112">
        <f t="shared" si="26"/>
        <v>0</v>
      </c>
      <c r="I525" s="112">
        <f t="shared" si="26"/>
        <v>0</v>
      </c>
      <c r="J525" s="112">
        <f t="shared" si="26"/>
        <v>0</v>
      </c>
      <c r="K525" s="112">
        <f t="shared" si="26"/>
        <v>0</v>
      </c>
      <c r="L525" s="112">
        <f t="shared" si="26"/>
        <v>0</v>
      </c>
      <c r="M525" s="112">
        <f t="shared" si="26"/>
        <v>0</v>
      </c>
      <c r="N525" s="112">
        <f t="shared" si="26"/>
        <v>0</v>
      </c>
      <c r="O525" s="112">
        <f t="shared" si="26"/>
        <v>0</v>
      </c>
      <c r="P525" s="112">
        <f t="shared" si="26"/>
        <v>0</v>
      </c>
      <c r="Q525" s="112">
        <f t="shared" si="26"/>
        <v>0</v>
      </c>
      <c r="R525" s="29"/>
      <c r="S525" s="101"/>
      <c r="T525" s="101"/>
      <c r="U525" s="101"/>
      <c r="V525" s="101"/>
      <c r="W525" s="101"/>
      <c r="X525" s="101"/>
      <c r="Y525" s="101"/>
      <c r="Z525" s="101"/>
      <c r="AA525" s="101"/>
      <c r="AB525" s="230"/>
      <c r="AC525" s="230"/>
      <c r="AD525" s="230"/>
      <c r="AE525" s="230"/>
      <c r="AF525" s="230"/>
      <c r="AG525" s="230"/>
      <c r="AH525" s="230"/>
      <c r="AI525" s="230"/>
      <c r="AJ525" s="230"/>
      <c r="AK525" s="230"/>
      <c r="AL525" s="230"/>
      <c r="AM525" s="230"/>
      <c r="AN525" s="230"/>
      <c r="AO525" s="230"/>
      <c r="AP525" s="230"/>
      <c r="AQ525" s="230"/>
      <c r="AR525" s="230"/>
      <c r="AS525" s="230"/>
      <c r="AT525" s="230"/>
      <c r="AU525" s="230"/>
      <c r="AV525" s="230"/>
      <c r="AW525" s="230"/>
      <c r="AX525" s="230"/>
      <c r="AY525" s="230"/>
      <c r="AZ525" s="230"/>
      <c r="BA525" s="230"/>
      <c r="BB525" s="230"/>
      <c r="BC525" s="230"/>
      <c r="BD525" s="101"/>
      <c r="BE525" s="101"/>
      <c r="BF525" s="101"/>
      <c r="BG525" s="101"/>
      <c r="BH525" s="101"/>
      <c r="BI525" s="101"/>
      <c r="BJ525" s="101"/>
      <c r="BK525" s="12"/>
      <c r="BL525" s="12"/>
    </row>
    <row r="526" spans="1:64" hidden="1" outlineLevel="1">
      <c r="A526" s="9"/>
      <c r="B526" s="9"/>
      <c r="C526" s="46"/>
      <c r="D526" s="131">
        <f>Asset25</f>
        <v>0</v>
      </c>
      <c r="E526" s="9"/>
      <c r="F526" s="9"/>
      <c r="G526" s="199">
        <f>'Adjustment for previous period'!G422</f>
        <v>0</v>
      </c>
      <c r="H526" s="112">
        <f t="shared" si="26"/>
        <v>0</v>
      </c>
      <c r="I526" s="112">
        <f t="shared" si="26"/>
        <v>0</v>
      </c>
      <c r="J526" s="112">
        <f t="shared" si="26"/>
        <v>0</v>
      </c>
      <c r="K526" s="112">
        <f t="shared" si="26"/>
        <v>0</v>
      </c>
      <c r="L526" s="112">
        <f t="shared" si="26"/>
        <v>0</v>
      </c>
      <c r="M526" s="112">
        <f t="shared" si="26"/>
        <v>0</v>
      </c>
      <c r="N526" s="112">
        <f t="shared" si="26"/>
        <v>0</v>
      </c>
      <c r="O526" s="112">
        <f t="shared" si="26"/>
        <v>0</v>
      </c>
      <c r="P526" s="112">
        <f t="shared" si="26"/>
        <v>0</v>
      </c>
      <c r="Q526" s="112">
        <f t="shared" si="26"/>
        <v>0</v>
      </c>
      <c r="R526" s="29"/>
      <c r="S526" s="101"/>
      <c r="T526" s="101"/>
      <c r="U526" s="101"/>
      <c r="V526" s="101"/>
      <c r="W526" s="101"/>
      <c r="X526" s="101"/>
      <c r="Y526" s="101"/>
      <c r="Z526" s="101"/>
      <c r="AA526" s="101"/>
      <c r="AB526" s="230"/>
      <c r="AC526" s="230"/>
      <c r="AD526" s="230"/>
      <c r="AE526" s="230"/>
      <c r="AF526" s="230"/>
      <c r="AG526" s="230"/>
      <c r="AH526" s="230"/>
      <c r="AI526" s="230"/>
      <c r="AJ526" s="230"/>
      <c r="AK526" s="230"/>
      <c r="AL526" s="230"/>
      <c r="AM526" s="230"/>
      <c r="AN526" s="230"/>
      <c r="AO526" s="230"/>
      <c r="AP526" s="230"/>
      <c r="AQ526" s="230"/>
      <c r="AR526" s="230"/>
      <c r="AS526" s="230"/>
      <c r="AT526" s="230"/>
      <c r="AU526" s="230"/>
      <c r="AV526" s="230"/>
      <c r="AW526" s="230"/>
      <c r="AX526" s="230"/>
      <c r="AY526" s="230"/>
      <c r="AZ526" s="230"/>
      <c r="BA526" s="230"/>
      <c r="BB526" s="230"/>
      <c r="BC526" s="230"/>
      <c r="BD526" s="101"/>
      <c r="BE526" s="101"/>
      <c r="BF526" s="101"/>
      <c r="BG526" s="101"/>
      <c r="BH526" s="101"/>
      <c r="BI526" s="101"/>
      <c r="BJ526" s="101"/>
      <c r="BK526" s="12"/>
      <c r="BL526" s="12"/>
    </row>
    <row r="527" spans="1:64" hidden="1" outlineLevel="1">
      <c r="A527" s="9"/>
      <c r="B527" s="9"/>
      <c r="C527" s="46"/>
      <c r="D527" s="131">
        <f>Asset26</f>
        <v>0</v>
      </c>
      <c r="E527" s="9"/>
      <c r="F527" s="9"/>
      <c r="G527" s="199">
        <f>'Adjustment for previous period'!G423</f>
        <v>0</v>
      </c>
      <c r="H527" s="112">
        <f t="shared" si="26"/>
        <v>0</v>
      </c>
      <c r="I527" s="112">
        <f t="shared" si="26"/>
        <v>0</v>
      </c>
      <c r="J527" s="112">
        <f t="shared" si="26"/>
        <v>0</v>
      </c>
      <c r="K527" s="112">
        <f t="shared" si="26"/>
        <v>0</v>
      </c>
      <c r="L527" s="112">
        <f t="shared" si="26"/>
        <v>0</v>
      </c>
      <c r="M527" s="112">
        <f t="shared" si="26"/>
        <v>0</v>
      </c>
      <c r="N527" s="112">
        <f t="shared" si="26"/>
        <v>0</v>
      </c>
      <c r="O527" s="112">
        <f t="shared" si="26"/>
        <v>0</v>
      </c>
      <c r="P527" s="112">
        <f t="shared" si="26"/>
        <v>0</v>
      </c>
      <c r="Q527" s="112">
        <f t="shared" si="26"/>
        <v>0</v>
      </c>
      <c r="R527" s="29"/>
      <c r="S527" s="101"/>
      <c r="T527" s="101"/>
      <c r="U527" s="101"/>
      <c r="V527" s="101"/>
      <c r="W527" s="101"/>
      <c r="X527" s="101"/>
      <c r="Y527" s="101"/>
      <c r="Z527" s="101"/>
      <c r="AA527" s="101"/>
      <c r="AB527" s="230"/>
      <c r="AC527" s="230"/>
      <c r="AD527" s="230"/>
      <c r="AE527" s="230"/>
      <c r="AF527" s="230"/>
      <c r="AG527" s="230"/>
      <c r="AH527" s="230"/>
      <c r="AI527" s="230"/>
      <c r="AJ527" s="230"/>
      <c r="AK527" s="230"/>
      <c r="AL527" s="230"/>
      <c r="AM527" s="230"/>
      <c r="AN527" s="230"/>
      <c r="AO527" s="230"/>
      <c r="AP527" s="230"/>
      <c r="AQ527" s="230"/>
      <c r="AR527" s="230"/>
      <c r="AS527" s="230"/>
      <c r="AT527" s="230"/>
      <c r="AU527" s="230"/>
      <c r="AV527" s="230"/>
      <c r="AW527" s="230"/>
      <c r="AX527" s="230"/>
      <c r="AY527" s="230"/>
      <c r="AZ527" s="230"/>
      <c r="BA527" s="230"/>
      <c r="BB527" s="230"/>
      <c r="BC527" s="230"/>
      <c r="BD527" s="101"/>
      <c r="BE527" s="101"/>
      <c r="BF527" s="101"/>
      <c r="BG527" s="101"/>
      <c r="BH527" s="101"/>
      <c r="BI527" s="101"/>
      <c r="BJ527" s="101"/>
      <c r="BK527" s="12"/>
      <c r="BL527" s="12"/>
    </row>
    <row r="528" spans="1:64" hidden="1" outlineLevel="1">
      <c r="A528" s="9"/>
      <c r="B528" s="9"/>
      <c r="C528" s="46"/>
      <c r="D528" s="131">
        <f>Asset27</f>
        <v>0</v>
      </c>
      <c r="E528" s="9"/>
      <c r="F528" s="9"/>
      <c r="G528" s="199">
        <f>'Adjustment for previous period'!G424</f>
        <v>0</v>
      </c>
      <c r="H528" s="112">
        <f t="shared" si="26"/>
        <v>0</v>
      </c>
      <c r="I528" s="112">
        <f t="shared" si="26"/>
        <v>0</v>
      </c>
      <c r="J528" s="112">
        <f t="shared" ref="I528:Q531" si="27">J658+J692</f>
        <v>0</v>
      </c>
      <c r="K528" s="112">
        <f t="shared" si="27"/>
        <v>0</v>
      </c>
      <c r="L528" s="112">
        <f t="shared" si="27"/>
        <v>0</v>
      </c>
      <c r="M528" s="112">
        <f t="shared" si="27"/>
        <v>0</v>
      </c>
      <c r="N528" s="112">
        <f t="shared" si="27"/>
        <v>0</v>
      </c>
      <c r="O528" s="112">
        <f t="shared" si="27"/>
        <v>0</v>
      </c>
      <c r="P528" s="112">
        <f t="shared" si="27"/>
        <v>0</v>
      </c>
      <c r="Q528" s="112">
        <f t="shared" si="27"/>
        <v>0</v>
      </c>
      <c r="R528" s="29"/>
      <c r="S528" s="101"/>
      <c r="T528" s="101"/>
      <c r="U528" s="101"/>
      <c r="V528" s="101"/>
      <c r="W528" s="101"/>
      <c r="X528" s="101"/>
      <c r="Y528" s="101"/>
      <c r="Z528" s="101"/>
      <c r="AA528" s="101"/>
      <c r="AB528" s="230"/>
      <c r="AC528" s="230"/>
      <c r="AD528" s="230"/>
      <c r="AE528" s="230"/>
      <c r="AF528" s="230"/>
      <c r="AG528" s="230"/>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230"/>
      <c r="BC528" s="230"/>
      <c r="BD528" s="101"/>
      <c r="BE528" s="101"/>
      <c r="BF528" s="101"/>
      <c r="BG528" s="101"/>
      <c r="BH528" s="101"/>
      <c r="BI528" s="101"/>
      <c r="BJ528" s="101"/>
      <c r="BK528" s="12"/>
      <c r="BL528" s="12"/>
    </row>
    <row r="529" spans="1:64" hidden="1" outlineLevel="1">
      <c r="A529" s="9"/>
      <c r="B529" s="9"/>
      <c r="C529" s="46"/>
      <c r="D529" s="131">
        <f>Asset28</f>
        <v>0</v>
      </c>
      <c r="E529" s="9"/>
      <c r="F529" s="9"/>
      <c r="G529" s="199">
        <f>'Adjustment for previous period'!G425</f>
        <v>0</v>
      </c>
      <c r="H529" s="112">
        <f t="shared" si="26"/>
        <v>0</v>
      </c>
      <c r="I529" s="112">
        <f t="shared" si="27"/>
        <v>0</v>
      </c>
      <c r="J529" s="112">
        <f t="shared" si="27"/>
        <v>0</v>
      </c>
      <c r="K529" s="112">
        <f t="shared" si="27"/>
        <v>0</v>
      </c>
      <c r="L529" s="112">
        <f t="shared" si="27"/>
        <v>0</v>
      </c>
      <c r="M529" s="112">
        <f t="shared" si="27"/>
        <v>0</v>
      </c>
      <c r="N529" s="112">
        <f t="shared" si="27"/>
        <v>0</v>
      </c>
      <c r="O529" s="112">
        <f t="shared" si="27"/>
        <v>0</v>
      </c>
      <c r="P529" s="112">
        <f t="shared" si="27"/>
        <v>0</v>
      </c>
      <c r="Q529" s="112">
        <f t="shared" si="27"/>
        <v>0</v>
      </c>
      <c r="R529" s="29"/>
      <c r="S529" s="101"/>
      <c r="T529" s="101"/>
      <c r="U529" s="101"/>
      <c r="V529" s="101"/>
      <c r="W529" s="101"/>
      <c r="X529" s="101"/>
      <c r="Y529" s="101"/>
      <c r="Z529" s="101"/>
      <c r="AA529" s="101"/>
      <c r="AB529" s="230"/>
      <c r="AC529" s="230"/>
      <c r="AD529" s="230"/>
      <c r="AE529" s="230"/>
      <c r="AF529" s="230"/>
      <c r="AG529" s="230"/>
      <c r="AH529" s="230"/>
      <c r="AI529" s="230"/>
      <c r="AJ529" s="230"/>
      <c r="AK529" s="230"/>
      <c r="AL529" s="230"/>
      <c r="AM529" s="230"/>
      <c r="AN529" s="230"/>
      <c r="AO529" s="230"/>
      <c r="AP529" s="230"/>
      <c r="AQ529" s="230"/>
      <c r="AR529" s="230"/>
      <c r="AS529" s="230"/>
      <c r="AT529" s="230"/>
      <c r="AU529" s="230"/>
      <c r="AV529" s="230"/>
      <c r="AW529" s="230"/>
      <c r="AX529" s="230"/>
      <c r="AY529" s="230"/>
      <c r="AZ529" s="230"/>
      <c r="BA529" s="230"/>
      <c r="BB529" s="230"/>
      <c r="BC529" s="230"/>
      <c r="BD529" s="101"/>
      <c r="BE529" s="101"/>
      <c r="BF529" s="101"/>
      <c r="BG529" s="101"/>
      <c r="BH529" s="101"/>
      <c r="BI529" s="101"/>
      <c r="BJ529" s="101"/>
      <c r="BK529" s="12"/>
      <c r="BL529" s="12"/>
    </row>
    <row r="530" spans="1:64" hidden="1" outlineLevel="1">
      <c r="A530" s="9"/>
      <c r="B530" s="9"/>
      <c r="C530" s="46"/>
      <c r="D530" s="131">
        <f>Asset29</f>
        <v>0</v>
      </c>
      <c r="E530" s="9"/>
      <c r="F530" s="9"/>
      <c r="G530" s="199">
        <f>'Adjustment for previous period'!G426</f>
        <v>0</v>
      </c>
      <c r="H530" s="112">
        <f t="shared" si="26"/>
        <v>0</v>
      </c>
      <c r="I530" s="112">
        <f t="shared" si="27"/>
        <v>0</v>
      </c>
      <c r="J530" s="112">
        <f t="shared" si="27"/>
        <v>0</v>
      </c>
      <c r="K530" s="112">
        <f t="shared" si="27"/>
        <v>0</v>
      </c>
      <c r="L530" s="112">
        <f t="shared" si="27"/>
        <v>0</v>
      </c>
      <c r="M530" s="112">
        <f t="shared" si="27"/>
        <v>0</v>
      </c>
      <c r="N530" s="112">
        <f t="shared" si="27"/>
        <v>0</v>
      </c>
      <c r="O530" s="112">
        <f t="shared" si="27"/>
        <v>0</v>
      </c>
      <c r="P530" s="112">
        <f t="shared" si="27"/>
        <v>0</v>
      </c>
      <c r="Q530" s="112">
        <f t="shared" si="27"/>
        <v>0</v>
      </c>
      <c r="R530" s="29"/>
      <c r="S530" s="101"/>
      <c r="T530" s="101"/>
      <c r="U530" s="101"/>
      <c r="V530" s="101"/>
      <c r="W530" s="101"/>
      <c r="X530" s="101"/>
      <c r="Y530" s="101"/>
      <c r="Z530" s="101"/>
      <c r="AA530" s="101"/>
      <c r="AB530" s="230"/>
      <c r="AC530" s="230"/>
      <c r="AD530" s="230"/>
      <c r="AE530" s="230"/>
      <c r="AF530" s="230"/>
      <c r="AG530" s="230"/>
      <c r="AH530" s="230"/>
      <c r="AI530" s="230"/>
      <c r="AJ530" s="230"/>
      <c r="AK530" s="230"/>
      <c r="AL530" s="230"/>
      <c r="AM530" s="230"/>
      <c r="AN530" s="230"/>
      <c r="AO530" s="230"/>
      <c r="AP530" s="230"/>
      <c r="AQ530" s="230"/>
      <c r="AR530" s="230"/>
      <c r="AS530" s="230"/>
      <c r="AT530" s="230"/>
      <c r="AU530" s="230"/>
      <c r="AV530" s="230"/>
      <c r="AW530" s="230"/>
      <c r="AX530" s="230"/>
      <c r="AY530" s="230"/>
      <c r="AZ530" s="230"/>
      <c r="BA530" s="230"/>
      <c r="BB530" s="230"/>
      <c r="BC530" s="230"/>
      <c r="BD530" s="101"/>
      <c r="BE530" s="101"/>
      <c r="BF530" s="101"/>
      <c r="BG530" s="101"/>
      <c r="BH530" s="101"/>
      <c r="BI530" s="101"/>
      <c r="BJ530" s="101"/>
      <c r="BK530" s="12"/>
      <c r="BL530" s="12"/>
    </row>
    <row r="531" spans="1:64" hidden="1" outlineLevel="1">
      <c r="A531" s="9"/>
      <c r="B531" s="9"/>
      <c r="C531" s="46"/>
      <c r="D531" s="131">
        <f>Asset30</f>
        <v>0</v>
      </c>
      <c r="E531" s="9"/>
      <c r="F531" s="9"/>
      <c r="G531" s="199">
        <f>'Adjustment for previous period'!G427</f>
        <v>0</v>
      </c>
      <c r="H531" s="112">
        <f t="shared" si="26"/>
        <v>0</v>
      </c>
      <c r="I531" s="112">
        <f t="shared" si="27"/>
        <v>0</v>
      </c>
      <c r="J531" s="112">
        <f t="shared" si="27"/>
        <v>0</v>
      </c>
      <c r="K531" s="112">
        <f t="shared" si="27"/>
        <v>0</v>
      </c>
      <c r="L531" s="112">
        <f t="shared" si="27"/>
        <v>0</v>
      </c>
      <c r="M531" s="112">
        <f t="shared" si="27"/>
        <v>0</v>
      </c>
      <c r="N531" s="112">
        <f t="shared" si="27"/>
        <v>0</v>
      </c>
      <c r="O531" s="112">
        <f t="shared" si="27"/>
        <v>0</v>
      </c>
      <c r="P531" s="112">
        <f t="shared" si="27"/>
        <v>0</v>
      </c>
      <c r="Q531" s="112">
        <f t="shared" si="27"/>
        <v>0</v>
      </c>
      <c r="R531" s="29"/>
      <c r="S531" s="101"/>
      <c r="T531" s="101"/>
      <c r="U531" s="101"/>
      <c r="V531" s="101"/>
      <c r="W531" s="101"/>
      <c r="X531" s="101"/>
      <c r="Y531" s="101"/>
      <c r="Z531" s="101"/>
      <c r="AA531" s="101"/>
      <c r="AB531" s="230"/>
      <c r="AC531" s="230"/>
      <c r="AD531" s="230"/>
      <c r="AE531" s="230"/>
      <c r="AF531" s="230"/>
      <c r="AG531" s="230"/>
      <c r="AH531" s="230"/>
      <c r="AI531" s="230"/>
      <c r="AJ531" s="230"/>
      <c r="AK531" s="230"/>
      <c r="AL531" s="230"/>
      <c r="AM531" s="230"/>
      <c r="AN531" s="230"/>
      <c r="AO531" s="230"/>
      <c r="AP531" s="230"/>
      <c r="AQ531" s="230"/>
      <c r="AR531" s="230"/>
      <c r="AS531" s="230"/>
      <c r="AT531" s="230"/>
      <c r="AU531" s="230"/>
      <c r="AV531" s="230"/>
      <c r="AW531" s="230"/>
      <c r="AX531" s="230"/>
      <c r="AY531" s="230"/>
      <c r="AZ531" s="230"/>
      <c r="BA531" s="230"/>
      <c r="BB531" s="230"/>
      <c r="BC531" s="230"/>
      <c r="BD531" s="101"/>
      <c r="BE531" s="101"/>
      <c r="BF531" s="101"/>
      <c r="BG531" s="101"/>
      <c r="BH531" s="101"/>
      <c r="BI531" s="101"/>
      <c r="BJ531" s="101"/>
      <c r="BK531" s="12"/>
      <c r="BL531" s="12"/>
    </row>
    <row r="532" spans="1:64" collapsed="1">
      <c r="A532" s="9"/>
      <c r="B532" s="9"/>
      <c r="C532" s="46"/>
      <c r="D532" s="131"/>
      <c r="E532" s="9"/>
      <c r="F532" s="9"/>
      <c r="G532" s="204"/>
      <c r="H532" s="112"/>
      <c r="I532" s="112"/>
      <c r="J532" s="112"/>
      <c r="K532" s="112"/>
      <c r="L532" s="112"/>
      <c r="M532" s="112"/>
      <c r="N532" s="29"/>
      <c r="O532" s="29"/>
      <c r="P532" s="29"/>
      <c r="Q532" s="29"/>
      <c r="R532" s="29"/>
      <c r="S532" s="101"/>
      <c r="T532" s="101"/>
      <c r="U532" s="101"/>
      <c r="V532" s="101"/>
      <c r="W532" s="101"/>
      <c r="X532" s="101"/>
      <c r="Y532" s="101"/>
      <c r="Z532" s="101"/>
      <c r="AA532" s="101"/>
      <c r="AB532" s="230"/>
      <c r="AC532" s="230"/>
      <c r="AD532" s="230"/>
      <c r="AE532" s="230"/>
      <c r="AF532" s="230"/>
      <c r="AG532" s="230"/>
      <c r="AH532" s="230"/>
      <c r="AI532" s="230"/>
      <c r="AJ532" s="230"/>
      <c r="AK532" s="230"/>
      <c r="AL532" s="230"/>
      <c r="AM532" s="230"/>
      <c r="AN532" s="230"/>
      <c r="AO532" s="230"/>
      <c r="AP532" s="230"/>
      <c r="AQ532" s="230"/>
      <c r="AR532" s="230"/>
      <c r="AS532" s="230"/>
      <c r="AT532" s="230"/>
      <c r="AU532" s="230"/>
      <c r="AV532" s="230"/>
      <c r="AW532" s="230"/>
      <c r="AX532" s="230"/>
      <c r="AY532" s="230"/>
      <c r="AZ532" s="230"/>
      <c r="BA532" s="230"/>
      <c r="BB532" s="230"/>
      <c r="BC532" s="230"/>
      <c r="BD532" s="101"/>
      <c r="BE532" s="101"/>
      <c r="BF532" s="101"/>
      <c r="BG532" s="101"/>
      <c r="BH532" s="101"/>
      <c r="BI532" s="101"/>
      <c r="BJ532" s="101"/>
      <c r="BK532" s="12"/>
      <c r="BL532" s="12"/>
    </row>
    <row r="533" spans="1:64">
      <c r="A533" s="9"/>
      <c r="B533" s="9"/>
      <c r="C533" s="318" t="s">
        <v>138</v>
      </c>
      <c r="D533" s="321"/>
      <c r="E533" s="9"/>
      <c r="F533" s="9"/>
      <c r="G533" s="203">
        <f>SUM(G534:G563)</f>
        <v>-0.33503925977558424</v>
      </c>
      <c r="H533" s="37"/>
      <c r="I533" s="37"/>
      <c r="J533" s="37"/>
      <c r="K533" s="37"/>
      <c r="L533" s="37"/>
      <c r="M533" s="37"/>
      <c r="N533" s="29"/>
      <c r="O533" s="29"/>
      <c r="P533" s="29"/>
      <c r="Q533" s="29"/>
      <c r="R533" s="29"/>
      <c r="S533" s="101"/>
      <c r="T533" s="101"/>
      <c r="U533" s="101"/>
      <c r="V533" s="101"/>
      <c r="W533" s="101"/>
      <c r="X533" s="101"/>
      <c r="Y533" s="101"/>
      <c r="Z533" s="101"/>
      <c r="AA533" s="101"/>
      <c r="AB533" s="230"/>
      <c r="AC533" s="230"/>
      <c r="AD533" s="230"/>
      <c r="AE533" s="230"/>
      <c r="AF533" s="230"/>
      <c r="AG533" s="230"/>
      <c r="AH533" s="230"/>
      <c r="AI533" s="230"/>
      <c r="AJ533" s="230"/>
      <c r="AK533" s="230"/>
      <c r="AL533" s="230"/>
      <c r="AM533" s="230"/>
      <c r="AN533" s="230"/>
      <c r="AO533" s="230"/>
      <c r="AP533" s="230"/>
      <c r="AQ533" s="230"/>
      <c r="AR533" s="230"/>
      <c r="AS533" s="230"/>
      <c r="AT533" s="230"/>
      <c r="AU533" s="230"/>
      <c r="AV533" s="230"/>
      <c r="AW533" s="230"/>
      <c r="AX533" s="230"/>
      <c r="AY533" s="230"/>
      <c r="AZ533" s="230"/>
      <c r="BA533" s="230"/>
      <c r="BB533" s="230"/>
      <c r="BC533" s="230"/>
      <c r="BD533" s="101"/>
      <c r="BE533" s="101"/>
      <c r="BF533" s="101"/>
      <c r="BG533" s="101"/>
      <c r="BH533" s="101"/>
      <c r="BI533" s="101"/>
      <c r="BJ533" s="101"/>
      <c r="BK533" s="12"/>
      <c r="BL533" s="12"/>
    </row>
    <row r="534" spans="1:64" hidden="1" outlineLevel="1">
      <c r="A534" s="9"/>
      <c r="B534" s="9"/>
      <c r="C534" s="9"/>
      <c r="D534" s="131" t="str">
        <f>Asset1</f>
        <v>Opening Distribution Assets</v>
      </c>
      <c r="E534" s="9"/>
      <c r="F534" s="9"/>
      <c r="G534" s="199">
        <f>'Adjustment for previous period'!G430</f>
        <v>-0.33503925977558424</v>
      </c>
      <c r="H534" s="37"/>
      <c r="I534" s="37"/>
      <c r="J534" s="37"/>
      <c r="K534" s="37"/>
      <c r="L534" s="37"/>
      <c r="M534" s="37"/>
      <c r="N534" s="29"/>
      <c r="O534" s="29"/>
      <c r="P534" s="29"/>
      <c r="Q534" s="29"/>
      <c r="R534" s="29"/>
      <c r="S534" s="101"/>
      <c r="T534" s="101"/>
      <c r="U534" s="101"/>
      <c r="V534" s="101"/>
      <c r="W534" s="101"/>
      <c r="X534" s="101"/>
      <c r="Y534" s="101"/>
      <c r="Z534" s="101"/>
      <c r="AA534" s="101"/>
      <c r="AB534" s="230"/>
      <c r="AC534" s="230"/>
      <c r="AD534" s="230"/>
      <c r="AE534" s="230"/>
      <c r="AF534" s="230"/>
      <c r="AG534" s="230"/>
      <c r="AH534" s="230"/>
      <c r="AI534" s="230"/>
      <c r="AJ534" s="230"/>
      <c r="AK534" s="230"/>
      <c r="AL534" s="230"/>
      <c r="AM534" s="230"/>
      <c r="AN534" s="230"/>
      <c r="AO534" s="230"/>
      <c r="AP534" s="230"/>
      <c r="AQ534" s="230"/>
      <c r="AR534" s="230"/>
      <c r="AS534" s="230"/>
      <c r="AT534" s="230"/>
      <c r="AU534" s="230"/>
      <c r="AV534" s="230"/>
      <c r="AW534" s="230"/>
      <c r="AX534" s="230"/>
      <c r="AY534" s="230"/>
      <c r="AZ534" s="230"/>
      <c r="BA534" s="230"/>
      <c r="BB534" s="230"/>
      <c r="BC534" s="230"/>
      <c r="BD534" s="101"/>
      <c r="BE534" s="101"/>
      <c r="BF534" s="101"/>
      <c r="BG534" s="101"/>
      <c r="BH534" s="101"/>
      <c r="BI534" s="101"/>
      <c r="BJ534" s="101"/>
      <c r="BK534" s="12"/>
      <c r="BL534" s="12"/>
    </row>
    <row r="535" spans="1:64" hidden="1" outlineLevel="1">
      <c r="A535" s="9"/>
      <c r="B535" s="9"/>
      <c r="C535" s="46"/>
      <c r="D535" s="131" t="str">
        <f>Asset2</f>
        <v>Sub-transmission Overhead</v>
      </c>
      <c r="E535" s="9"/>
      <c r="F535" s="9"/>
      <c r="G535" s="199">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30"/>
      <c r="AC535" s="230"/>
      <c r="AD535" s="230"/>
      <c r="AE535" s="230"/>
      <c r="AF535" s="230"/>
      <c r="AG535" s="230"/>
      <c r="AH535" s="230"/>
      <c r="AI535" s="230"/>
      <c r="AJ535" s="230"/>
      <c r="AK535" s="230"/>
      <c r="AL535" s="230"/>
      <c r="AM535" s="230"/>
      <c r="AN535" s="230"/>
      <c r="AO535" s="230"/>
      <c r="AP535" s="230"/>
      <c r="AQ535" s="230"/>
      <c r="AR535" s="230"/>
      <c r="AS535" s="230"/>
      <c r="AT535" s="230"/>
      <c r="AU535" s="230"/>
      <c r="AV535" s="230"/>
      <c r="AW535" s="230"/>
      <c r="AX535" s="230"/>
      <c r="AY535" s="230"/>
      <c r="AZ535" s="230"/>
      <c r="BA535" s="230"/>
      <c r="BB535" s="230"/>
      <c r="BC535" s="230"/>
      <c r="BD535" s="101"/>
      <c r="BE535" s="101"/>
      <c r="BF535" s="101"/>
      <c r="BG535" s="101"/>
      <c r="BH535" s="101"/>
      <c r="BI535" s="101"/>
      <c r="BJ535" s="101"/>
      <c r="BK535" s="12"/>
      <c r="BL535" s="12"/>
    </row>
    <row r="536" spans="1:64" hidden="1" outlineLevel="1">
      <c r="A536" s="9"/>
      <c r="B536" s="9"/>
      <c r="C536" s="46"/>
      <c r="D536" s="131" t="str">
        <f>Asset3</f>
        <v>Sub-transmission Underground</v>
      </c>
      <c r="E536" s="9"/>
      <c r="F536" s="9"/>
      <c r="G536" s="199">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30"/>
      <c r="AC536" s="230"/>
      <c r="AD536" s="230"/>
      <c r="AE536" s="230"/>
      <c r="AF536" s="230"/>
      <c r="AG536" s="230"/>
      <c r="AH536" s="230"/>
      <c r="AI536" s="230"/>
      <c r="AJ536" s="230"/>
      <c r="AK536" s="230"/>
      <c r="AL536" s="230"/>
      <c r="AM536" s="230"/>
      <c r="AN536" s="230"/>
      <c r="AO536" s="230"/>
      <c r="AP536" s="230"/>
      <c r="AQ536" s="230"/>
      <c r="AR536" s="230"/>
      <c r="AS536" s="230"/>
      <c r="AT536" s="230"/>
      <c r="AU536" s="230"/>
      <c r="AV536" s="230"/>
      <c r="AW536" s="230"/>
      <c r="AX536" s="230"/>
      <c r="AY536" s="230"/>
      <c r="AZ536" s="230"/>
      <c r="BA536" s="230"/>
      <c r="BB536" s="230"/>
      <c r="BC536" s="230"/>
      <c r="BD536" s="101"/>
      <c r="BE536" s="101"/>
      <c r="BF536" s="101"/>
      <c r="BG536" s="101"/>
      <c r="BH536" s="101"/>
      <c r="BI536" s="101"/>
      <c r="BJ536" s="101"/>
      <c r="BK536" s="12"/>
      <c r="BL536" s="12"/>
    </row>
    <row r="537" spans="1:64" hidden="1" outlineLevel="1">
      <c r="A537" s="9"/>
      <c r="B537" s="9"/>
      <c r="C537" s="46"/>
      <c r="D537" s="131" t="str">
        <f>Asset4</f>
        <v>Zone Substation</v>
      </c>
      <c r="E537" s="9"/>
      <c r="F537" s="9"/>
      <c r="G537" s="199">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30"/>
      <c r="AC537" s="230"/>
      <c r="AD537" s="230"/>
      <c r="AE537" s="230"/>
      <c r="AF537" s="230"/>
      <c r="AG537" s="230"/>
      <c r="AH537" s="230"/>
      <c r="AI537" s="230"/>
      <c r="AJ537" s="230"/>
      <c r="AK537" s="230"/>
      <c r="AL537" s="230"/>
      <c r="AM537" s="230"/>
      <c r="AN537" s="230"/>
      <c r="AO537" s="230"/>
      <c r="AP537" s="230"/>
      <c r="AQ537" s="230"/>
      <c r="AR537" s="230"/>
      <c r="AS537" s="230"/>
      <c r="AT537" s="230"/>
      <c r="AU537" s="230"/>
      <c r="AV537" s="230"/>
      <c r="AW537" s="230"/>
      <c r="AX537" s="230"/>
      <c r="AY537" s="230"/>
      <c r="AZ537" s="230"/>
      <c r="BA537" s="230"/>
      <c r="BB537" s="230"/>
      <c r="BC537" s="230"/>
      <c r="BD537" s="101"/>
      <c r="BE537" s="101"/>
      <c r="BF537" s="101"/>
      <c r="BG537" s="101"/>
      <c r="BH537" s="101"/>
      <c r="BI537" s="101"/>
      <c r="BJ537" s="101"/>
      <c r="BK537" s="12"/>
      <c r="BL537" s="12"/>
    </row>
    <row r="538" spans="1:64" hidden="1" outlineLevel="1">
      <c r="A538" s="9"/>
      <c r="B538" s="9"/>
      <c r="C538" s="46"/>
      <c r="D538" s="131" t="str">
        <f>Asset5</f>
        <v>IT &amp; Communication Systems (Networks)</v>
      </c>
      <c r="E538" s="9"/>
      <c r="F538" s="9"/>
      <c r="G538" s="199">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30"/>
      <c r="AC538" s="230"/>
      <c r="AD538" s="230"/>
      <c r="AE538" s="230"/>
      <c r="AF538" s="230"/>
      <c r="AG538" s="230"/>
      <c r="AH538" s="230"/>
      <c r="AI538" s="230"/>
      <c r="AJ538" s="230"/>
      <c r="AK538" s="230"/>
      <c r="AL538" s="230"/>
      <c r="AM538" s="230"/>
      <c r="AN538" s="230"/>
      <c r="AO538" s="230"/>
      <c r="AP538" s="230"/>
      <c r="AQ538" s="230"/>
      <c r="AR538" s="230"/>
      <c r="AS538" s="230"/>
      <c r="AT538" s="230"/>
      <c r="AU538" s="230"/>
      <c r="AV538" s="230"/>
      <c r="AW538" s="230"/>
      <c r="AX538" s="230"/>
      <c r="AY538" s="230"/>
      <c r="AZ538" s="230"/>
      <c r="BA538" s="230"/>
      <c r="BB538" s="230"/>
      <c r="BC538" s="230"/>
      <c r="BD538" s="101"/>
      <c r="BE538" s="101"/>
      <c r="BF538" s="101"/>
      <c r="BG538" s="101"/>
      <c r="BH538" s="101"/>
      <c r="BI538" s="101"/>
      <c r="BJ538" s="101"/>
      <c r="BK538" s="12"/>
      <c r="BL538" s="12"/>
    </row>
    <row r="539" spans="1:64" hidden="1" outlineLevel="1">
      <c r="A539" s="9"/>
      <c r="B539" s="9"/>
      <c r="C539" s="46"/>
      <c r="D539" s="131" t="str">
        <f>Asset6</f>
        <v>Motor Vehicles</v>
      </c>
      <c r="E539" s="9"/>
      <c r="F539" s="9"/>
      <c r="G539" s="199">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30"/>
      <c r="AC539" s="230"/>
      <c r="AD539" s="230"/>
      <c r="AE539" s="230"/>
      <c r="AF539" s="230"/>
      <c r="AG539" s="230"/>
      <c r="AH539" s="230"/>
      <c r="AI539" s="230"/>
      <c r="AJ539" s="230"/>
      <c r="AK539" s="230"/>
      <c r="AL539" s="230"/>
      <c r="AM539" s="230"/>
      <c r="AN539" s="230"/>
      <c r="AO539" s="230"/>
      <c r="AP539" s="230"/>
      <c r="AQ539" s="230"/>
      <c r="AR539" s="230"/>
      <c r="AS539" s="230"/>
      <c r="AT539" s="230"/>
      <c r="AU539" s="230"/>
      <c r="AV539" s="230"/>
      <c r="AW539" s="230"/>
      <c r="AX539" s="230"/>
      <c r="AY539" s="230"/>
      <c r="AZ539" s="230"/>
      <c r="BA539" s="230"/>
      <c r="BB539" s="230"/>
      <c r="BC539" s="230"/>
      <c r="BD539" s="101"/>
      <c r="BE539" s="101"/>
      <c r="BF539" s="101"/>
      <c r="BG539" s="101"/>
      <c r="BH539" s="101"/>
      <c r="BI539" s="101"/>
      <c r="BJ539" s="101"/>
      <c r="BK539" s="12"/>
      <c r="BL539" s="12"/>
    </row>
    <row r="540" spans="1:64" hidden="1" outlineLevel="1">
      <c r="A540" s="9"/>
      <c r="B540" s="9"/>
      <c r="C540" s="46"/>
      <c r="D540" s="131" t="str">
        <f>Asset7</f>
        <v>Other Non-System Assets (Networks)</v>
      </c>
      <c r="E540" s="9"/>
      <c r="F540" s="9"/>
      <c r="G540" s="199">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30"/>
      <c r="AC540" s="230"/>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101"/>
      <c r="BE540" s="101"/>
      <c r="BF540" s="101"/>
      <c r="BG540" s="101"/>
      <c r="BH540" s="101"/>
      <c r="BI540" s="101"/>
      <c r="BJ540" s="101"/>
      <c r="BK540" s="12"/>
      <c r="BL540" s="12"/>
    </row>
    <row r="541" spans="1:64" hidden="1" outlineLevel="1">
      <c r="A541" s="9"/>
      <c r="B541" s="9"/>
      <c r="C541" s="46"/>
      <c r="D541" s="131" t="str">
        <f>Asset8</f>
        <v>IT Systems (Corporate)</v>
      </c>
      <c r="E541" s="9"/>
      <c r="F541" s="9"/>
      <c r="G541" s="199">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30"/>
      <c r="AC541" s="230"/>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101"/>
      <c r="BE541" s="101"/>
      <c r="BF541" s="101"/>
      <c r="BG541" s="101"/>
      <c r="BH541" s="101"/>
      <c r="BI541" s="101"/>
      <c r="BJ541" s="101"/>
      <c r="BK541" s="12"/>
      <c r="BL541" s="12"/>
    </row>
    <row r="542" spans="1:64" hidden="1" outlineLevel="1">
      <c r="A542" s="9"/>
      <c r="B542" s="9"/>
      <c r="C542" s="46"/>
      <c r="D542" s="131" t="str">
        <f>Asset9</f>
        <v>Telecommunications (Corporate)</v>
      </c>
      <c r="E542" s="9"/>
      <c r="F542" s="9"/>
      <c r="G542" s="199">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30"/>
      <c r="AC542" s="230"/>
      <c r="AD542" s="230"/>
      <c r="AE542" s="230"/>
      <c r="AF542" s="230"/>
      <c r="AG542" s="230"/>
      <c r="AH542" s="230"/>
      <c r="AI542" s="230"/>
      <c r="AJ542" s="230"/>
      <c r="AK542" s="230"/>
      <c r="AL542" s="230"/>
      <c r="AM542" s="230"/>
      <c r="AN542" s="230"/>
      <c r="AO542" s="230"/>
      <c r="AP542" s="230"/>
      <c r="AQ542" s="230"/>
      <c r="AR542" s="230"/>
      <c r="AS542" s="230"/>
      <c r="AT542" s="230"/>
      <c r="AU542" s="230"/>
      <c r="AV542" s="230"/>
      <c r="AW542" s="230"/>
      <c r="AX542" s="230"/>
      <c r="AY542" s="230"/>
      <c r="AZ542" s="230"/>
      <c r="BA542" s="230"/>
      <c r="BB542" s="230"/>
      <c r="BC542" s="230"/>
      <c r="BD542" s="101"/>
      <c r="BE542" s="101"/>
      <c r="BF542" s="101"/>
      <c r="BG542" s="101"/>
      <c r="BH542" s="101"/>
      <c r="BI542" s="101"/>
      <c r="BJ542" s="101"/>
      <c r="BK542" s="12"/>
      <c r="BL542" s="12"/>
    </row>
    <row r="543" spans="1:64" hidden="1" outlineLevel="1">
      <c r="A543" s="9"/>
      <c r="B543" s="9"/>
      <c r="C543" s="46"/>
      <c r="D543" s="131" t="str">
        <f>Asset10</f>
        <v>Other Non-System Assets (Corporate)</v>
      </c>
      <c r="E543" s="9"/>
      <c r="F543" s="9"/>
      <c r="G543" s="199">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30"/>
      <c r="AC543" s="230"/>
      <c r="AD543" s="230"/>
      <c r="AE543" s="230"/>
      <c r="AF543" s="230"/>
      <c r="AG543" s="230"/>
      <c r="AH543" s="230"/>
      <c r="AI543" s="230"/>
      <c r="AJ543" s="230"/>
      <c r="AK543" s="230"/>
      <c r="AL543" s="230"/>
      <c r="AM543" s="230"/>
      <c r="AN543" s="230"/>
      <c r="AO543" s="230"/>
      <c r="AP543" s="230"/>
      <c r="AQ543" s="230"/>
      <c r="AR543" s="230"/>
      <c r="AS543" s="230"/>
      <c r="AT543" s="230"/>
      <c r="AU543" s="230"/>
      <c r="AV543" s="230"/>
      <c r="AW543" s="230"/>
      <c r="AX543" s="230"/>
      <c r="AY543" s="230"/>
      <c r="AZ543" s="230"/>
      <c r="BA543" s="230"/>
      <c r="BB543" s="230"/>
      <c r="BC543" s="230"/>
      <c r="BD543" s="101"/>
      <c r="BE543" s="101"/>
      <c r="BF543" s="101"/>
      <c r="BG543" s="101"/>
      <c r="BH543" s="101"/>
      <c r="BI543" s="101"/>
      <c r="BJ543" s="101"/>
      <c r="BK543" s="12"/>
      <c r="BL543" s="12"/>
    </row>
    <row r="544" spans="1:64" hidden="1" outlineLevel="1">
      <c r="A544" s="9"/>
      <c r="B544" s="9"/>
      <c r="C544" s="46"/>
      <c r="D544" s="131" t="str">
        <f>Asset11</f>
        <v>Land</v>
      </c>
      <c r="E544" s="9"/>
      <c r="F544" s="9"/>
      <c r="G544" s="199">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30"/>
      <c r="AC544" s="230"/>
      <c r="AD544" s="230"/>
      <c r="AE544" s="230"/>
      <c r="AF544" s="230"/>
      <c r="AG544" s="230"/>
      <c r="AH544" s="230"/>
      <c r="AI544" s="230"/>
      <c r="AJ544" s="230"/>
      <c r="AK544" s="230"/>
      <c r="AL544" s="230"/>
      <c r="AM544" s="230"/>
      <c r="AN544" s="230"/>
      <c r="AO544" s="230"/>
      <c r="AP544" s="230"/>
      <c r="AQ544" s="230"/>
      <c r="AR544" s="230"/>
      <c r="AS544" s="230"/>
      <c r="AT544" s="230"/>
      <c r="AU544" s="230"/>
      <c r="AV544" s="230"/>
      <c r="AW544" s="230"/>
      <c r="AX544" s="230"/>
      <c r="AY544" s="230"/>
      <c r="AZ544" s="230"/>
      <c r="BA544" s="230"/>
      <c r="BB544" s="230"/>
      <c r="BC544" s="230"/>
      <c r="BD544" s="101"/>
      <c r="BE544" s="101"/>
      <c r="BF544" s="101"/>
      <c r="BG544" s="101"/>
      <c r="BH544" s="101"/>
      <c r="BI544" s="101"/>
      <c r="BJ544" s="101"/>
      <c r="BK544" s="12"/>
      <c r="BL544" s="12"/>
    </row>
    <row r="545" spans="1:64" hidden="1" outlineLevel="1">
      <c r="A545" s="9"/>
      <c r="B545" s="9"/>
      <c r="C545" s="46"/>
      <c r="D545" s="131" t="str">
        <f>Asset12</f>
        <v>Buildings</v>
      </c>
      <c r="E545" s="9"/>
      <c r="F545" s="9"/>
      <c r="G545" s="199">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30"/>
      <c r="AC545" s="230"/>
      <c r="AD545" s="230"/>
      <c r="AE545" s="230"/>
      <c r="AF545" s="230"/>
      <c r="AG545" s="230"/>
      <c r="AH545" s="230"/>
      <c r="AI545" s="230"/>
      <c r="AJ545" s="230"/>
      <c r="AK545" s="230"/>
      <c r="AL545" s="230"/>
      <c r="AM545" s="230"/>
      <c r="AN545" s="230"/>
      <c r="AO545" s="230"/>
      <c r="AP545" s="230"/>
      <c r="AQ545" s="230"/>
      <c r="AR545" s="230"/>
      <c r="AS545" s="230"/>
      <c r="AT545" s="230"/>
      <c r="AU545" s="230"/>
      <c r="AV545" s="230"/>
      <c r="AW545" s="230"/>
      <c r="AX545" s="230"/>
      <c r="AY545" s="230"/>
      <c r="AZ545" s="230"/>
      <c r="BA545" s="230"/>
      <c r="BB545" s="230"/>
      <c r="BC545" s="230"/>
      <c r="BD545" s="101"/>
      <c r="BE545" s="101"/>
      <c r="BF545" s="101"/>
      <c r="BG545" s="101"/>
      <c r="BH545" s="101"/>
      <c r="BI545" s="101"/>
      <c r="BJ545" s="101"/>
      <c r="BK545" s="12"/>
      <c r="BL545" s="12"/>
    </row>
    <row r="546" spans="1:64" hidden="1" outlineLevel="1">
      <c r="A546" s="9"/>
      <c r="B546" s="9"/>
      <c r="C546" s="46"/>
      <c r="D546" s="131" t="str">
        <f>Asset13</f>
        <v>Equity raising costs</v>
      </c>
      <c r="E546" s="9"/>
      <c r="F546" s="9"/>
      <c r="G546" s="199">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30"/>
      <c r="AC546" s="230"/>
      <c r="AD546" s="230"/>
      <c r="AE546" s="230"/>
      <c r="AF546" s="230"/>
      <c r="AG546" s="230"/>
      <c r="AH546" s="230"/>
      <c r="AI546" s="230"/>
      <c r="AJ546" s="230"/>
      <c r="AK546" s="230"/>
      <c r="AL546" s="230"/>
      <c r="AM546" s="230"/>
      <c r="AN546" s="230"/>
      <c r="AO546" s="230"/>
      <c r="AP546" s="230"/>
      <c r="AQ546" s="230"/>
      <c r="AR546" s="230"/>
      <c r="AS546" s="230"/>
      <c r="AT546" s="230"/>
      <c r="AU546" s="230"/>
      <c r="AV546" s="230"/>
      <c r="AW546" s="230"/>
      <c r="AX546" s="230"/>
      <c r="AY546" s="230"/>
      <c r="AZ546" s="230"/>
      <c r="BA546" s="230"/>
      <c r="BB546" s="230"/>
      <c r="BC546" s="230"/>
      <c r="BD546" s="101"/>
      <c r="BE546" s="101"/>
      <c r="BF546" s="101"/>
      <c r="BG546" s="101"/>
      <c r="BH546" s="101"/>
      <c r="BI546" s="101"/>
      <c r="BJ546" s="101"/>
      <c r="BK546" s="12"/>
      <c r="BL546" s="12"/>
    </row>
    <row r="547" spans="1:64" hidden="1" outlineLevel="1">
      <c r="A547" s="9"/>
      <c r="B547" s="9"/>
      <c r="C547" s="46"/>
      <c r="D547" s="131">
        <f>Asset14</f>
        <v>0</v>
      </c>
      <c r="E547" s="9"/>
      <c r="F547" s="9"/>
      <c r="G547" s="199">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30"/>
      <c r="AC547" s="230"/>
      <c r="AD547" s="230"/>
      <c r="AE547" s="230"/>
      <c r="AF547" s="230"/>
      <c r="AG547" s="230"/>
      <c r="AH547" s="230"/>
      <c r="AI547" s="230"/>
      <c r="AJ547" s="230"/>
      <c r="AK547" s="230"/>
      <c r="AL547" s="230"/>
      <c r="AM547" s="230"/>
      <c r="AN547" s="230"/>
      <c r="AO547" s="230"/>
      <c r="AP547" s="230"/>
      <c r="AQ547" s="230"/>
      <c r="AR547" s="230"/>
      <c r="AS547" s="230"/>
      <c r="AT547" s="230"/>
      <c r="AU547" s="230"/>
      <c r="AV547" s="230"/>
      <c r="AW547" s="230"/>
      <c r="AX547" s="230"/>
      <c r="AY547" s="230"/>
      <c r="AZ547" s="230"/>
      <c r="BA547" s="230"/>
      <c r="BB547" s="230"/>
      <c r="BC547" s="230"/>
      <c r="BD547" s="101"/>
      <c r="BE547" s="101"/>
      <c r="BF547" s="101"/>
      <c r="BG547" s="101"/>
      <c r="BH547" s="101"/>
      <c r="BI547" s="101"/>
      <c r="BJ547" s="101"/>
      <c r="BK547" s="12"/>
      <c r="BL547" s="12"/>
    </row>
    <row r="548" spans="1:64" hidden="1" outlineLevel="1">
      <c r="A548" s="9"/>
      <c r="B548" s="9"/>
      <c r="C548" s="46"/>
      <c r="D548" s="131">
        <f>Asset15</f>
        <v>0</v>
      </c>
      <c r="E548" s="9"/>
      <c r="F548" s="9"/>
      <c r="G548" s="199">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30"/>
      <c r="AC548" s="230"/>
      <c r="AD548" s="230"/>
      <c r="AE548" s="230"/>
      <c r="AF548" s="230"/>
      <c r="AG548" s="230"/>
      <c r="AH548" s="230"/>
      <c r="AI548" s="230"/>
      <c r="AJ548" s="230"/>
      <c r="AK548" s="230"/>
      <c r="AL548" s="230"/>
      <c r="AM548" s="230"/>
      <c r="AN548" s="230"/>
      <c r="AO548" s="230"/>
      <c r="AP548" s="230"/>
      <c r="AQ548" s="230"/>
      <c r="AR548" s="230"/>
      <c r="AS548" s="230"/>
      <c r="AT548" s="230"/>
      <c r="AU548" s="230"/>
      <c r="AV548" s="230"/>
      <c r="AW548" s="230"/>
      <c r="AX548" s="230"/>
      <c r="AY548" s="230"/>
      <c r="AZ548" s="230"/>
      <c r="BA548" s="230"/>
      <c r="BB548" s="230"/>
      <c r="BC548" s="230"/>
      <c r="BD548" s="101"/>
      <c r="BE548" s="101"/>
      <c r="BF548" s="101"/>
      <c r="BG548" s="101"/>
      <c r="BH548" s="101"/>
      <c r="BI548" s="101"/>
      <c r="BJ548" s="101"/>
      <c r="BK548" s="12"/>
      <c r="BL548" s="12"/>
    </row>
    <row r="549" spans="1:64" hidden="1" outlineLevel="1">
      <c r="A549" s="9"/>
      <c r="B549" s="9"/>
      <c r="C549" s="46"/>
      <c r="D549" s="131">
        <f>Asset16</f>
        <v>0</v>
      </c>
      <c r="E549" s="9"/>
      <c r="F549" s="9"/>
      <c r="G549" s="199">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30"/>
      <c r="AC549" s="230"/>
      <c r="AD549" s="230"/>
      <c r="AE549" s="230"/>
      <c r="AF549" s="230"/>
      <c r="AG549" s="230"/>
      <c r="AH549" s="230"/>
      <c r="AI549" s="230"/>
      <c r="AJ549" s="230"/>
      <c r="AK549" s="230"/>
      <c r="AL549" s="230"/>
      <c r="AM549" s="230"/>
      <c r="AN549" s="230"/>
      <c r="AO549" s="230"/>
      <c r="AP549" s="230"/>
      <c r="AQ549" s="230"/>
      <c r="AR549" s="230"/>
      <c r="AS549" s="230"/>
      <c r="AT549" s="230"/>
      <c r="AU549" s="230"/>
      <c r="AV549" s="230"/>
      <c r="AW549" s="230"/>
      <c r="AX549" s="230"/>
      <c r="AY549" s="230"/>
      <c r="AZ549" s="230"/>
      <c r="BA549" s="230"/>
      <c r="BB549" s="230"/>
      <c r="BC549" s="230"/>
      <c r="BD549" s="101"/>
      <c r="BE549" s="101"/>
      <c r="BF549" s="101"/>
      <c r="BG549" s="101"/>
      <c r="BH549" s="101"/>
      <c r="BI549" s="101"/>
      <c r="BJ549" s="101"/>
      <c r="BK549" s="12"/>
      <c r="BL549" s="12"/>
    </row>
    <row r="550" spans="1:64" hidden="1" outlineLevel="1">
      <c r="A550" s="9"/>
      <c r="B550" s="9"/>
      <c r="C550" s="46"/>
      <c r="D550" s="131">
        <f>Asset17</f>
        <v>0</v>
      </c>
      <c r="E550" s="9"/>
      <c r="F550" s="9"/>
      <c r="G550" s="199">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30"/>
      <c r="AC550" s="230"/>
      <c r="AD550" s="230"/>
      <c r="AE550" s="230"/>
      <c r="AF550" s="230"/>
      <c r="AG550" s="230"/>
      <c r="AH550" s="230"/>
      <c r="AI550" s="230"/>
      <c r="AJ550" s="230"/>
      <c r="AK550" s="230"/>
      <c r="AL550" s="230"/>
      <c r="AM550" s="230"/>
      <c r="AN550" s="230"/>
      <c r="AO550" s="230"/>
      <c r="AP550" s="230"/>
      <c r="AQ550" s="230"/>
      <c r="AR550" s="230"/>
      <c r="AS550" s="230"/>
      <c r="AT550" s="230"/>
      <c r="AU550" s="230"/>
      <c r="AV550" s="230"/>
      <c r="AW550" s="230"/>
      <c r="AX550" s="230"/>
      <c r="AY550" s="230"/>
      <c r="AZ550" s="230"/>
      <c r="BA550" s="230"/>
      <c r="BB550" s="230"/>
      <c r="BC550" s="230"/>
      <c r="BD550" s="101"/>
      <c r="BE550" s="101"/>
      <c r="BF550" s="101"/>
      <c r="BG550" s="101"/>
      <c r="BH550" s="101"/>
      <c r="BI550" s="101"/>
      <c r="BJ550" s="101"/>
      <c r="BK550" s="12"/>
      <c r="BL550" s="12"/>
    </row>
    <row r="551" spans="1:64" hidden="1" outlineLevel="1">
      <c r="A551" s="9"/>
      <c r="B551" s="9"/>
      <c r="C551" s="46"/>
      <c r="D551" s="131">
        <f>Asset18</f>
        <v>0</v>
      </c>
      <c r="E551" s="9"/>
      <c r="F551" s="9"/>
      <c r="G551" s="199">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30"/>
      <c r="AC551" s="230"/>
      <c r="AD551" s="230"/>
      <c r="AE551" s="230"/>
      <c r="AF551" s="230"/>
      <c r="AG551" s="230"/>
      <c r="AH551" s="230"/>
      <c r="AI551" s="230"/>
      <c r="AJ551" s="230"/>
      <c r="AK551" s="230"/>
      <c r="AL551" s="230"/>
      <c r="AM551" s="230"/>
      <c r="AN551" s="230"/>
      <c r="AO551" s="230"/>
      <c r="AP551" s="230"/>
      <c r="AQ551" s="230"/>
      <c r="AR551" s="230"/>
      <c r="AS551" s="230"/>
      <c r="AT551" s="230"/>
      <c r="AU551" s="230"/>
      <c r="AV551" s="230"/>
      <c r="AW551" s="230"/>
      <c r="AX551" s="230"/>
      <c r="AY551" s="230"/>
      <c r="AZ551" s="230"/>
      <c r="BA551" s="230"/>
      <c r="BB551" s="230"/>
      <c r="BC551" s="230"/>
      <c r="BD551" s="101"/>
      <c r="BE551" s="101"/>
      <c r="BF551" s="101"/>
      <c r="BG551" s="101"/>
      <c r="BH551" s="101"/>
      <c r="BI551" s="101"/>
      <c r="BJ551" s="101"/>
      <c r="BK551" s="12"/>
      <c r="BL551" s="12"/>
    </row>
    <row r="552" spans="1:64" hidden="1" outlineLevel="1">
      <c r="A552" s="9"/>
      <c r="B552" s="9"/>
      <c r="C552" s="46"/>
      <c r="D552" s="131">
        <f>Asset19</f>
        <v>0</v>
      </c>
      <c r="E552" s="9"/>
      <c r="F552" s="9"/>
      <c r="G552" s="199">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30"/>
      <c r="AC552" s="230"/>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101"/>
      <c r="BE552" s="101"/>
      <c r="BF552" s="101"/>
      <c r="BG552" s="101"/>
      <c r="BH552" s="101"/>
      <c r="BI552" s="101"/>
      <c r="BJ552" s="101"/>
      <c r="BK552" s="12"/>
      <c r="BL552" s="12"/>
    </row>
    <row r="553" spans="1:64" hidden="1" outlineLevel="1">
      <c r="A553" s="9"/>
      <c r="B553" s="9"/>
      <c r="C553" s="46"/>
      <c r="D553" s="131">
        <f>Asset20</f>
        <v>0</v>
      </c>
      <c r="E553" s="9"/>
      <c r="F553" s="9"/>
      <c r="G553" s="199">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30"/>
      <c r="AC553" s="230"/>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101"/>
      <c r="BE553" s="101"/>
      <c r="BF553" s="101"/>
      <c r="BG553" s="101"/>
      <c r="BH553" s="101"/>
      <c r="BI553" s="101"/>
      <c r="BJ553" s="101"/>
      <c r="BK553" s="12"/>
      <c r="BL553" s="12"/>
    </row>
    <row r="554" spans="1:64" hidden="1" outlineLevel="1">
      <c r="A554" s="9"/>
      <c r="B554" s="9"/>
      <c r="C554" s="46"/>
      <c r="D554" s="131">
        <f>Asset21</f>
        <v>0</v>
      </c>
      <c r="E554" s="9"/>
      <c r="F554" s="9"/>
      <c r="G554" s="199">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30"/>
      <c r="AC554" s="230"/>
      <c r="AD554" s="230"/>
      <c r="AE554" s="230"/>
      <c r="AF554" s="230"/>
      <c r="AG554" s="230"/>
      <c r="AH554" s="230"/>
      <c r="AI554" s="230"/>
      <c r="AJ554" s="230"/>
      <c r="AK554" s="230"/>
      <c r="AL554" s="230"/>
      <c r="AM554" s="230"/>
      <c r="AN554" s="230"/>
      <c r="AO554" s="230"/>
      <c r="AP554" s="230"/>
      <c r="AQ554" s="230"/>
      <c r="AR554" s="230"/>
      <c r="AS554" s="230"/>
      <c r="AT554" s="230"/>
      <c r="AU554" s="230"/>
      <c r="AV554" s="230"/>
      <c r="AW554" s="230"/>
      <c r="AX554" s="230"/>
      <c r="AY554" s="230"/>
      <c r="AZ554" s="230"/>
      <c r="BA554" s="230"/>
      <c r="BB554" s="230"/>
      <c r="BC554" s="230"/>
      <c r="BD554" s="101"/>
      <c r="BE554" s="101"/>
      <c r="BF554" s="101"/>
      <c r="BG554" s="101"/>
      <c r="BH554" s="101"/>
      <c r="BI554" s="101"/>
      <c r="BJ554" s="101"/>
      <c r="BK554" s="12"/>
      <c r="BL554" s="12"/>
    </row>
    <row r="555" spans="1:64" hidden="1" outlineLevel="1">
      <c r="A555" s="9"/>
      <c r="B555" s="9"/>
      <c r="C555" s="46"/>
      <c r="D555" s="131">
        <f>Asset22</f>
        <v>0</v>
      </c>
      <c r="E555" s="9"/>
      <c r="F555" s="9"/>
      <c r="G555" s="199">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30"/>
      <c r="AC555" s="230"/>
      <c r="AD555" s="230"/>
      <c r="AE555" s="230"/>
      <c r="AF555" s="230"/>
      <c r="AG555" s="230"/>
      <c r="AH555" s="230"/>
      <c r="AI555" s="230"/>
      <c r="AJ555" s="230"/>
      <c r="AK555" s="230"/>
      <c r="AL555" s="230"/>
      <c r="AM555" s="230"/>
      <c r="AN555" s="230"/>
      <c r="AO555" s="230"/>
      <c r="AP555" s="230"/>
      <c r="AQ555" s="230"/>
      <c r="AR555" s="230"/>
      <c r="AS555" s="230"/>
      <c r="AT555" s="230"/>
      <c r="AU555" s="230"/>
      <c r="AV555" s="230"/>
      <c r="AW555" s="230"/>
      <c r="AX555" s="230"/>
      <c r="AY555" s="230"/>
      <c r="AZ555" s="230"/>
      <c r="BA555" s="230"/>
      <c r="BB555" s="230"/>
      <c r="BC555" s="230"/>
      <c r="BD555" s="101"/>
      <c r="BE555" s="101"/>
      <c r="BF555" s="101"/>
      <c r="BG555" s="101"/>
      <c r="BH555" s="101"/>
      <c r="BI555" s="101"/>
      <c r="BJ555" s="101"/>
      <c r="BK555" s="12"/>
      <c r="BL555" s="12"/>
    </row>
    <row r="556" spans="1:64" hidden="1" outlineLevel="1">
      <c r="A556" s="9"/>
      <c r="B556" s="9"/>
      <c r="C556" s="46"/>
      <c r="D556" s="131">
        <f>Asset23</f>
        <v>0</v>
      </c>
      <c r="E556" s="9"/>
      <c r="F556" s="9"/>
      <c r="G556" s="199">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30"/>
      <c r="AC556" s="230"/>
      <c r="AD556" s="230"/>
      <c r="AE556" s="230"/>
      <c r="AF556" s="230"/>
      <c r="AG556" s="230"/>
      <c r="AH556" s="230"/>
      <c r="AI556" s="230"/>
      <c r="AJ556" s="230"/>
      <c r="AK556" s="230"/>
      <c r="AL556" s="230"/>
      <c r="AM556" s="230"/>
      <c r="AN556" s="230"/>
      <c r="AO556" s="230"/>
      <c r="AP556" s="230"/>
      <c r="AQ556" s="230"/>
      <c r="AR556" s="230"/>
      <c r="AS556" s="230"/>
      <c r="AT556" s="230"/>
      <c r="AU556" s="230"/>
      <c r="AV556" s="230"/>
      <c r="AW556" s="230"/>
      <c r="AX556" s="230"/>
      <c r="AY556" s="230"/>
      <c r="AZ556" s="230"/>
      <c r="BA556" s="230"/>
      <c r="BB556" s="230"/>
      <c r="BC556" s="230"/>
      <c r="BD556" s="101"/>
      <c r="BE556" s="101"/>
      <c r="BF556" s="101"/>
      <c r="BG556" s="101"/>
      <c r="BH556" s="101"/>
      <c r="BI556" s="101"/>
      <c r="BJ556" s="101"/>
      <c r="BK556" s="12"/>
      <c r="BL556" s="12"/>
    </row>
    <row r="557" spans="1:64" hidden="1" outlineLevel="1">
      <c r="A557" s="9"/>
      <c r="B557" s="9"/>
      <c r="C557" s="46"/>
      <c r="D557" s="131">
        <f>Asset24</f>
        <v>0</v>
      </c>
      <c r="E557" s="9"/>
      <c r="F557" s="9"/>
      <c r="G557" s="199">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30"/>
      <c r="AC557" s="230"/>
      <c r="AD557" s="230"/>
      <c r="AE557" s="230"/>
      <c r="AF557" s="230"/>
      <c r="AG557" s="230"/>
      <c r="AH557" s="230"/>
      <c r="AI557" s="230"/>
      <c r="AJ557" s="230"/>
      <c r="AK557" s="230"/>
      <c r="AL557" s="230"/>
      <c r="AM557" s="230"/>
      <c r="AN557" s="230"/>
      <c r="AO557" s="230"/>
      <c r="AP557" s="230"/>
      <c r="AQ557" s="230"/>
      <c r="AR557" s="230"/>
      <c r="AS557" s="230"/>
      <c r="AT557" s="230"/>
      <c r="AU557" s="230"/>
      <c r="AV557" s="230"/>
      <c r="AW557" s="230"/>
      <c r="AX557" s="230"/>
      <c r="AY557" s="230"/>
      <c r="AZ557" s="230"/>
      <c r="BA557" s="230"/>
      <c r="BB557" s="230"/>
      <c r="BC557" s="230"/>
      <c r="BD557" s="101"/>
      <c r="BE557" s="101"/>
      <c r="BF557" s="101"/>
      <c r="BG557" s="101"/>
      <c r="BH557" s="101"/>
      <c r="BI557" s="101"/>
      <c r="BJ557" s="101"/>
      <c r="BK557" s="12"/>
      <c r="BL557" s="12"/>
    </row>
    <row r="558" spans="1:64" hidden="1" outlineLevel="1">
      <c r="A558" s="9"/>
      <c r="B558" s="9"/>
      <c r="C558" s="46"/>
      <c r="D558" s="131">
        <f>Asset25</f>
        <v>0</v>
      </c>
      <c r="E558" s="9"/>
      <c r="F558" s="9"/>
      <c r="G558" s="199">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30"/>
      <c r="AC558" s="230"/>
      <c r="AD558" s="230"/>
      <c r="AE558" s="230"/>
      <c r="AF558" s="230"/>
      <c r="AG558" s="230"/>
      <c r="AH558" s="230"/>
      <c r="AI558" s="230"/>
      <c r="AJ558" s="230"/>
      <c r="AK558" s="230"/>
      <c r="AL558" s="230"/>
      <c r="AM558" s="230"/>
      <c r="AN558" s="230"/>
      <c r="AO558" s="230"/>
      <c r="AP558" s="230"/>
      <c r="AQ558" s="230"/>
      <c r="AR558" s="230"/>
      <c r="AS558" s="230"/>
      <c r="AT558" s="230"/>
      <c r="AU558" s="230"/>
      <c r="AV558" s="230"/>
      <c r="AW558" s="230"/>
      <c r="AX558" s="230"/>
      <c r="AY558" s="230"/>
      <c r="AZ558" s="230"/>
      <c r="BA558" s="230"/>
      <c r="BB558" s="230"/>
      <c r="BC558" s="230"/>
      <c r="BD558" s="101"/>
      <c r="BE558" s="101"/>
      <c r="BF558" s="101"/>
      <c r="BG558" s="101"/>
      <c r="BH558" s="101"/>
      <c r="BI558" s="101"/>
      <c r="BJ558" s="101"/>
      <c r="BK558" s="12"/>
      <c r="BL558" s="12"/>
    </row>
    <row r="559" spans="1:64" hidden="1" outlineLevel="1">
      <c r="A559" s="9"/>
      <c r="B559" s="9"/>
      <c r="C559" s="46"/>
      <c r="D559" s="131">
        <f>Asset26</f>
        <v>0</v>
      </c>
      <c r="E559" s="9"/>
      <c r="F559" s="9"/>
      <c r="G559" s="199">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30"/>
      <c r="AC559" s="230"/>
      <c r="AD559" s="230"/>
      <c r="AE559" s="230"/>
      <c r="AF559" s="230"/>
      <c r="AG559" s="230"/>
      <c r="AH559" s="230"/>
      <c r="AI559" s="230"/>
      <c r="AJ559" s="230"/>
      <c r="AK559" s="230"/>
      <c r="AL559" s="230"/>
      <c r="AM559" s="230"/>
      <c r="AN559" s="230"/>
      <c r="AO559" s="230"/>
      <c r="AP559" s="230"/>
      <c r="AQ559" s="230"/>
      <c r="AR559" s="230"/>
      <c r="AS559" s="230"/>
      <c r="AT559" s="230"/>
      <c r="AU559" s="230"/>
      <c r="AV559" s="230"/>
      <c r="AW559" s="230"/>
      <c r="AX559" s="230"/>
      <c r="AY559" s="230"/>
      <c r="AZ559" s="230"/>
      <c r="BA559" s="230"/>
      <c r="BB559" s="230"/>
      <c r="BC559" s="230"/>
      <c r="BD559" s="101"/>
      <c r="BE559" s="101"/>
      <c r="BF559" s="101"/>
      <c r="BG559" s="101"/>
      <c r="BH559" s="101"/>
      <c r="BI559" s="101"/>
      <c r="BJ559" s="101"/>
      <c r="BK559" s="12"/>
      <c r="BL559" s="12"/>
    </row>
    <row r="560" spans="1:64" hidden="1" outlineLevel="1">
      <c r="A560" s="9"/>
      <c r="B560" s="9"/>
      <c r="C560" s="46"/>
      <c r="D560" s="131">
        <f>Asset27</f>
        <v>0</v>
      </c>
      <c r="E560" s="9"/>
      <c r="F560" s="9"/>
      <c r="G560" s="199">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101"/>
      <c r="BE560" s="101"/>
      <c r="BF560" s="101"/>
      <c r="BG560" s="101"/>
      <c r="BH560" s="101"/>
      <c r="BI560" s="101"/>
      <c r="BJ560" s="101"/>
      <c r="BK560" s="12"/>
      <c r="BL560" s="12"/>
    </row>
    <row r="561" spans="1:64" hidden="1" outlineLevel="1">
      <c r="A561" s="9"/>
      <c r="B561" s="9"/>
      <c r="C561" s="46"/>
      <c r="D561" s="131">
        <f>Asset28</f>
        <v>0</v>
      </c>
      <c r="E561" s="9"/>
      <c r="F561" s="9"/>
      <c r="G561" s="199">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30"/>
      <c r="AC561" s="230"/>
      <c r="AD561" s="230"/>
      <c r="AE561" s="230"/>
      <c r="AF561" s="230"/>
      <c r="AG561" s="230"/>
      <c r="AH561" s="230"/>
      <c r="AI561" s="230"/>
      <c r="AJ561" s="230"/>
      <c r="AK561" s="230"/>
      <c r="AL561" s="230"/>
      <c r="AM561" s="230"/>
      <c r="AN561" s="230"/>
      <c r="AO561" s="230"/>
      <c r="AP561" s="230"/>
      <c r="AQ561" s="230"/>
      <c r="AR561" s="230"/>
      <c r="AS561" s="230"/>
      <c r="AT561" s="230"/>
      <c r="AU561" s="230"/>
      <c r="AV561" s="230"/>
      <c r="AW561" s="230"/>
      <c r="AX561" s="230"/>
      <c r="AY561" s="230"/>
      <c r="AZ561" s="230"/>
      <c r="BA561" s="230"/>
      <c r="BB561" s="230"/>
      <c r="BC561" s="230"/>
      <c r="BD561" s="101"/>
      <c r="BE561" s="101"/>
      <c r="BF561" s="101"/>
      <c r="BG561" s="101"/>
      <c r="BH561" s="101"/>
      <c r="BI561" s="101"/>
      <c r="BJ561" s="101"/>
      <c r="BK561" s="12"/>
      <c r="BL561" s="12"/>
    </row>
    <row r="562" spans="1:64" hidden="1" outlineLevel="1">
      <c r="A562" s="9"/>
      <c r="B562" s="9"/>
      <c r="C562" s="46"/>
      <c r="D562" s="131">
        <f>Asset29</f>
        <v>0</v>
      </c>
      <c r="E562" s="9"/>
      <c r="F562" s="9"/>
      <c r="G562" s="199">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30"/>
      <c r="AC562" s="230"/>
      <c r="AD562" s="230"/>
      <c r="AE562" s="230"/>
      <c r="AF562" s="230"/>
      <c r="AG562" s="230"/>
      <c r="AH562" s="230"/>
      <c r="AI562" s="230"/>
      <c r="AJ562" s="230"/>
      <c r="AK562" s="230"/>
      <c r="AL562" s="230"/>
      <c r="AM562" s="230"/>
      <c r="AN562" s="230"/>
      <c r="AO562" s="230"/>
      <c r="AP562" s="230"/>
      <c r="AQ562" s="230"/>
      <c r="AR562" s="230"/>
      <c r="AS562" s="230"/>
      <c r="AT562" s="230"/>
      <c r="AU562" s="230"/>
      <c r="AV562" s="230"/>
      <c r="AW562" s="230"/>
      <c r="AX562" s="230"/>
      <c r="AY562" s="230"/>
      <c r="AZ562" s="230"/>
      <c r="BA562" s="230"/>
      <c r="BB562" s="230"/>
      <c r="BC562" s="230"/>
      <c r="BD562" s="101"/>
      <c r="BE562" s="101"/>
      <c r="BF562" s="101"/>
      <c r="BG562" s="101"/>
      <c r="BH562" s="101"/>
      <c r="BI562" s="101"/>
      <c r="BJ562" s="101"/>
      <c r="BK562" s="12"/>
      <c r="BL562" s="12"/>
    </row>
    <row r="563" spans="1:64" hidden="1" outlineLevel="1">
      <c r="A563" s="9"/>
      <c r="B563" s="9"/>
      <c r="C563" s="46"/>
      <c r="D563" s="131">
        <f>Asset30</f>
        <v>0</v>
      </c>
      <c r="E563" s="9"/>
      <c r="F563" s="9"/>
      <c r="G563" s="199">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30"/>
      <c r="AC563" s="230"/>
      <c r="AD563" s="230"/>
      <c r="AE563" s="230"/>
      <c r="AF563" s="230"/>
      <c r="AG563" s="230"/>
      <c r="AH563" s="230"/>
      <c r="AI563" s="230"/>
      <c r="AJ563" s="230"/>
      <c r="AK563" s="230"/>
      <c r="AL563" s="230"/>
      <c r="AM563" s="230"/>
      <c r="AN563" s="230"/>
      <c r="AO563" s="230"/>
      <c r="AP563" s="230"/>
      <c r="AQ563" s="230"/>
      <c r="AR563" s="230"/>
      <c r="AS563" s="230"/>
      <c r="AT563" s="230"/>
      <c r="AU563" s="230"/>
      <c r="AV563" s="230"/>
      <c r="AW563" s="230"/>
      <c r="AX563" s="230"/>
      <c r="AY563" s="230"/>
      <c r="AZ563" s="230"/>
      <c r="BA563" s="230"/>
      <c r="BB563" s="230"/>
      <c r="BC563" s="230"/>
      <c r="BD563" s="101"/>
      <c r="BE563" s="101"/>
      <c r="BF563" s="101"/>
      <c r="BG563" s="101"/>
      <c r="BH563" s="101"/>
      <c r="BI563" s="101"/>
      <c r="BJ563" s="101"/>
      <c r="BK563" s="12"/>
      <c r="BL563" s="12"/>
    </row>
    <row r="564" spans="1:64" collapsed="1">
      <c r="A564" s="9"/>
      <c r="B564" s="9"/>
      <c r="C564" s="46"/>
      <c r="D564" s="115"/>
      <c r="E564" s="9"/>
      <c r="F564" s="9"/>
      <c r="G564" s="204"/>
      <c r="H564" s="37"/>
      <c r="I564" s="37"/>
      <c r="J564" s="37"/>
      <c r="K564" s="37"/>
      <c r="L564" s="37"/>
      <c r="M564" s="37"/>
      <c r="N564" s="29"/>
      <c r="O564" s="29"/>
      <c r="P564" s="29"/>
      <c r="Q564" s="29"/>
      <c r="R564" s="29"/>
      <c r="S564" s="101"/>
      <c r="T564" s="101"/>
      <c r="U564" s="101"/>
      <c r="V564" s="101"/>
      <c r="W564" s="101"/>
      <c r="X564" s="101"/>
      <c r="Y564" s="101"/>
      <c r="Z564" s="101"/>
      <c r="AA564" s="101"/>
      <c r="AB564" s="230"/>
      <c r="AC564" s="230"/>
      <c r="AD564" s="230"/>
      <c r="AE564" s="230"/>
      <c r="AF564" s="230"/>
      <c r="AG564" s="230"/>
      <c r="AH564" s="230"/>
      <c r="AI564" s="230"/>
      <c r="AJ564" s="230"/>
      <c r="AK564" s="230"/>
      <c r="AL564" s="230"/>
      <c r="AM564" s="230"/>
      <c r="AN564" s="230"/>
      <c r="AO564" s="230"/>
      <c r="AP564" s="230"/>
      <c r="AQ564" s="230"/>
      <c r="AR564" s="230"/>
      <c r="AS564" s="230"/>
      <c r="AT564" s="230"/>
      <c r="AU564" s="230"/>
      <c r="AV564" s="230"/>
      <c r="AW564" s="230"/>
      <c r="AX564" s="230"/>
      <c r="AY564" s="230"/>
      <c r="AZ564" s="230"/>
      <c r="BA564" s="230"/>
      <c r="BB564" s="230"/>
      <c r="BC564" s="230"/>
      <c r="BD564" s="101"/>
      <c r="BE564" s="101"/>
      <c r="BF564" s="101"/>
      <c r="BG564" s="101"/>
      <c r="BH564" s="101"/>
      <c r="BI564" s="101"/>
      <c r="BJ564" s="101"/>
      <c r="BK564" s="12"/>
      <c r="BL564" s="12"/>
    </row>
    <row r="565" spans="1:64">
      <c r="A565" s="9"/>
      <c r="B565" s="9"/>
      <c r="C565" s="318" t="s">
        <v>139</v>
      </c>
      <c r="D565" s="321"/>
      <c r="E565" s="320"/>
      <c r="F565" s="320"/>
      <c r="G565" s="203">
        <f>SUM(G566:G595)</f>
        <v>-0.21058718995213566</v>
      </c>
      <c r="H565" s="37"/>
      <c r="I565" s="37"/>
      <c r="J565" s="37"/>
      <c r="K565" s="37"/>
      <c r="L565" s="37"/>
      <c r="M565" s="37"/>
      <c r="N565" s="29"/>
      <c r="O565" s="29"/>
      <c r="P565" s="29"/>
      <c r="Q565" s="29"/>
      <c r="R565" s="29"/>
      <c r="S565" s="101"/>
      <c r="T565" s="101"/>
      <c r="U565" s="101"/>
      <c r="V565" s="101"/>
      <c r="W565" s="101"/>
      <c r="X565" s="101"/>
      <c r="Y565" s="101"/>
      <c r="Z565" s="101"/>
      <c r="AA565" s="101"/>
      <c r="AB565" s="230"/>
      <c r="AC565" s="230"/>
      <c r="AD565" s="230"/>
      <c r="AE565" s="230"/>
      <c r="AF565" s="230"/>
      <c r="AG565" s="230"/>
      <c r="AH565" s="230"/>
      <c r="AI565" s="230"/>
      <c r="AJ565" s="230"/>
      <c r="AK565" s="230"/>
      <c r="AL565" s="230"/>
      <c r="AM565" s="230"/>
      <c r="AN565" s="230"/>
      <c r="AO565" s="230"/>
      <c r="AP565" s="230"/>
      <c r="AQ565" s="230"/>
      <c r="AR565" s="230"/>
      <c r="AS565" s="230"/>
      <c r="AT565" s="230"/>
      <c r="AU565" s="230"/>
      <c r="AV565" s="230"/>
      <c r="AW565" s="230"/>
      <c r="AX565" s="230"/>
      <c r="AY565" s="230"/>
      <c r="AZ565" s="230"/>
      <c r="BA565" s="230"/>
      <c r="BB565" s="230"/>
      <c r="BC565" s="230"/>
      <c r="BD565" s="101"/>
      <c r="BE565" s="101"/>
      <c r="BF565" s="101"/>
      <c r="BG565" s="101"/>
      <c r="BH565" s="101"/>
      <c r="BI565" s="101"/>
      <c r="BJ565" s="101"/>
      <c r="BK565" s="12"/>
      <c r="BL565" s="12"/>
    </row>
    <row r="566" spans="1:64" hidden="1" outlineLevel="1">
      <c r="A566" s="9"/>
      <c r="B566" s="9"/>
      <c r="C566" s="9"/>
      <c r="D566" s="131" t="str">
        <f>Asset1</f>
        <v>Opening Distribution Assets</v>
      </c>
      <c r="E566" s="9"/>
      <c r="F566" s="9"/>
      <c r="G566" s="199">
        <f>'Adjustment for previous period'!G462</f>
        <v>-0.21058718995213566</v>
      </c>
      <c r="H566" s="37"/>
      <c r="I566" s="37"/>
      <c r="J566" s="37"/>
      <c r="K566" s="37"/>
      <c r="L566" s="37"/>
      <c r="M566" s="37"/>
      <c r="N566" s="29"/>
      <c r="O566" s="29"/>
      <c r="P566" s="29"/>
      <c r="Q566" s="29"/>
      <c r="R566" s="29"/>
      <c r="S566" s="101"/>
      <c r="T566" s="101"/>
      <c r="U566" s="101"/>
      <c r="V566" s="101"/>
      <c r="W566" s="101"/>
      <c r="X566" s="101"/>
      <c r="Y566" s="101"/>
      <c r="Z566" s="101"/>
      <c r="AA566" s="101"/>
      <c r="AB566" s="230"/>
      <c r="AC566" s="230"/>
      <c r="AD566" s="230"/>
      <c r="AE566" s="230"/>
      <c r="AF566" s="230"/>
      <c r="AG566" s="230"/>
      <c r="AH566" s="230"/>
      <c r="AI566" s="230"/>
      <c r="AJ566" s="230"/>
      <c r="AK566" s="230"/>
      <c r="AL566" s="230"/>
      <c r="AM566" s="230"/>
      <c r="AN566" s="230"/>
      <c r="AO566" s="230"/>
      <c r="AP566" s="230"/>
      <c r="AQ566" s="230"/>
      <c r="AR566" s="230"/>
      <c r="AS566" s="230"/>
      <c r="AT566" s="230"/>
      <c r="AU566" s="230"/>
      <c r="AV566" s="230"/>
      <c r="AW566" s="230"/>
      <c r="AX566" s="230"/>
      <c r="AY566" s="230"/>
      <c r="AZ566" s="230"/>
      <c r="BA566" s="230"/>
      <c r="BB566" s="230"/>
      <c r="BC566" s="230"/>
      <c r="BD566" s="101"/>
      <c r="BE566" s="101"/>
      <c r="BF566" s="101"/>
      <c r="BG566" s="101"/>
      <c r="BH566" s="101"/>
      <c r="BI566" s="101"/>
      <c r="BJ566" s="101"/>
      <c r="BK566" s="12"/>
      <c r="BL566" s="12"/>
    </row>
    <row r="567" spans="1:64" hidden="1" outlineLevel="1">
      <c r="A567" s="9"/>
      <c r="B567" s="9"/>
      <c r="C567" s="46"/>
      <c r="D567" s="131" t="str">
        <f>Asset2</f>
        <v>Sub-transmission Overhead</v>
      </c>
      <c r="E567" s="9"/>
      <c r="F567" s="9"/>
      <c r="G567" s="199">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30"/>
      <c r="AC567" s="230"/>
      <c r="AD567" s="230"/>
      <c r="AE567" s="230"/>
      <c r="AF567" s="230"/>
      <c r="AG567" s="230"/>
      <c r="AH567" s="230"/>
      <c r="AI567" s="230"/>
      <c r="AJ567" s="230"/>
      <c r="AK567" s="230"/>
      <c r="AL567" s="230"/>
      <c r="AM567" s="230"/>
      <c r="AN567" s="230"/>
      <c r="AO567" s="230"/>
      <c r="AP567" s="230"/>
      <c r="AQ567" s="230"/>
      <c r="AR567" s="230"/>
      <c r="AS567" s="230"/>
      <c r="AT567" s="230"/>
      <c r="AU567" s="230"/>
      <c r="AV567" s="230"/>
      <c r="AW567" s="230"/>
      <c r="AX567" s="230"/>
      <c r="AY567" s="230"/>
      <c r="AZ567" s="230"/>
      <c r="BA567" s="230"/>
      <c r="BB567" s="230"/>
      <c r="BC567" s="230"/>
      <c r="BD567" s="101"/>
      <c r="BE567" s="101"/>
      <c r="BF567" s="101"/>
      <c r="BG567" s="101"/>
      <c r="BH567" s="101"/>
      <c r="BI567" s="101"/>
      <c r="BJ567" s="101"/>
      <c r="BK567" s="12"/>
      <c r="BL567" s="12"/>
    </row>
    <row r="568" spans="1:64" hidden="1" outlineLevel="1">
      <c r="A568" s="9"/>
      <c r="B568" s="9"/>
      <c r="C568" s="46"/>
      <c r="D568" s="131" t="str">
        <f>Asset3</f>
        <v>Sub-transmission Underground</v>
      </c>
      <c r="E568" s="9"/>
      <c r="F568" s="9"/>
      <c r="G568" s="199">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30"/>
      <c r="AC568" s="230"/>
      <c r="AD568" s="230"/>
      <c r="AE568" s="230"/>
      <c r="AF568" s="230"/>
      <c r="AG568" s="230"/>
      <c r="AH568" s="230"/>
      <c r="AI568" s="230"/>
      <c r="AJ568" s="230"/>
      <c r="AK568" s="230"/>
      <c r="AL568" s="230"/>
      <c r="AM568" s="230"/>
      <c r="AN568" s="230"/>
      <c r="AO568" s="230"/>
      <c r="AP568" s="230"/>
      <c r="AQ568" s="230"/>
      <c r="AR568" s="230"/>
      <c r="AS568" s="230"/>
      <c r="AT568" s="230"/>
      <c r="AU568" s="230"/>
      <c r="AV568" s="230"/>
      <c r="AW568" s="230"/>
      <c r="AX568" s="230"/>
      <c r="AY568" s="230"/>
      <c r="AZ568" s="230"/>
      <c r="BA568" s="230"/>
      <c r="BB568" s="230"/>
      <c r="BC568" s="230"/>
      <c r="BD568" s="101"/>
      <c r="BE568" s="101"/>
      <c r="BF568" s="101"/>
      <c r="BG568" s="101"/>
      <c r="BH568" s="101"/>
      <c r="BI568" s="101"/>
      <c r="BJ568" s="101"/>
      <c r="BK568" s="12"/>
      <c r="BL568" s="12"/>
    </row>
    <row r="569" spans="1:64" hidden="1" outlineLevel="1">
      <c r="A569" s="9"/>
      <c r="B569" s="9"/>
      <c r="C569" s="46"/>
      <c r="D569" s="131" t="str">
        <f>Asset4</f>
        <v>Zone Substation</v>
      </c>
      <c r="E569" s="9"/>
      <c r="F569" s="9"/>
      <c r="G569" s="199">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30"/>
      <c r="AC569" s="230"/>
      <c r="AD569" s="230"/>
      <c r="AE569" s="230"/>
      <c r="AF569" s="230"/>
      <c r="AG569" s="230"/>
      <c r="AH569" s="230"/>
      <c r="AI569" s="230"/>
      <c r="AJ569" s="230"/>
      <c r="AK569" s="230"/>
      <c r="AL569" s="230"/>
      <c r="AM569" s="230"/>
      <c r="AN569" s="230"/>
      <c r="AO569" s="230"/>
      <c r="AP569" s="230"/>
      <c r="AQ569" s="230"/>
      <c r="AR569" s="230"/>
      <c r="AS569" s="230"/>
      <c r="AT569" s="230"/>
      <c r="AU569" s="230"/>
      <c r="AV569" s="230"/>
      <c r="AW569" s="230"/>
      <c r="AX569" s="230"/>
      <c r="AY569" s="230"/>
      <c r="AZ569" s="230"/>
      <c r="BA569" s="230"/>
      <c r="BB569" s="230"/>
      <c r="BC569" s="230"/>
      <c r="BD569" s="101"/>
      <c r="BE569" s="101"/>
      <c r="BF569" s="101"/>
      <c r="BG569" s="101"/>
      <c r="BH569" s="101"/>
      <c r="BI569" s="101"/>
      <c r="BJ569" s="101"/>
      <c r="BK569" s="12"/>
      <c r="BL569" s="12"/>
    </row>
    <row r="570" spans="1:64" hidden="1" outlineLevel="1">
      <c r="A570" s="9"/>
      <c r="B570" s="9"/>
      <c r="C570" s="46"/>
      <c r="D570" s="131" t="str">
        <f>Asset5</f>
        <v>IT &amp; Communication Systems (Networks)</v>
      </c>
      <c r="E570" s="9"/>
      <c r="F570" s="9"/>
      <c r="G570" s="199">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30"/>
      <c r="AC570" s="230"/>
      <c r="AD570" s="230"/>
      <c r="AE570" s="230"/>
      <c r="AF570" s="230"/>
      <c r="AG570" s="230"/>
      <c r="AH570" s="230"/>
      <c r="AI570" s="230"/>
      <c r="AJ570" s="230"/>
      <c r="AK570" s="230"/>
      <c r="AL570" s="230"/>
      <c r="AM570" s="230"/>
      <c r="AN570" s="230"/>
      <c r="AO570" s="230"/>
      <c r="AP570" s="230"/>
      <c r="AQ570" s="230"/>
      <c r="AR570" s="230"/>
      <c r="AS570" s="230"/>
      <c r="AT570" s="230"/>
      <c r="AU570" s="230"/>
      <c r="AV570" s="230"/>
      <c r="AW570" s="230"/>
      <c r="AX570" s="230"/>
      <c r="AY570" s="230"/>
      <c r="AZ570" s="230"/>
      <c r="BA570" s="230"/>
      <c r="BB570" s="230"/>
      <c r="BC570" s="230"/>
      <c r="BD570" s="101"/>
      <c r="BE570" s="101"/>
      <c r="BF570" s="101"/>
      <c r="BG570" s="101"/>
      <c r="BH570" s="101"/>
      <c r="BI570" s="101"/>
      <c r="BJ570" s="101"/>
      <c r="BK570" s="12"/>
      <c r="BL570" s="12"/>
    </row>
    <row r="571" spans="1:64" hidden="1" outlineLevel="1">
      <c r="A571" s="9"/>
      <c r="B571" s="9"/>
      <c r="C571" s="46"/>
      <c r="D571" s="131" t="str">
        <f>Asset6</f>
        <v>Motor Vehicles</v>
      </c>
      <c r="E571" s="9"/>
      <c r="F571" s="9"/>
      <c r="G571" s="199">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30"/>
      <c r="AC571" s="230"/>
      <c r="AD571" s="230"/>
      <c r="AE571" s="230"/>
      <c r="AF571" s="230"/>
      <c r="AG571" s="230"/>
      <c r="AH571" s="230"/>
      <c r="AI571" s="230"/>
      <c r="AJ571" s="230"/>
      <c r="AK571" s="230"/>
      <c r="AL571" s="230"/>
      <c r="AM571" s="230"/>
      <c r="AN571" s="230"/>
      <c r="AO571" s="230"/>
      <c r="AP571" s="230"/>
      <c r="AQ571" s="230"/>
      <c r="AR571" s="230"/>
      <c r="AS571" s="230"/>
      <c r="AT571" s="230"/>
      <c r="AU571" s="230"/>
      <c r="AV571" s="230"/>
      <c r="AW571" s="230"/>
      <c r="AX571" s="230"/>
      <c r="AY571" s="230"/>
      <c r="AZ571" s="230"/>
      <c r="BA571" s="230"/>
      <c r="BB571" s="230"/>
      <c r="BC571" s="230"/>
      <c r="BD571" s="101"/>
      <c r="BE571" s="101"/>
      <c r="BF571" s="101"/>
      <c r="BG571" s="101"/>
      <c r="BH571" s="101"/>
      <c r="BI571" s="101"/>
      <c r="BJ571" s="101"/>
      <c r="BK571" s="12"/>
      <c r="BL571" s="12"/>
    </row>
    <row r="572" spans="1:64" hidden="1" outlineLevel="1">
      <c r="A572" s="9"/>
      <c r="B572" s="9"/>
      <c r="C572" s="46"/>
      <c r="D572" s="131" t="str">
        <f>Asset7</f>
        <v>Other Non-System Assets (Networks)</v>
      </c>
      <c r="E572" s="9"/>
      <c r="F572" s="9"/>
      <c r="G572" s="199">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30"/>
      <c r="AC572" s="230"/>
      <c r="AD572" s="230"/>
      <c r="AE572" s="230"/>
      <c r="AF572" s="230"/>
      <c r="AG572" s="230"/>
      <c r="AH572" s="230"/>
      <c r="AI572" s="230"/>
      <c r="AJ572" s="230"/>
      <c r="AK572" s="230"/>
      <c r="AL572" s="230"/>
      <c r="AM572" s="230"/>
      <c r="AN572" s="230"/>
      <c r="AO572" s="230"/>
      <c r="AP572" s="230"/>
      <c r="AQ572" s="230"/>
      <c r="AR572" s="230"/>
      <c r="AS572" s="230"/>
      <c r="AT572" s="230"/>
      <c r="AU572" s="230"/>
      <c r="AV572" s="230"/>
      <c r="AW572" s="230"/>
      <c r="AX572" s="230"/>
      <c r="AY572" s="230"/>
      <c r="AZ572" s="230"/>
      <c r="BA572" s="230"/>
      <c r="BB572" s="230"/>
      <c r="BC572" s="230"/>
      <c r="BD572" s="101"/>
      <c r="BE572" s="101"/>
      <c r="BF572" s="101"/>
      <c r="BG572" s="101"/>
      <c r="BH572" s="101"/>
      <c r="BI572" s="101"/>
      <c r="BJ572" s="101"/>
      <c r="BK572" s="12"/>
      <c r="BL572" s="12"/>
    </row>
    <row r="573" spans="1:64" hidden="1" outlineLevel="1">
      <c r="A573" s="9"/>
      <c r="B573" s="9"/>
      <c r="C573" s="46"/>
      <c r="D573" s="131" t="str">
        <f>Asset8</f>
        <v>IT Systems (Corporate)</v>
      </c>
      <c r="E573" s="9"/>
      <c r="F573" s="9"/>
      <c r="G573" s="199">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30"/>
      <c r="AC573" s="230"/>
      <c r="AD573" s="230"/>
      <c r="AE573" s="230"/>
      <c r="AF573" s="230"/>
      <c r="AG573" s="230"/>
      <c r="AH573" s="230"/>
      <c r="AI573" s="230"/>
      <c r="AJ573" s="230"/>
      <c r="AK573" s="230"/>
      <c r="AL573" s="230"/>
      <c r="AM573" s="230"/>
      <c r="AN573" s="230"/>
      <c r="AO573" s="230"/>
      <c r="AP573" s="230"/>
      <c r="AQ573" s="230"/>
      <c r="AR573" s="230"/>
      <c r="AS573" s="230"/>
      <c r="AT573" s="230"/>
      <c r="AU573" s="230"/>
      <c r="AV573" s="230"/>
      <c r="AW573" s="230"/>
      <c r="AX573" s="230"/>
      <c r="AY573" s="230"/>
      <c r="AZ573" s="230"/>
      <c r="BA573" s="230"/>
      <c r="BB573" s="230"/>
      <c r="BC573" s="230"/>
      <c r="BD573" s="101"/>
      <c r="BE573" s="101"/>
      <c r="BF573" s="101"/>
      <c r="BG573" s="101"/>
      <c r="BH573" s="101"/>
      <c r="BI573" s="101"/>
      <c r="BJ573" s="101"/>
      <c r="BK573" s="12"/>
      <c r="BL573" s="12"/>
    </row>
    <row r="574" spans="1:64" hidden="1" outlineLevel="1">
      <c r="A574" s="9"/>
      <c r="B574" s="9"/>
      <c r="C574" s="46"/>
      <c r="D574" s="131" t="str">
        <f>Asset9</f>
        <v>Telecommunications (Corporate)</v>
      </c>
      <c r="E574" s="9"/>
      <c r="F574" s="9"/>
      <c r="G574" s="199">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30"/>
      <c r="AC574" s="230"/>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101"/>
      <c r="BE574" s="101"/>
      <c r="BF574" s="101"/>
      <c r="BG574" s="101"/>
      <c r="BH574" s="101"/>
      <c r="BI574" s="101"/>
      <c r="BJ574" s="101"/>
      <c r="BK574" s="12"/>
      <c r="BL574" s="12"/>
    </row>
    <row r="575" spans="1:64" hidden="1" outlineLevel="1">
      <c r="A575" s="9"/>
      <c r="B575" s="9"/>
      <c r="C575" s="46"/>
      <c r="D575" s="131" t="str">
        <f>Asset10</f>
        <v>Other Non-System Assets (Corporate)</v>
      </c>
      <c r="E575" s="9"/>
      <c r="F575" s="9"/>
      <c r="G575" s="199">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30"/>
      <c r="AC575" s="230"/>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101"/>
      <c r="BE575" s="101"/>
      <c r="BF575" s="101"/>
      <c r="BG575" s="101"/>
      <c r="BH575" s="101"/>
      <c r="BI575" s="101"/>
      <c r="BJ575" s="101"/>
      <c r="BK575" s="12"/>
      <c r="BL575" s="12"/>
    </row>
    <row r="576" spans="1:64" hidden="1" outlineLevel="1">
      <c r="A576" s="9"/>
      <c r="B576" s="9"/>
      <c r="C576" s="46"/>
      <c r="D576" s="131" t="str">
        <f>Asset11</f>
        <v>Land</v>
      </c>
      <c r="E576" s="9"/>
      <c r="F576" s="9"/>
      <c r="G576" s="199">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30"/>
      <c r="AC576" s="230"/>
      <c r="AD576" s="230"/>
      <c r="AE576" s="230"/>
      <c r="AF576" s="230"/>
      <c r="AG576" s="230"/>
      <c r="AH576" s="230"/>
      <c r="AI576" s="230"/>
      <c r="AJ576" s="230"/>
      <c r="AK576" s="230"/>
      <c r="AL576" s="230"/>
      <c r="AM576" s="230"/>
      <c r="AN576" s="230"/>
      <c r="AO576" s="230"/>
      <c r="AP576" s="230"/>
      <c r="AQ576" s="230"/>
      <c r="AR576" s="230"/>
      <c r="AS576" s="230"/>
      <c r="AT576" s="230"/>
      <c r="AU576" s="230"/>
      <c r="AV576" s="230"/>
      <c r="AW576" s="230"/>
      <c r="AX576" s="230"/>
      <c r="AY576" s="230"/>
      <c r="AZ576" s="230"/>
      <c r="BA576" s="230"/>
      <c r="BB576" s="230"/>
      <c r="BC576" s="230"/>
      <c r="BD576" s="101"/>
      <c r="BE576" s="101"/>
      <c r="BF576" s="101"/>
      <c r="BG576" s="101"/>
      <c r="BH576" s="101"/>
      <c r="BI576" s="101"/>
      <c r="BJ576" s="101"/>
      <c r="BK576" s="12"/>
      <c r="BL576" s="12"/>
    </row>
    <row r="577" spans="1:64" hidden="1" outlineLevel="1">
      <c r="A577" s="9"/>
      <c r="B577" s="9"/>
      <c r="C577" s="46"/>
      <c r="D577" s="131" t="str">
        <f>Asset12</f>
        <v>Buildings</v>
      </c>
      <c r="E577" s="9"/>
      <c r="F577" s="9"/>
      <c r="G577" s="199">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30"/>
      <c r="AC577" s="230"/>
      <c r="AD577" s="230"/>
      <c r="AE577" s="230"/>
      <c r="AF577" s="230"/>
      <c r="AG577" s="230"/>
      <c r="AH577" s="230"/>
      <c r="AI577" s="230"/>
      <c r="AJ577" s="230"/>
      <c r="AK577" s="230"/>
      <c r="AL577" s="230"/>
      <c r="AM577" s="230"/>
      <c r="AN577" s="230"/>
      <c r="AO577" s="230"/>
      <c r="AP577" s="230"/>
      <c r="AQ577" s="230"/>
      <c r="AR577" s="230"/>
      <c r="AS577" s="230"/>
      <c r="AT577" s="230"/>
      <c r="AU577" s="230"/>
      <c r="AV577" s="230"/>
      <c r="AW577" s="230"/>
      <c r="AX577" s="230"/>
      <c r="AY577" s="230"/>
      <c r="AZ577" s="230"/>
      <c r="BA577" s="230"/>
      <c r="BB577" s="230"/>
      <c r="BC577" s="230"/>
      <c r="BD577" s="101"/>
      <c r="BE577" s="101"/>
      <c r="BF577" s="101"/>
      <c r="BG577" s="101"/>
      <c r="BH577" s="101"/>
      <c r="BI577" s="101"/>
      <c r="BJ577" s="101"/>
      <c r="BK577" s="12"/>
      <c r="BL577" s="12"/>
    </row>
    <row r="578" spans="1:64" hidden="1" outlineLevel="1">
      <c r="A578" s="9"/>
      <c r="B578" s="9"/>
      <c r="C578" s="46"/>
      <c r="D578" s="131" t="str">
        <f>Asset13</f>
        <v>Equity raising costs</v>
      </c>
      <c r="E578" s="9"/>
      <c r="F578" s="9"/>
      <c r="G578" s="199">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30"/>
      <c r="AC578" s="230"/>
      <c r="AD578" s="230"/>
      <c r="AE578" s="230"/>
      <c r="AF578" s="230"/>
      <c r="AG578" s="230"/>
      <c r="AH578" s="230"/>
      <c r="AI578" s="230"/>
      <c r="AJ578" s="230"/>
      <c r="AK578" s="230"/>
      <c r="AL578" s="230"/>
      <c r="AM578" s="230"/>
      <c r="AN578" s="230"/>
      <c r="AO578" s="230"/>
      <c r="AP578" s="230"/>
      <c r="AQ578" s="230"/>
      <c r="AR578" s="230"/>
      <c r="AS578" s="230"/>
      <c r="AT578" s="230"/>
      <c r="AU578" s="230"/>
      <c r="AV578" s="230"/>
      <c r="AW578" s="230"/>
      <c r="AX578" s="230"/>
      <c r="AY578" s="230"/>
      <c r="AZ578" s="230"/>
      <c r="BA578" s="230"/>
      <c r="BB578" s="230"/>
      <c r="BC578" s="230"/>
      <c r="BD578" s="101"/>
      <c r="BE578" s="101"/>
      <c r="BF578" s="101"/>
      <c r="BG578" s="101"/>
      <c r="BH578" s="101"/>
      <c r="BI578" s="101"/>
      <c r="BJ578" s="101"/>
      <c r="BK578" s="12"/>
      <c r="BL578" s="12"/>
    </row>
    <row r="579" spans="1:64" hidden="1" outlineLevel="1">
      <c r="A579" s="9"/>
      <c r="B579" s="9"/>
      <c r="C579" s="46"/>
      <c r="D579" s="131">
        <f>Asset14</f>
        <v>0</v>
      </c>
      <c r="E579" s="9"/>
      <c r="F579" s="9"/>
      <c r="G579" s="199">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30"/>
      <c r="AC579" s="230"/>
      <c r="AD579" s="230"/>
      <c r="AE579" s="230"/>
      <c r="AF579" s="230"/>
      <c r="AG579" s="230"/>
      <c r="AH579" s="230"/>
      <c r="AI579" s="230"/>
      <c r="AJ579" s="230"/>
      <c r="AK579" s="230"/>
      <c r="AL579" s="230"/>
      <c r="AM579" s="230"/>
      <c r="AN579" s="230"/>
      <c r="AO579" s="230"/>
      <c r="AP579" s="230"/>
      <c r="AQ579" s="230"/>
      <c r="AR579" s="230"/>
      <c r="AS579" s="230"/>
      <c r="AT579" s="230"/>
      <c r="AU579" s="230"/>
      <c r="AV579" s="230"/>
      <c r="AW579" s="230"/>
      <c r="AX579" s="230"/>
      <c r="AY579" s="230"/>
      <c r="AZ579" s="230"/>
      <c r="BA579" s="230"/>
      <c r="BB579" s="230"/>
      <c r="BC579" s="230"/>
      <c r="BD579" s="101"/>
      <c r="BE579" s="101"/>
      <c r="BF579" s="101"/>
      <c r="BG579" s="101"/>
      <c r="BH579" s="101"/>
      <c r="BI579" s="101"/>
      <c r="BJ579" s="101"/>
      <c r="BK579" s="12"/>
      <c r="BL579" s="12"/>
    </row>
    <row r="580" spans="1:64" hidden="1" outlineLevel="1">
      <c r="A580" s="9"/>
      <c r="B580" s="9"/>
      <c r="C580" s="46"/>
      <c r="D580" s="131">
        <f>Asset15</f>
        <v>0</v>
      </c>
      <c r="E580" s="9"/>
      <c r="F580" s="9"/>
      <c r="G580" s="199">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30"/>
      <c r="AC580" s="230"/>
      <c r="AD580" s="230"/>
      <c r="AE580" s="230"/>
      <c r="AF580" s="230"/>
      <c r="AG580" s="230"/>
      <c r="AH580" s="230"/>
      <c r="AI580" s="230"/>
      <c r="AJ580" s="230"/>
      <c r="AK580" s="230"/>
      <c r="AL580" s="230"/>
      <c r="AM580" s="230"/>
      <c r="AN580" s="230"/>
      <c r="AO580" s="230"/>
      <c r="AP580" s="230"/>
      <c r="AQ580" s="230"/>
      <c r="AR580" s="230"/>
      <c r="AS580" s="230"/>
      <c r="AT580" s="230"/>
      <c r="AU580" s="230"/>
      <c r="AV580" s="230"/>
      <c r="AW580" s="230"/>
      <c r="AX580" s="230"/>
      <c r="AY580" s="230"/>
      <c r="AZ580" s="230"/>
      <c r="BA580" s="230"/>
      <c r="BB580" s="230"/>
      <c r="BC580" s="230"/>
      <c r="BD580" s="101"/>
      <c r="BE580" s="101"/>
      <c r="BF580" s="101"/>
      <c r="BG580" s="101"/>
      <c r="BH580" s="101"/>
      <c r="BI580" s="101"/>
      <c r="BJ580" s="101"/>
      <c r="BK580" s="12"/>
      <c r="BL580" s="12"/>
    </row>
    <row r="581" spans="1:64" hidden="1" outlineLevel="1">
      <c r="A581" s="9"/>
      <c r="B581" s="9"/>
      <c r="C581" s="46"/>
      <c r="D581" s="131">
        <f>Asset16</f>
        <v>0</v>
      </c>
      <c r="E581" s="9"/>
      <c r="F581" s="9"/>
      <c r="G581" s="199">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30"/>
      <c r="AC581" s="230"/>
      <c r="AD581" s="230"/>
      <c r="AE581" s="230"/>
      <c r="AF581" s="230"/>
      <c r="AG581" s="230"/>
      <c r="AH581" s="230"/>
      <c r="AI581" s="230"/>
      <c r="AJ581" s="230"/>
      <c r="AK581" s="230"/>
      <c r="AL581" s="230"/>
      <c r="AM581" s="230"/>
      <c r="AN581" s="230"/>
      <c r="AO581" s="230"/>
      <c r="AP581" s="230"/>
      <c r="AQ581" s="230"/>
      <c r="AR581" s="230"/>
      <c r="AS581" s="230"/>
      <c r="AT581" s="230"/>
      <c r="AU581" s="230"/>
      <c r="AV581" s="230"/>
      <c r="AW581" s="230"/>
      <c r="AX581" s="230"/>
      <c r="AY581" s="230"/>
      <c r="AZ581" s="230"/>
      <c r="BA581" s="230"/>
      <c r="BB581" s="230"/>
      <c r="BC581" s="230"/>
      <c r="BD581" s="101"/>
      <c r="BE581" s="101"/>
      <c r="BF581" s="101"/>
      <c r="BG581" s="101"/>
      <c r="BH581" s="101"/>
      <c r="BI581" s="101"/>
      <c r="BJ581" s="101"/>
      <c r="BK581" s="12"/>
      <c r="BL581" s="12"/>
    </row>
    <row r="582" spans="1:64" hidden="1" outlineLevel="1">
      <c r="A582" s="9"/>
      <c r="B582" s="9"/>
      <c r="C582" s="46"/>
      <c r="D582" s="131">
        <f>Asset17</f>
        <v>0</v>
      </c>
      <c r="E582" s="9"/>
      <c r="F582" s="9"/>
      <c r="G582" s="199">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30"/>
      <c r="AC582" s="230"/>
      <c r="AD582" s="230"/>
      <c r="AE582" s="230"/>
      <c r="AF582" s="230"/>
      <c r="AG582" s="230"/>
      <c r="AH582" s="230"/>
      <c r="AI582" s="230"/>
      <c r="AJ582" s="230"/>
      <c r="AK582" s="230"/>
      <c r="AL582" s="230"/>
      <c r="AM582" s="230"/>
      <c r="AN582" s="230"/>
      <c r="AO582" s="230"/>
      <c r="AP582" s="230"/>
      <c r="AQ582" s="230"/>
      <c r="AR582" s="230"/>
      <c r="AS582" s="230"/>
      <c r="AT582" s="230"/>
      <c r="AU582" s="230"/>
      <c r="AV582" s="230"/>
      <c r="AW582" s="230"/>
      <c r="AX582" s="230"/>
      <c r="AY582" s="230"/>
      <c r="AZ582" s="230"/>
      <c r="BA582" s="230"/>
      <c r="BB582" s="230"/>
      <c r="BC582" s="230"/>
      <c r="BD582" s="101"/>
      <c r="BE582" s="101"/>
      <c r="BF582" s="101"/>
      <c r="BG582" s="101"/>
      <c r="BH582" s="101"/>
      <c r="BI582" s="101"/>
      <c r="BJ582" s="101"/>
      <c r="BK582" s="12"/>
      <c r="BL582" s="12"/>
    </row>
    <row r="583" spans="1:64" hidden="1" outlineLevel="1">
      <c r="A583" s="9"/>
      <c r="B583" s="9"/>
      <c r="C583" s="46"/>
      <c r="D583" s="131">
        <f>Asset18</f>
        <v>0</v>
      </c>
      <c r="E583" s="9"/>
      <c r="F583" s="9"/>
      <c r="G583" s="199">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30"/>
      <c r="AC583" s="230"/>
      <c r="AD583" s="230"/>
      <c r="AE583" s="230"/>
      <c r="AF583" s="230"/>
      <c r="AG583" s="230"/>
      <c r="AH583" s="230"/>
      <c r="AI583" s="230"/>
      <c r="AJ583" s="230"/>
      <c r="AK583" s="230"/>
      <c r="AL583" s="230"/>
      <c r="AM583" s="230"/>
      <c r="AN583" s="230"/>
      <c r="AO583" s="230"/>
      <c r="AP583" s="230"/>
      <c r="AQ583" s="230"/>
      <c r="AR583" s="230"/>
      <c r="AS583" s="230"/>
      <c r="AT583" s="230"/>
      <c r="AU583" s="230"/>
      <c r="AV583" s="230"/>
      <c r="AW583" s="230"/>
      <c r="AX583" s="230"/>
      <c r="AY583" s="230"/>
      <c r="AZ583" s="230"/>
      <c r="BA583" s="230"/>
      <c r="BB583" s="230"/>
      <c r="BC583" s="230"/>
      <c r="BD583" s="101"/>
      <c r="BE583" s="101"/>
      <c r="BF583" s="101"/>
      <c r="BG583" s="101"/>
      <c r="BH583" s="101"/>
      <c r="BI583" s="101"/>
      <c r="BJ583" s="101"/>
      <c r="BK583" s="12"/>
      <c r="BL583" s="12"/>
    </row>
    <row r="584" spans="1:64" hidden="1" outlineLevel="1">
      <c r="A584" s="9"/>
      <c r="B584" s="9"/>
      <c r="C584" s="46"/>
      <c r="D584" s="131">
        <f>Asset19</f>
        <v>0</v>
      </c>
      <c r="E584" s="9"/>
      <c r="F584" s="9"/>
      <c r="G584" s="199">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30"/>
      <c r="AC584" s="230"/>
      <c r="AD584" s="230"/>
      <c r="AE584" s="230"/>
      <c r="AF584" s="230"/>
      <c r="AG584" s="230"/>
      <c r="AH584" s="230"/>
      <c r="AI584" s="230"/>
      <c r="AJ584" s="230"/>
      <c r="AK584" s="230"/>
      <c r="AL584" s="230"/>
      <c r="AM584" s="230"/>
      <c r="AN584" s="230"/>
      <c r="AO584" s="230"/>
      <c r="AP584" s="230"/>
      <c r="AQ584" s="230"/>
      <c r="AR584" s="230"/>
      <c r="AS584" s="230"/>
      <c r="AT584" s="230"/>
      <c r="AU584" s="230"/>
      <c r="AV584" s="230"/>
      <c r="AW584" s="230"/>
      <c r="AX584" s="230"/>
      <c r="AY584" s="230"/>
      <c r="AZ584" s="230"/>
      <c r="BA584" s="230"/>
      <c r="BB584" s="230"/>
      <c r="BC584" s="230"/>
      <c r="BD584" s="101"/>
      <c r="BE584" s="101"/>
      <c r="BF584" s="101"/>
      <c r="BG584" s="101"/>
      <c r="BH584" s="101"/>
      <c r="BI584" s="101"/>
      <c r="BJ584" s="101"/>
      <c r="BK584" s="12"/>
      <c r="BL584" s="12"/>
    </row>
    <row r="585" spans="1:64" hidden="1" outlineLevel="1">
      <c r="A585" s="9"/>
      <c r="B585" s="9"/>
      <c r="C585" s="46"/>
      <c r="D585" s="131">
        <f>Asset20</f>
        <v>0</v>
      </c>
      <c r="E585" s="9"/>
      <c r="F585" s="9"/>
      <c r="G585" s="199">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30"/>
      <c r="AC585" s="230"/>
      <c r="AD585" s="230"/>
      <c r="AE585" s="230"/>
      <c r="AF585" s="230"/>
      <c r="AG585" s="230"/>
      <c r="AH585" s="230"/>
      <c r="AI585" s="230"/>
      <c r="AJ585" s="230"/>
      <c r="AK585" s="230"/>
      <c r="AL585" s="230"/>
      <c r="AM585" s="230"/>
      <c r="AN585" s="230"/>
      <c r="AO585" s="230"/>
      <c r="AP585" s="230"/>
      <c r="AQ585" s="230"/>
      <c r="AR585" s="230"/>
      <c r="AS585" s="230"/>
      <c r="AT585" s="230"/>
      <c r="AU585" s="230"/>
      <c r="AV585" s="230"/>
      <c r="AW585" s="230"/>
      <c r="AX585" s="230"/>
      <c r="AY585" s="230"/>
      <c r="AZ585" s="230"/>
      <c r="BA585" s="230"/>
      <c r="BB585" s="230"/>
      <c r="BC585" s="230"/>
      <c r="BD585" s="101"/>
      <c r="BE585" s="101"/>
      <c r="BF585" s="101"/>
      <c r="BG585" s="101"/>
      <c r="BH585" s="101"/>
      <c r="BI585" s="101"/>
      <c r="BJ585" s="101"/>
      <c r="BK585" s="12"/>
      <c r="BL585" s="12"/>
    </row>
    <row r="586" spans="1:64" hidden="1" outlineLevel="1">
      <c r="A586" s="9"/>
      <c r="B586" s="9"/>
      <c r="C586" s="46"/>
      <c r="D586" s="131">
        <f>Asset21</f>
        <v>0</v>
      </c>
      <c r="E586" s="9"/>
      <c r="F586" s="9"/>
      <c r="G586" s="199">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30"/>
      <c r="AC586" s="230"/>
      <c r="AD586" s="230"/>
      <c r="AE586" s="230"/>
      <c r="AF586" s="230"/>
      <c r="AG586" s="230"/>
      <c r="AH586" s="230"/>
      <c r="AI586" s="230"/>
      <c r="AJ586" s="230"/>
      <c r="AK586" s="230"/>
      <c r="AL586" s="230"/>
      <c r="AM586" s="230"/>
      <c r="AN586" s="230"/>
      <c r="AO586" s="230"/>
      <c r="AP586" s="230"/>
      <c r="AQ586" s="230"/>
      <c r="AR586" s="230"/>
      <c r="AS586" s="230"/>
      <c r="AT586" s="230"/>
      <c r="AU586" s="230"/>
      <c r="AV586" s="230"/>
      <c r="AW586" s="230"/>
      <c r="AX586" s="230"/>
      <c r="AY586" s="230"/>
      <c r="AZ586" s="230"/>
      <c r="BA586" s="230"/>
      <c r="BB586" s="230"/>
      <c r="BC586" s="230"/>
      <c r="BD586" s="101"/>
      <c r="BE586" s="101"/>
      <c r="BF586" s="101"/>
      <c r="BG586" s="101"/>
      <c r="BH586" s="101"/>
      <c r="BI586" s="101"/>
      <c r="BJ586" s="101"/>
      <c r="BK586" s="12"/>
      <c r="BL586" s="12"/>
    </row>
    <row r="587" spans="1:64" hidden="1" outlineLevel="1">
      <c r="A587" s="9"/>
      <c r="B587" s="9"/>
      <c r="C587" s="46"/>
      <c r="D587" s="131">
        <f>Asset22</f>
        <v>0</v>
      </c>
      <c r="E587" s="9"/>
      <c r="F587" s="9"/>
      <c r="G587" s="199">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30"/>
      <c r="AC587" s="230"/>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101"/>
      <c r="BE587" s="101"/>
      <c r="BF587" s="101"/>
      <c r="BG587" s="101"/>
      <c r="BH587" s="101"/>
      <c r="BI587" s="101"/>
      <c r="BJ587" s="101"/>
      <c r="BK587" s="12"/>
      <c r="BL587" s="12"/>
    </row>
    <row r="588" spans="1:64" hidden="1" outlineLevel="1">
      <c r="A588" s="9"/>
      <c r="B588" s="9"/>
      <c r="C588" s="46"/>
      <c r="D588" s="131">
        <f>Asset23</f>
        <v>0</v>
      </c>
      <c r="E588" s="9"/>
      <c r="F588" s="9"/>
      <c r="G588" s="199">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30"/>
      <c r="AC588" s="230"/>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101"/>
      <c r="BE588" s="101"/>
      <c r="BF588" s="101"/>
      <c r="BG588" s="101"/>
      <c r="BH588" s="101"/>
      <c r="BI588" s="101"/>
      <c r="BJ588" s="101"/>
      <c r="BK588" s="12"/>
      <c r="BL588" s="12"/>
    </row>
    <row r="589" spans="1:64" hidden="1" outlineLevel="1">
      <c r="A589" s="9"/>
      <c r="B589" s="9"/>
      <c r="C589" s="46"/>
      <c r="D589" s="131">
        <f>Asset24</f>
        <v>0</v>
      </c>
      <c r="E589" s="9"/>
      <c r="F589" s="9"/>
      <c r="G589" s="199">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30"/>
      <c r="AC589" s="230"/>
      <c r="AD589" s="230"/>
      <c r="AE589" s="230"/>
      <c r="AF589" s="230"/>
      <c r="AG589" s="230"/>
      <c r="AH589" s="230"/>
      <c r="AI589" s="230"/>
      <c r="AJ589" s="230"/>
      <c r="AK589" s="230"/>
      <c r="AL589" s="230"/>
      <c r="AM589" s="230"/>
      <c r="AN589" s="230"/>
      <c r="AO589" s="230"/>
      <c r="AP589" s="230"/>
      <c r="AQ589" s="230"/>
      <c r="AR589" s="230"/>
      <c r="AS589" s="230"/>
      <c r="AT589" s="230"/>
      <c r="AU589" s="230"/>
      <c r="AV589" s="230"/>
      <c r="AW589" s="230"/>
      <c r="AX589" s="230"/>
      <c r="AY589" s="230"/>
      <c r="AZ589" s="230"/>
      <c r="BA589" s="230"/>
      <c r="BB589" s="230"/>
      <c r="BC589" s="230"/>
      <c r="BD589" s="101"/>
      <c r="BE589" s="101"/>
      <c r="BF589" s="101"/>
      <c r="BG589" s="101"/>
      <c r="BH589" s="101"/>
      <c r="BI589" s="101"/>
      <c r="BJ589" s="101"/>
      <c r="BK589" s="12"/>
      <c r="BL589" s="12"/>
    </row>
    <row r="590" spans="1:64" hidden="1" outlineLevel="1">
      <c r="A590" s="9"/>
      <c r="B590" s="9"/>
      <c r="C590" s="46"/>
      <c r="D590" s="131">
        <f>Asset25</f>
        <v>0</v>
      </c>
      <c r="E590" s="9"/>
      <c r="F590" s="9"/>
      <c r="G590" s="199">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30"/>
      <c r="AC590" s="230"/>
      <c r="AD590" s="230"/>
      <c r="AE590" s="230"/>
      <c r="AF590" s="230"/>
      <c r="AG590" s="230"/>
      <c r="AH590" s="230"/>
      <c r="AI590" s="230"/>
      <c r="AJ590" s="230"/>
      <c r="AK590" s="230"/>
      <c r="AL590" s="230"/>
      <c r="AM590" s="230"/>
      <c r="AN590" s="230"/>
      <c r="AO590" s="230"/>
      <c r="AP590" s="230"/>
      <c r="AQ590" s="230"/>
      <c r="AR590" s="230"/>
      <c r="AS590" s="230"/>
      <c r="AT590" s="230"/>
      <c r="AU590" s="230"/>
      <c r="AV590" s="230"/>
      <c r="AW590" s="230"/>
      <c r="AX590" s="230"/>
      <c r="AY590" s="230"/>
      <c r="AZ590" s="230"/>
      <c r="BA590" s="230"/>
      <c r="BB590" s="230"/>
      <c r="BC590" s="230"/>
      <c r="BD590" s="101"/>
      <c r="BE590" s="101"/>
      <c r="BF590" s="101"/>
      <c r="BG590" s="101"/>
      <c r="BH590" s="101"/>
      <c r="BI590" s="101"/>
      <c r="BJ590" s="101"/>
      <c r="BK590" s="12"/>
      <c r="BL590" s="12"/>
    </row>
    <row r="591" spans="1:64" hidden="1" outlineLevel="1">
      <c r="A591" s="9"/>
      <c r="B591" s="9"/>
      <c r="C591" s="46"/>
      <c r="D591" s="131">
        <f>Asset26</f>
        <v>0</v>
      </c>
      <c r="E591" s="9"/>
      <c r="F591" s="9"/>
      <c r="G591" s="199">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30"/>
      <c r="AC591" s="230"/>
      <c r="AD591" s="230"/>
      <c r="AE591" s="230"/>
      <c r="AF591" s="230"/>
      <c r="AG591" s="230"/>
      <c r="AH591" s="230"/>
      <c r="AI591" s="230"/>
      <c r="AJ591" s="230"/>
      <c r="AK591" s="230"/>
      <c r="AL591" s="230"/>
      <c r="AM591" s="230"/>
      <c r="AN591" s="230"/>
      <c r="AO591" s="230"/>
      <c r="AP591" s="230"/>
      <c r="AQ591" s="230"/>
      <c r="AR591" s="230"/>
      <c r="AS591" s="230"/>
      <c r="AT591" s="230"/>
      <c r="AU591" s="230"/>
      <c r="AV591" s="230"/>
      <c r="AW591" s="230"/>
      <c r="AX591" s="230"/>
      <c r="AY591" s="230"/>
      <c r="AZ591" s="230"/>
      <c r="BA591" s="230"/>
      <c r="BB591" s="230"/>
      <c r="BC591" s="230"/>
      <c r="BD591" s="101"/>
      <c r="BE591" s="101"/>
      <c r="BF591" s="101"/>
      <c r="BG591" s="101"/>
      <c r="BH591" s="101"/>
      <c r="BI591" s="101"/>
      <c r="BJ591" s="101"/>
      <c r="BK591" s="12"/>
      <c r="BL591" s="12"/>
    </row>
    <row r="592" spans="1:64" hidden="1" outlineLevel="1">
      <c r="A592" s="9"/>
      <c r="B592" s="9"/>
      <c r="C592" s="46"/>
      <c r="D592" s="131">
        <f>Asset27</f>
        <v>0</v>
      </c>
      <c r="E592" s="9"/>
      <c r="F592" s="9"/>
      <c r="G592" s="199">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30"/>
      <c r="AC592" s="230"/>
      <c r="AD592" s="230"/>
      <c r="AE592" s="230"/>
      <c r="AF592" s="230"/>
      <c r="AG592" s="230"/>
      <c r="AH592" s="230"/>
      <c r="AI592" s="230"/>
      <c r="AJ592" s="230"/>
      <c r="AK592" s="230"/>
      <c r="AL592" s="230"/>
      <c r="AM592" s="230"/>
      <c r="AN592" s="230"/>
      <c r="AO592" s="230"/>
      <c r="AP592" s="230"/>
      <c r="AQ592" s="230"/>
      <c r="AR592" s="230"/>
      <c r="AS592" s="230"/>
      <c r="AT592" s="230"/>
      <c r="AU592" s="230"/>
      <c r="AV592" s="230"/>
      <c r="AW592" s="230"/>
      <c r="AX592" s="230"/>
      <c r="AY592" s="230"/>
      <c r="AZ592" s="230"/>
      <c r="BA592" s="230"/>
      <c r="BB592" s="230"/>
      <c r="BC592" s="230"/>
      <c r="BD592" s="101"/>
      <c r="BE592" s="101"/>
      <c r="BF592" s="101"/>
      <c r="BG592" s="101"/>
      <c r="BH592" s="101"/>
      <c r="BI592" s="101"/>
      <c r="BJ592" s="101"/>
      <c r="BK592" s="12"/>
      <c r="BL592" s="12"/>
    </row>
    <row r="593" spans="1:64" hidden="1" outlineLevel="1">
      <c r="A593" s="9"/>
      <c r="B593" s="9"/>
      <c r="C593" s="46"/>
      <c r="D593" s="131">
        <f>Asset28</f>
        <v>0</v>
      </c>
      <c r="E593" s="9"/>
      <c r="F593" s="9"/>
      <c r="G593" s="199">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30"/>
      <c r="AC593" s="230"/>
      <c r="AD593" s="230"/>
      <c r="AE593" s="230"/>
      <c r="AF593" s="230"/>
      <c r="AG593" s="230"/>
      <c r="AH593" s="230"/>
      <c r="AI593" s="230"/>
      <c r="AJ593" s="230"/>
      <c r="AK593" s="230"/>
      <c r="AL593" s="230"/>
      <c r="AM593" s="230"/>
      <c r="AN593" s="230"/>
      <c r="AO593" s="230"/>
      <c r="AP593" s="230"/>
      <c r="AQ593" s="230"/>
      <c r="AR593" s="230"/>
      <c r="AS593" s="230"/>
      <c r="AT593" s="230"/>
      <c r="AU593" s="230"/>
      <c r="AV593" s="230"/>
      <c r="AW593" s="230"/>
      <c r="AX593" s="230"/>
      <c r="AY593" s="230"/>
      <c r="AZ593" s="230"/>
      <c r="BA593" s="230"/>
      <c r="BB593" s="230"/>
      <c r="BC593" s="230"/>
      <c r="BD593" s="101"/>
      <c r="BE593" s="101"/>
      <c r="BF593" s="101"/>
      <c r="BG593" s="101"/>
      <c r="BH593" s="101"/>
      <c r="BI593" s="101"/>
      <c r="BJ593" s="101"/>
      <c r="BK593" s="12"/>
      <c r="BL593" s="12"/>
    </row>
    <row r="594" spans="1:64" hidden="1" outlineLevel="1">
      <c r="A594" s="9"/>
      <c r="B594" s="9"/>
      <c r="C594" s="46"/>
      <c r="D594" s="131">
        <f>Asset29</f>
        <v>0</v>
      </c>
      <c r="E594" s="9"/>
      <c r="F594" s="9"/>
      <c r="G594" s="199">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30"/>
      <c r="AC594" s="230"/>
      <c r="AD594" s="230"/>
      <c r="AE594" s="230"/>
      <c r="AF594" s="230"/>
      <c r="AG594" s="230"/>
      <c r="AH594" s="230"/>
      <c r="AI594" s="230"/>
      <c r="AJ594" s="230"/>
      <c r="AK594" s="230"/>
      <c r="AL594" s="230"/>
      <c r="AM594" s="230"/>
      <c r="AN594" s="230"/>
      <c r="AO594" s="230"/>
      <c r="AP594" s="230"/>
      <c r="AQ594" s="230"/>
      <c r="AR594" s="230"/>
      <c r="AS594" s="230"/>
      <c r="AT594" s="230"/>
      <c r="AU594" s="230"/>
      <c r="AV594" s="230"/>
      <c r="AW594" s="230"/>
      <c r="AX594" s="230"/>
      <c r="AY594" s="230"/>
      <c r="AZ594" s="230"/>
      <c r="BA594" s="230"/>
      <c r="BB594" s="230"/>
      <c r="BC594" s="230"/>
      <c r="BD594" s="101"/>
      <c r="BE594" s="101"/>
      <c r="BF594" s="101"/>
      <c r="BG594" s="101"/>
      <c r="BH594" s="101"/>
      <c r="BI594" s="101"/>
      <c r="BJ594" s="101"/>
      <c r="BK594" s="12"/>
      <c r="BL594" s="12"/>
    </row>
    <row r="595" spans="1:64" hidden="1" outlineLevel="1">
      <c r="A595" s="9"/>
      <c r="B595" s="9"/>
      <c r="C595" s="46"/>
      <c r="D595" s="131">
        <f>Asset30</f>
        <v>0</v>
      </c>
      <c r="E595" s="9"/>
      <c r="F595" s="9"/>
      <c r="G595" s="199">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30"/>
      <c r="AC595" s="230"/>
      <c r="AD595" s="230"/>
      <c r="AE595" s="230"/>
      <c r="AF595" s="230"/>
      <c r="AG595" s="230"/>
      <c r="AH595" s="230"/>
      <c r="AI595" s="230"/>
      <c r="AJ595" s="230"/>
      <c r="AK595" s="230"/>
      <c r="AL595" s="230"/>
      <c r="AM595" s="230"/>
      <c r="AN595" s="230"/>
      <c r="AO595" s="230"/>
      <c r="AP595" s="230"/>
      <c r="AQ595" s="230"/>
      <c r="AR595" s="230"/>
      <c r="AS595" s="230"/>
      <c r="AT595" s="230"/>
      <c r="AU595" s="230"/>
      <c r="AV595" s="230"/>
      <c r="AW595" s="230"/>
      <c r="AX595" s="230"/>
      <c r="AY595" s="230"/>
      <c r="AZ595" s="230"/>
      <c r="BA595" s="230"/>
      <c r="BB595" s="230"/>
      <c r="BC595" s="230"/>
      <c r="BD595" s="101"/>
      <c r="BE595" s="101"/>
      <c r="BF595" s="101"/>
      <c r="BG595" s="101"/>
      <c r="BH595" s="101"/>
      <c r="BI595" s="101"/>
      <c r="BJ595" s="101"/>
      <c r="BK595" s="12"/>
      <c r="BL595" s="12"/>
    </row>
    <row r="596" spans="1:64" collapsed="1">
      <c r="A596" s="9"/>
      <c r="B596" s="9"/>
      <c r="C596" s="46"/>
      <c r="D596" s="115"/>
      <c r="E596" s="9"/>
      <c r="F596" s="9"/>
      <c r="G596" s="204"/>
      <c r="H596" s="37"/>
      <c r="I596" s="37"/>
      <c r="J596" s="37"/>
      <c r="K596" s="37"/>
      <c r="L596" s="37"/>
      <c r="M596" s="37"/>
      <c r="N596" s="29"/>
      <c r="O596" s="29"/>
      <c r="P596" s="29"/>
      <c r="Q596" s="29"/>
      <c r="R596" s="29"/>
      <c r="S596" s="101"/>
      <c r="T596" s="101"/>
      <c r="U596" s="101"/>
      <c r="V596" s="101"/>
      <c r="W596" s="101"/>
      <c r="X596" s="101"/>
      <c r="Y596" s="101"/>
      <c r="Z596" s="101"/>
      <c r="AA596" s="101"/>
      <c r="AB596" s="230"/>
      <c r="AC596" s="230"/>
      <c r="AD596" s="230"/>
      <c r="AE596" s="230"/>
      <c r="AF596" s="230"/>
      <c r="AG596" s="230"/>
      <c r="AH596" s="230"/>
      <c r="AI596" s="230"/>
      <c r="AJ596" s="230"/>
      <c r="AK596" s="230"/>
      <c r="AL596" s="230"/>
      <c r="AM596" s="230"/>
      <c r="AN596" s="230"/>
      <c r="AO596" s="230"/>
      <c r="AP596" s="230"/>
      <c r="AQ596" s="230"/>
      <c r="AR596" s="230"/>
      <c r="AS596" s="230"/>
      <c r="AT596" s="230"/>
      <c r="AU596" s="230"/>
      <c r="AV596" s="230"/>
      <c r="AW596" s="230"/>
      <c r="AX596" s="230"/>
      <c r="AY596" s="230"/>
      <c r="AZ596" s="230"/>
      <c r="BA596" s="230"/>
      <c r="BB596" s="230"/>
      <c r="BC596" s="230"/>
      <c r="BD596" s="101"/>
      <c r="BE596" s="101"/>
      <c r="BF596" s="101"/>
      <c r="BG596" s="101"/>
      <c r="BH596" s="101"/>
      <c r="BI596" s="101"/>
      <c r="BJ596" s="101"/>
      <c r="BK596" s="12"/>
      <c r="BL596" s="12"/>
    </row>
    <row r="597" spans="1:64">
      <c r="A597" s="9"/>
      <c r="B597" s="9"/>
      <c r="C597" s="46" t="s">
        <v>60</v>
      </c>
      <c r="D597" s="131"/>
      <c r="E597" s="9"/>
      <c r="F597" s="9"/>
      <c r="G597" s="203">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30"/>
      <c r="AC597" s="230"/>
      <c r="AD597" s="230"/>
      <c r="AE597" s="230"/>
      <c r="AF597" s="230"/>
      <c r="AG597" s="230"/>
      <c r="AH597" s="230"/>
      <c r="AI597" s="230"/>
      <c r="AJ597" s="230"/>
      <c r="AK597" s="230"/>
      <c r="AL597" s="230"/>
      <c r="AM597" s="230"/>
      <c r="AN597" s="230"/>
      <c r="AO597" s="230"/>
      <c r="AP597" s="230"/>
      <c r="AQ597" s="230"/>
      <c r="AR597" s="230"/>
      <c r="AS597" s="230"/>
      <c r="AT597" s="230"/>
      <c r="AU597" s="230"/>
      <c r="AV597" s="230"/>
      <c r="AW597" s="230"/>
      <c r="AX597" s="230"/>
      <c r="AY597" s="230"/>
      <c r="AZ597" s="230"/>
      <c r="BA597" s="230"/>
      <c r="BB597" s="230"/>
      <c r="BC597" s="230"/>
      <c r="BD597" s="101"/>
      <c r="BE597" s="101"/>
      <c r="BF597" s="101"/>
      <c r="BG597" s="101"/>
      <c r="BH597" s="101"/>
      <c r="BI597" s="101"/>
      <c r="BJ597" s="101"/>
      <c r="BK597" s="12"/>
      <c r="BL597" s="12"/>
    </row>
    <row r="598" spans="1:64" hidden="1" outlineLevel="1">
      <c r="A598" s="9"/>
      <c r="B598" s="9"/>
      <c r="C598" s="46"/>
      <c r="D598" s="131" t="str">
        <f>Asset1</f>
        <v>Opening Distribution Assets</v>
      </c>
      <c r="E598" s="9"/>
      <c r="F598" s="9"/>
      <c r="G598" s="199">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30"/>
      <c r="AC598" s="230"/>
      <c r="AD598" s="230"/>
      <c r="AE598" s="230"/>
      <c r="AF598" s="230"/>
      <c r="AG598" s="230"/>
      <c r="AH598" s="230"/>
      <c r="AI598" s="230"/>
      <c r="AJ598" s="230"/>
      <c r="AK598" s="230"/>
      <c r="AL598" s="230"/>
      <c r="AM598" s="230"/>
      <c r="AN598" s="230"/>
      <c r="AO598" s="230"/>
      <c r="AP598" s="230"/>
      <c r="AQ598" s="230"/>
      <c r="AR598" s="230"/>
      <c r="AS598" s="230"/>
      <c r="AT598" s="230"/>
      <c r="AU598" s="230"/>
      <c r="AV598" s="230"/>
      <c r="AW598" s="230"/>
      <c r="AX598" s="230"/>
      <c r="AY598" s="230"/>
      <c r="AZ598" s="230"/>
      <c r="BA598" s="230"/>
      <c r="BB598" s="230"/>
      <c r="BC598" s="230"/>
      <c r="BD598" s="101"/>
      <c r="BE598" s="101"/>
      <c r="BF598" s="101"/>
      <c r="BG598" s="101"/>
      <c r="BH598" s="101"/>
      <c r="BI598" s="101"/>
      <c r="BJ598" s="101"/>
      <c r="BK598" s="12"/>
      <c r="BL598" s="12"/>
    </row>
    <row r="599" spans="1:64" hidden="1" outlineLevel="1">
      <c r="A599" s="9"/>
      <c r="B599" s="9"/>
      <c r="C599" s="46"/>
      <c r="D599" s="131" t="str">
        <f>Asset2</f>
        <v>Sub-transmission Overhead</v>
      </c>
      <c r="E599" s="9"/>
      <c r="F599" s="9"/>
      <c r="G599" s="199">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30"/>
      <c r="AC599" s="230"/>
      <c r="AD599" s="230"/>
      <c r="AE599" s="230"/>
      <c r="AF599" s="230"/>
      <c r="AG599" s="230"/>
      <c r="AH599" s="230"/>
      <c r="AI599" s="230"/>
      <c r="AJ599" s="230"/>
      <c r="AK599" s="230"/>
      <c r="AL599" s="230"/>
      <c r="AM599" s="230"/>
      <c r="AN599" s="230"/>
      <c r="AO599" s="230"/>
      <c r="AP599" s="230"/>
      <c r="AQ599" s="230"/>
      <c r="AR599" s="230"/>
      <c r="AS599" s="230"/>
      <c r="AT599" s="230"/>
      <c r="AU599" s="230"/>
      <c r="AV599" s="230"/>
      <c r="AW599" s="230"/>
      <c r="AX599" s="230"/>
      <c r="AY599" s="230"/>
      <c r="AZ599" s="230"/>
      <c r="BA599" s="230"/>
      <c r="BB599" s="230"/>
      <c r="BC599" s="230"/>
      <c r="BD599" s="101"/>
      <c r="BE599" s="101"/>
      <c r="BF599" s="101"/>
      <c r="BG599" s="101"/>
      <c r="BH599" s="101"/>
      <c r="BI599" s="101"/>
      <c r="BJ599" s="101"/>
      <c r="BK599" s="12"/>
      <c r="BL599" s="12"/>
    </row>
    <row r="600" spans="1:64" hidden="1" outlineLevel="1">
      <c r="A600" s="9"/>
      <c r="B600" s="9"/>
      <c r="C600" s="46"/>
      <c r="D600" s="131" t="str">
        <f>Asset3</f>
        <v>Sub-transmission Underground</v>
      </c>
      <c r="E600" s="9"/>
      <c r="F600" s="9"/>
      <c r="G600" s="199">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30"/>
      <c r="AC600" s="230"/>
      <c r="AD600" s="230"/>
      <c r="AE600" s="230"/>
      <c r="AF600" s="230"/>
      <c r="AG600" s="230"/>
      <c r="AH600" s="230"/>
      <c r="AI600" s="230"/>
      <c r="AJ600" s="230"/>
      <c r="AK600" s="230"/>
      <c r="AL600" s="230"/>
      <c r="AM600" s="230"/>
      <c r="AN600" s="230"/>
      <c r="AO600" s="230"/>
      <c r="AP600" s="230"/>
      <c r="AQ600" s="230"/>
      <c r="AR600" s="230"/>
      <c r="AS600" s="230"/>
      <c r="AT600" s="230"/>
      <c r="AU600" s="230"/>
      <c r="AV600" s="230"/>
      <c r="AW600" s="230"/>
      <c r="AX600" s="230"/>
      <c r="AY600" s="230"/>
      <c r="AZ600" s="230"/>
      <c r="BA600" s="230"/>
      <c r="BB600" s="230"/>
      <c r="BC600" s="230"/>
      <c r="BD600" s="101"/>
      <c r="BE600" s="101"/>
      <c r="BF600" s="101"/>
      <c r="BG600" s="101"/>
      <c r="BH600" s="101"/>
      <c r="BI600" s="101"/>
      <c r="BJ600" s="101"/>
      <c r="BK600" s="12"/>
      <c r="BL600" s="12"/>
    </row>
    <row r="601" spans="1:64" hidden="1" outlineLevel="1">
      <c r="A601" s="9"/>
      <c r="B601" s="9"/>
      <c r="C601" s="46"/>
      <c r="D601" s="131" t="str">
        <f>Asset4</f>
        <v>Zone Substation</v>
      </c>
      <c r="E601" s="9"/>
      <c r="F601" s="9"/>
      <c r="G601" s="199">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30"/>
      <c r="AC601" s="230"/>
      <c r="AD601" s="230"/>
      <c r="AE601" s="230"/>
      <c r="AF601" s="230"/>
      <c r="AG601" s="230"/>
      <c r="AH601" s="230"/>
      <c r="AI601" s="230"/>
      <c r="AJ601" s="230"/>
      <c r="AK601" s="230"/>
      <c r="AL601" s="230"/>
      <c r="AM601" s="230"/>
      <c r="AN601" s="230"/>
      <c r="AO601" s="230"/>
      <c r="AP601" s="230"/>
      <c r="AQ601" s="230"/>
      <c r="AR601" s="230"/>
      <c r="AS601" s="230"/>
      <c r="AT601" s="230"/>
      <c r="AU601" s="230"/>
      <c r="AV601" s="230"/>
      <c r="AW601" s="230"/>
      <c r="AX601" s="230"/>
      <c r="AY601" s="230"/>
      <c r="AZ601" s="230"/>
      <c r="BA601" s="230"/>
      <c r="BB601" s="230"/>
      <c r="BC601" s="230"/>
      <c r="BD601" s="101"/>
      <c r="BE601" s="101"/>
      <c r="BF601" s="101"/>
      <c r="BG601" s="101"/>
      <c r="BH601" s="101"/>
      <c r="BI601" s="101"/>
      <c r="BJ601" s="101"/>
      <c r="BK601" s="12"/>
      <c r="BL601" s="12"/>
    </row>
    <row r="602" spans="1:64" hidden="1" outlineLevel="1">
      <c r="A602" s="9"/>
      <c r="B602" s="9"/>
      <c r="C602" s="46"/>
      <c r="D602" s="131" t="str">
        <f>Asset5</f>
        <v>IT &amp; Communication Systems (Networks)</v>
      </c>
      <c r="E602" s="9"/>
      <c r="F602" s="9"/>
      <c r="G602" s="199">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c r="BA602" s="230"/>
      <c r="BB602" s="230"/>
      <c r="BC602" s="230"/>
      <c r="BD602" s="101"/>
      <c r="BE602" s="101"/>
      <c r="BF602" s="101"/>
      <c r="BG602" s="101"/>
      <c r="BH602" s="101"/>
      <c r="BI602" s="101"/>
      <c r="BJ602" s="101"/>
      <c r="BK602" s="12"/>
      <c r="BL602" s="12"/>
    </row>
    <row r="603" spans="1:64" hidden="1" outlineLevel="1">
      <c r="A603" s="9"/>
      <c r="B603" s="9"/>
      <c r="C603" s="46"/>
      <c r="D603" s="131" t="str">
        <f>Asset6</f>
        <v>Motor Vehicles</v>
      </c>
      <c r="E603" s="9"/>
      <c r="F603" s="9"/>
      <c r="G603" s="199">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30"/>
      <c r="AC603" s="230"/>
      <c r="AD603" s="230"/>
      <c r="AE603" s="230"/>
      <c r="AF603" s="230"/>
      <c r="AG603" s="230"/>
      <c r="AH603" s="230"/>
      <c r="AI603" s="230"/>
      <c r="AJ603" s="230"/>
      <c r="AK603" s="230"/>
      <c r="AL603" s="230"/>
      <c r="AM603" s="230"/>
      <c r="AN603" s="230"/>
      <c r="AO603" s="230"/>
      <c r="AP603" s="230"/>
      <c r="AQ603" s="230"/>
      <c r="AR603" s="230"/>
      <c r="AS603" s="230"/>
      <c r="AT603" s="230"/>
      <c r="AU603" s="230"/>
      <c r="AV603" s="230"/>
      <c r="AW603" s="230"/>
      <c r="AX603" s="230"/>
      <c r="AY603" s="230"/>
      <c r="AZ603" s="230"/>
      <c r="BA603" s="230"/>
      <c r="BB603" s="230"/>
      <c r="BC603" s="230"/>
      <c r="BD603" s="101"/>
      <c r="BE603" s="101"/>
      <c r="BF603" s="101"/>
      <c r="BG603" s="101"/>
      <c r="BH603" s="101"/>
      <c r="BI603" s="101"/>
      <c r="BJ603" s="101"/>
      <c r="BK603" s="12"/>
      <c r="BL603" s="12"/>
    </row>
    <row r="604" spans="1:64" hidden="1" outlineLevel="1">
      <c r="A604" s="9"/>
      <c r="B604" s="9"/>
      <c r="C604" s="46"/>
      <c r="D604" s="131" t="str">
        <f>Asset7</f>
        <v>Other Non-System Assets (Networks)</v>
      </c>
      <c r="E604" s="9"/>
      <c r="F604" s="9"/>
      <c r="G604" s="199">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30"/>
      <c r="AC604" s="230"/>
      <c r="AD604" s="230"/>
      <c r="AE604" s="230"/>
      <c r="AF604" s="230"/>
      <c r="AG604" s="230"/>
      <c r="AH604" s="230"/>
      <c r="AI604" s="230"/>
      <c r="AJ604" s="230"/>
      <c r="AK604" s="230"/>
      <c r="AL604" s="230"/>
      <c r="AM604" s="230"/>
      <c r="AN604" s="230"/>
      <c r="AO604" s="230"/>
      <c r="AP604" s="230"/>
      <c r="AQ604" s="230"/>
      <c r="AR604" s="230"/>
      <c r="AS604" s="230"/>
      <c r="AT604" s="230"/>
      <c r="AU604" s="230"/>
      <c r="AV604" s="230"/>
      <c r="AW604" s="230"/>
      <c r="AX604" s="230"/>
      <c r="AY604" s="230"/>
      <c r="AZ604" s="230"/>
      <c r="BA604" s="230"/>
      <c r="BB604" s="230"/>
      <c r="BC604" s="230"/>
      <c r="BD604" s="101"/>
      <c r="BE604" s="101"/>
      <c r="BF604" s="101"/>
      <c r="BG604" s="101"/>
      <c r="BH604" s="101"/>
      <c r="BI604" s="101"/>
      <c r="BJ604" s="101"/>
      <c r="BK604" s="12"/>
      <c r="BL604" s="12"/>
    </row>
    <row r="605" spans="1:64" hidden="1" outlineLevel="1">
      <c r="A605" s="9"/>
      <c r="B605" s="9"/>
      <c r="C605" s="46"/>
      <c r="D605" s="131" t="str">
        <f>Asset8</f>
        <v>IT Systems (Corporate)</v>
      </c>
      <c r="E605" s="9"/>
      <c r="F605" s="9"/>
      <c r="G605" s="199">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30"/>
      <c r="AC605" s="230"/>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c r="BA605" s="230"/>
      <c r="BB605" s="230"/>
      <c r="BC605" s="230"/>
      <c r="BD605" s="101"/>
      <c r="BE605" s="101"/>
      <c r="BF605" s="101"/>
      <c r="BG605" s="101"/>
      <c r="BH605" s="101"/>
      <c r="BI605" s="101"/>
      <c r="BJ605" s="101"/>
      <c r="BK605" s="12"/>
      <c r="BL605" s="12"/>
    </row>
    <row r="606" spans="1:64" hidden="1" outlineLevel="1">
      <c r="A606" s="9"/>
      <c r="B606" s="9"/>
      <c r="C606" s="46"/>
      <c r="D606" s="131" t="str">
        <f>Asset9</f>
        <v>Telecommunications (Corporate)</v>
      </c>
      <c r="E606" s="9"/>
      <c r="F606" s="9"/>
      <c r="G606" s="199">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30"/>
      <c r="AC606" s="230"/>
      <c r="AD606" s="230"/>
      <c r="AE606" s="230"/>
      <c r="AF606" s="230"/>
      <c r="AG606" s="230"/>
      <c r="AH606" s="230"/>
      <c r="AI606" s="230"/>
      <c r="AJ606" s="230"/>
      <c r="AK606" s="230"/>
      <c r="AL606" s="230"/>
      <c r="AM606" s="230"/>
      <c r="AN606" s="230"/>
      <c r="AO606" s="230"/>
      <c r="AP606" s="230"/>
      <c r="AQ606" s="230"/>
      <c r="AR606" s="230"/>
      <c r="AS606" s="230"/>
      <c r="AT606" s="230"/>
      <c r="AU606" s="230"/>
      <c r="AV606" s="230"/>
      <c r="AW606" s="230"/>
      <c r="AX606" s="230"/>
      <c r="AY606" s="230"/>
      <c r="AZ606" s="230"/>
      <c r="BA606" s="230"/>
      <c r="BB606" s="230"/>
      <c r="BC606" s="230"/>
      <c r="BD606" s="101"/>
      <c r="BE606" s="101"/>
      <c r="BF606" s="101"/>
      <c r="BG606" s="101"/>
      <c r="BH606" s="101"/>
      <c r="BI606" s="101"/>
      <c r="BJ606" s="101"/>
      <c r="BK606" s="12"/>
      <c r="BL606" s="12"/>
    </row>
    <row r="607" spans="1:64" hidden="1" outlineLevel="1">
      <c r="A607" s="9"/>
      <c r="B607" s="9"/>
      <c r="C607" s="46"/>
      <c r="D607" s="131" t="str">
        <f>Asset10</f>
        <v>Other Non-System Assets (Corporate)</v>
      </c>
      <c r="E607" s="9"/>
      <c r="F607" s="9"/>
      <c r="G607" s="199">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30"/>
      <c r="AC607" s="230"/>
      <c r="AD607" s="230"/>
      <c r="AE607" s="230"/>
      <c r="AF607" s="230"/>
      <c r="AG607" s="230"/>
      <c r="AH607" s="230"/>
      <c r="AI607" s="230"/>
      <c r="AJ607" s="230"/>
      <c r="AK607" s="230"/>
      <c r="AL607" s="230"/>
      <c r="AM607" s="230"/>
      <c r="AN607" s="230"/>
      <c r="AO607" s="230"/>
      <c r="AP607" s="230"/>
      <c r="AQ607" s="230"/>
      <c r="AR607" s="230"/>
      <c r="AS607" s="230"/>
      <c r="AT607" s="230"/>
      <c r="AU607" s="230"/>
      <c r="AV607" s="230"/>
      <c r="AW607" s="230"/>
      <c r="AX607" s="230"/>
      <c r="AY607" s="230"/>
      <c r="AZ607" s="230"/>
      <c r="BA607" s="230"/>
      <c r="BB607" s="230"/>
      <c r="BC607" s="230"/>
      <c r="BD607" s="101"/>
      <c r="BE607" s="101"/>
      <c r="BF607" s="101"/>
      <c r="BG607" s="101"/>
      <c r="BH607" s="101"/>
      <c r="BI607" s="101"/>
      <c r="BJ607" s="101"/>
      <c r="BK607" s="12"/>
      <c r="BL607" s="12"/>
    </row>
    <row r="608" spans="1:64" hidden="1" outlineLevel="1">
      <c r="A608" s="9"/>
      <c r="B608" s="9"/>
      <c r="C608" s="46"/>
      <c r="D608" s="131" t="str">
        <f>Asset11</f>
        <v>Land</v>
      </c>
      <c r="E608" s="9"/>
      <c r="F608" s="9"/>
      <c r="G608" s="199">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30"/>
      <c r="AC608" s="230"/>
      <c r="AD608" s="230"/>
      <c r="AE608" s="230"/>
      <c r="AF608" s="230"/>
      <c r="AG608" s="230"/>
      <c r="AH608" s="230"/>
      <c r="AI608" s="230"/>
      <c r="AJ608" s="230"/>
      <c r="AK608" s="230"/>
      <c r="AL608" s="230"/>
      <c r="AM608" s="230"/>
      <c r="AN608" s="230"/>
      <c r="AO608" s="230"/>
      <c r="AP608" s="230"/>
      <c r="AQ608" s="230"/>
      <c r="AR608" s="230"/>
      <c r="AS608" s="230"/>
      <c r="AT608" s="230"/>
      <c r="AU608" s="230"/>
      <c r="AV608" s="230"/>
      <c r="AW608" s="230"/>
      <c r="AX608" s="230"/>
      <c r="AY608" s="230"/>
      <c r="AZ608" s="230"/>
      <c r="BA608" s="230"/>
      <c r="BB608" s="230"/>
      <c r="BC608" s="230"/>
      <c r="BD608" s="101"/>
      <c r="BE608" s="101"/>
      <c r="BF608" s="101"/>
      <c r="BG608" s="101"/>
      <c r="BH608" s="101"/>
      <c r="BI608" s="101"/>
      <c r="BJ608" s="101"/>
      <c r="BK608" s="12"/>
      <c r="BL608" s="12"/>
    </row>
    <row r="609" spans="1:64" hidden="1" outlineLevel="1">
      <c r="A609" s="9"/>
      <c r="B609" s="9"/>
      <c r="C609" s="46"/>
      <c r="D609" s="131" t="str">
        <f>Asset12</f>
        <v>Buildings</v>
      </c>
      <c r="E609" s="9"/>
      <c r="F609" s="9"/>
      <c r="G609" s="199">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30"/>
      <c r="AC609" s="230"/>
      <c r="AD609" s="230"/>
      <c r="AE609" s="230"/>
      <c r="AF609" s="230"/>
      <c r="AG609" s="230"/>
      <c r="AH609" s="230"/>
      <c r="AI609" s="230"/>
      <c r="AJ609" s="230"/>
      <c r="AK609" s="230"/>
      <c r="AL609" s="230"/>
      <c r="AM609" s="230"/>
      <c r="AN609" s="230"/>
      <c r="AO609" s="230"/>
      <c r="AP609" s="230"/>
      <c r="AQ609" s="230"/>
      <c r="AR609" s="230"/>
      <c r="AS609" s="230"/>
      <c r="AT609" s="230"/>
      <c r="AU609" s="230"/>
      <c r="AV609" s="230"/>
      <c r="AW609" s="230"/>
      <c r="AX609" s="230"/>
      <c r="AY609" s="230"/>
      <c r="AZ609" s="230"/>
      <c r="BA609" s="230"/>
      <c r="BB609" s="230"/>
      <c r="BC609" s="230"/>
      <c r="BD609" s="101"/>
      <c r="BE609" s="101"/>
      <c r="BF609" s="101"/>
      <c r="BG609" s="101"/>
      <c r="BH609" s="101"/>
      <c r="BI609" s="101"/>
      <c r="BJ609" s="101"/>
      <c r="BK609" s="12"/>
      <c r="BL609" s="12"/>
    </row>
    <row r="610" spans="1:64" hidden="1" outlineLevel="1">
      <c r="A610" s="9"/>
      <c r="B610" s="9"/>
      <c r="C610" s="46"/>
      <c r="D610" s="131" t="str">
        <f>Asset13</f>
        <v>Equity raising costs</v>
      </c>
      <c r="E610" s="9"/>
      <c r="F610" s="9"/>
      <c r="G610" s="199">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101"/>
      <c r="BE610" s="101"/>
      <c r="BF610" s="101"/>
      <c r="BG610" s="101"/>
      <c r="BH610" s="101"/>
      <c r="BI610" s="101"/>
      <c r="BJ610" s="101"/>
      <c r="BK610" s="12"/>
      <c r="BL610" s="12"/>
    </row>
    <row r="611" spans="1:64" hidden="1" outlineLevel="1">
      <c r="A611" s="9"/>
      <c r="B611" s="9"/>
      <c r="C611" s="46"/>
      <c r="D611" s="131">
        <f>Asset14</f>
        <v>0</v>
      </c>
      <c r="E611" s="9"/>
      <c r="F611" s="9"/>
      <c r="G611" s="199">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30"/>
      <c r="AC611" s="230"/>
      <c r="AD611" s="230"/>
      <c r="AE611" s="230"/>
      <c r="AF611" s="230"/>
      <c r="AG611" s="230"/>
      <c r="AH611" s="230"/>
      <c r="AI611" s="230"/>
      <c r="AJ611" s="230"/>
      <c r="AK611" s="230"/>
      <c r="AL611" s="230"/>
      <c r="AM611" s="230"/>
      <c r="AN611" s="230"/>
      <c r="AO611" s="230"/>
      <c r="AP611" s="230"/>
      <c r="AQ611" s="230"/>
      <c r="AR611" s="230"/>
      <c r="AS611" s="230"/>
      <c r="AT611" s="230"/>
      <c r="AU611" s="230"/>
      <c r="AV611" s="230"/>
      <c r="AW611" s="230"/>
      <c r="AX611" s="230"/>
      <c r="AY611" s="230"/>
      <c r="AZ611" s="230"/>
      <c r="BA611" s="230"/>
      <c r="BB611" s="230"/>
      <c r="BC611" s="230"/>
      <c r="BD611" s="101"/>
      <c r="BE611" s="101"/>
      <c r="BF611" s="101"/>
      <c r="BG611" s="101"/>
      <c r="BH611" s="101"/>
      <c r="BI611" s="101"/>
      <c r="BJ611" s="101"/>
      <c r="BK611" s="12"/>
      <c r="BL611" s="12"/>
    </row>
    <row r="612" spans="1:64" hidden="1" outlineLevel="1">
      <c r="A612" s="9"/>
      <c r="B612" s="9"/>
      <c r="C612" s="46"/>
      <c r="D612" s="131">
        <f>Asset15</f>
        <v>0</v>
      </c>
      <c r="E612" s="9"/>
      <c r="F612" s="9"/>
      <c r="G612" s="199">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30"/>
      <c r="AC612" s="230"/>
      <c r="AD612" s="230"/>
      <c r="AE612" s="230"/>
      <c r="AF612" s="230"/>
      <c r="AG612" s="230"/>
      <c r="AH612" s="230"/>
      <c r="AI612" s="230"/>
      <c r="AJ612" s="230"/>
      <c r="AK612" s="230"/>
      <c r="AL612" s="230"/>
      <c r="AM612" s="230"/>
      <c r="AN612" s="230"/>
      <c r="AO612" s="230"/>
      <c r="AP612" s="230"/>
      <c r="AQ612" s="230"/>
      <c r="AR612" s="230"/>
      <c r="AS612" s="230"/>
      <c r="AT612" s="230"/>
      <c r="AU612" s="230"/>
      <c r="AV612" s="230"/>
      <c r="AW612" s="230"/>
      <c r="AX612" s="230"/>
      <c r="AY612" s="230"/>
      <c r="AZ612" s="230"/>
      <c r="BA612" s="230"/>
      <c r="BB612" s="230"/>
      <c r="BC612" s="230"/>
      <c r="BD612" s="101"/>
      <c r="BE612" s="101"/>
      <c r="BF612" s="101"/>
      <c r="BG612" s="101"/>
      <c r="BH612" s="101"/>
      <c r="BI612" s="101"/>
      <c r="BJ612" s="101"/>
      <c r="BK612" s="12"/>
      <c r="BL612" s="12"/>
    </row>
    <row r="613" spans="1:64" hidden="1" outlineLevel="1">
      <c r="A613" s="9"/>
      <c r="B613" s="9"/>
      <c r="C613" s="46"/>
      <c r="D613" s="131">
        <f>Asset16</f>
        <v>0</v>
      </c>
      <c r="E613" s="9"/>
      <c r="F613" s="9"/>
      <c r="G613" s="199">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30"/>
      <c r="AC613" s="230"/>
      <c r="AD613" s="230"/>
      <c r="AE613" s="230"/>
      <c r="AF613" s="230"/>
      <c r="AG613" s="230"/>
      <c r="AH613" s="230"/>
      <c r="AI613" s="230"/>
      <c r="AJ613" s="230"/>
      <c r="AK613" s="230"/>
      <c r="AL613" s="230"/>
      <c r="AM613" s="230"/>
      <c r="AN613" s="230"/>
      <c r="AO613" s="230"/>
      <c r="AP613" s="230"/>
      <c r="AQ613" s="230"/>
      <c r="AR613" s="230"/>
      <c r="AS613" s="230"/>
      <c r="AT613" s="230"/>
      <c r="AU613" s="230"/>
      <c r="AV613" s="230"/>
      <c r="AW613" s="230"/>
      <c r="AX613" s="230"/>
      <c r="AY613" s="230"/>
      <c r="AZ613" s="230"/>
      <c r="BA613" s="230"/>
      <c r="BB613" s="230"/>
      <c r="BC613" s="230"/>
      <c r="BD613" s="101"/>
      <c r="BE613" s="101"/>
      <c r="BF613" s="101"/>
      <c r="BG613" s="101"/>
      <c r="BH613" s="101"/>
      <c r="BI613" s="101"/>
      <c r="BJ613" s="101"/>
      <c r="BK613" s="12"/>
      <c r="BL613" s="12"/>
    </row>
    <row r="614" spans="1:64" hidden="1" outlineLevel="1">
      <c r="A614" s="9"/>
      <c r="B614" s="9"/>
      <c r="C614" s="46"/>
      <c r="D614" s="131">
        <f>Asset17</f>
        <v>0</v>
      </c>
      <c r="E614" s="9"/>
      <c r="F614" s="9"/>
      <c r="G614" s="199">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30"/>
      <c r="AC614" s="230"/>
      <c r="AD614" s="230"/>
      <c r="AE614" s="230"/>
      <c r="AF614" s="230"/>
      <c r="AG614" s="230"/>
      <c r="AH614" s="230"/>
      <c r="AI614" s="230"/>
      <c r="AJ614" s="230"/>
      <c r="AK614" s="230"/>
      <c r="AL614" s="230"/>
      <c r="AM614" s="230"/>
      <c r="AN614" s="230"/>
      <c r="AO614" s="230"/>
      <c r="AP614" s="230"/>
      <c r="AQ614" s="230"/>
      <c r="AR614" s="230"/>
      <c r="AS614" s="230"/>
      <c r="AT614" s="230"/>
      <c r="AU614" s="230"/>
      <c r="AV614" s="230"/>
      <c r="AW614" s="230"/>
      <c r="AX614" s="230"/>
      <c r="AY614" s="230"/>
      <c r="AZ614" s="230"/>
      <c r="BA614" s="230"/>
      <c r="BB614" s="230"/>
      <c r="BC614" s="230"/>
      <c r="BD614" s="101"/>
      <c r="BE614" s="101"/>
      <c r="BF614" s="101"/>
      <c r="BG614" s="101"/>
      <c r="BH614" s="101"/>
      <c r="BI614" s="101"/>
      <c r="BJ614" s="101"/>
      <c r="BK614" s="12"/>
      <c r="BL614" s="12"/>
    </row>
    <row r="615" spans="1:64" hidden="1" outlineLevel="1">
      <c r="A615" s="9"/>
      <c r="B615" s="9"/>
      <c r="C615" s="46"/>
      <c r="D615" s="131">
        <f>Asset18</f>
        <v>0</v>
      </c>
      <c r="E615" s="9"/>
      <c r="F615" s="9"/>
      <c r="G615" s="199">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30"/>
      <c r="AC615" s="230"/>
      <c r="AD615" s="230"/>
      <c r="AE615" s="230"/>
      <c r="AF615" s="230"/>
      <c r="AG615" s="230"/>
      <c r="AH615" s="230"/>
      <c r="AI615" s="230"/>
      <c r="AJ615" s="230"/>
      <c r="AK615" s="230"/>
      <c r="AL615" s="230"/>
      <c r="AM615" s="230"/>
      <c r="AN615" s="230"/>
      <c r="AO615" s="230"/>
      <c r="AP615" s="230"/>
      <c r="AQ615" s="230"/>
      <c r="AR615" s="230"/>
      <c r="AS615" s="230"/>
      <c r="AT615" s="230"/>
      <c r="AU615" s="230"/>
      <c r="AV615" s="230"/>
      <c r="AW615" s="230"/>
      <c r="AX615" s="230"/>
      <c r="AY615" s="230"/>
      <c r="AZ615" s="230"/>
      <c r="BA615" s="230"/>
      <c r="BB615" s="230"/>
      <c r="BC615" s="230"/>
      <c r="BD615" s="101"/>
      <c r="BE615" s="101"/>
      <c r="BF615" s="101"/>
      <c r="BG615" s="101"/>
      <c r="BH615" s="101"/>
      <c r="BI615" s="101"/>
      <c r="BJ615" s="101"/>
      <c r="BK615" s="12"/>
      <c r="BL615" s="12"/>
    </row>
    <row r="616" spans="1:64" hidden="1" outlineLevel="1">
      <c r="A616" s="9"/>
      <c r="B616" s="9"/>
      <c r="C616" s="46"/>
      <c r="D616" s="131">
        <f>Asset19</f>
        <v>0</v>
      </c>
      <c r="E616" s="9"/>
      <c r="F616" s="9"/>
      <c r="G616" s="199">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30"/>
      <c r="AC616" s="230"/>
      <c r="AD616" s="230"/>
      <c r="AE616" s="230"/>
      <c r="AF616" s="230"/>
      <c r="AG616" s="230"/>
      <c r="AH616" s="230"/>
      <c r="AI616" s="230"/>
      <c r="AJ616" s="230"/>
      <c r="AK616" s="230"/>
      <c r="AL616" s="230"/>
      <c r="AM616" s="230"/>
      <c r="AN616" s="230"/>
      <c r="AO616" s="230"/>
      <c r="AP616" s="230"/>
      <c r="AQ616" s="230"/>
      <c r="AR616" s="230"/>
      <c r="AS616" s="230"/>
      <c r="AT616" s="230"/>
      <c r="AU616" s="230"/>
      <c r="AV616" s="230"/>
      <c r="AW616" s="230"/>
      <c r="AX616" s="230"/>
      <c r="AY616" s="230"/>
      <c r="AZ616" s="230"/>
      <c r="BA616" s="230"/>
      <c r="BB616" s="230"/>
      <c r="BC616" s="230"/>
      <c r="BD616" s="101"/>
      <c r="BE616" s="101"/>
      <c r="BF616" s="101"/>
      <c r="BG616" s="101"/>
      <c r="BH616" s="101"/>
      <c r="BI616" s="101"/>
      <c r="BJ616" s="101"/>
      <c r="BK616" s="12"/>
      <c r="BL616" s="12"/>
    </row>
    <row r="617" spans="1:64" hidden="1" outlineLevel="1">
      <c r="A617" s="9"/>
      <c r="B617" s="9"/>
      <c r="C617" s="46"/>
      <c r="D617" s="131">
        <f>Asset20</f>
        <v>0</v>
      </c>
      <c r="E617" s="9"/>
      <c r="F617" s="9"/>
      <c r="G617" s="199">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30"/>
      <c r="AC617" s="230"/>
      <c r="AD617" s="230"/>
      <c r="AE617" s="230"/>
      <c r="AF617" s="230"/>
      <c r="AG617" s="230"/>
      <c r="AH617" s="230"/>
      <c r="AI617" s="230"/>
      <c r="AJ617" s="230"/>
      <c r="AK617" s="230"/>
      <c r="AL617" s="230"/>
      <c r="AM617" s="230"/>
      <c r="AN617" s="230"/>
      <c r="AO617" s="230"/>
      <c r="AP617" s="230"/>
      <c r="AQ617" s="230"/>
      <c r="AR617" s="230"/>
      <c r="AS617" s="230"/>
      <c r="AT617" s="230"/>
      <c r="AU617" s="230"/>
      <c r="AV617" s="230"/>
      <c r="AW617" s="230"/>
      <c r="AX617" s="230"/>
      <c r="AY617" s="230"/>
      <c r="AZ617" s="230"/>
      <c r="BA617" s="230"/>
      <c r="BB617" s="230"/>
      <c r="BC617" s="230"/>
      <c r="BD617" s="101"/>
      <c r="BE617" s="101"/>
      <c r="BF617" s="101"/>
      <c r="BG617" s="101"/>
      <c r="BH617" s="101"/>
      <c r="BI617" s="101"/>
      <c r="BJ617" s="101"/>
      <c r="BK617" s="12"/>
      <c r="BL617" s="12"/>
    </row>
    <row r="618" spans="1:64" hidden="1" outlineLevel="1">
      <c r="A618" s="9"/>
      <c r="B618" s="9"/>
      <c r="C618" s="46"/>
      <c r="D618" s="131">
        <f>Asset21</f>
        <v>0</v>
      </c>
      <c r="E618" s="9"/>
      <c r="F618" s="9"/>
      <c r="G618" s="199">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30"/>
      <c r="AC618" s="230"/>
      <c r="AD618" s="230"/>
      <c r="AE618" s="230"/>
      <c r="AF618" s="230"/>
      <c r="AG618" s="230"/>
      <c r="AH618" s="230"/>
      <c r="AI618" s="230"/>
      <c r="AJ618" s="230"/>
      <c r="AK618" s="230"/>
      <c r="AL618" s="230"/>
      <c r="AM618" s="230"/>
      <c r="AN618" s="230"/>
      <c r="AO618" s="230"/>
      <c r="AP618" s="230"/>
      <c r="AQ618" s="230"/>
      <c r="AR618" s="230"/>
      <c r="AS618" s="230"/>
      <c r="AT618" s="230"/>
      <c r="AU618" s="230"/>
      <c r="AV618" s="230"/>
      <c r="AW618" s="230"/>
      <c r="AX618" s="230"/>
      <c r="AY618" s="230"/>
      <c r="AZ618" s="230"/>
      <c r="BA618" s="230"/>
      <c r="BB618" s="230"/>
      <c r="BC618" s="230"/>
      <c r="BD618" s="101"/>
      <c r="BE618" s="101"/>
      <c r="BF618" s="101"/>
      <c r="BG618" s="101"/>
      <c r="BH618" s="101"/>
      <c r="BI618" s="101"/>
      <c r="BJ618" s="101"/>
      <c r="BK618" s="12"/>
      <c r="BL618" s="12"/>
    </row>
    <row r="619" spans="1:64" hidden="1" outlineLevel="1">
      <c r="A619" s="9"/>
      <c r="B619" s="9"/>
      <c r="C619" s="46"/>
      <c r="D619" s="131">
        <f>Asset22</f>
        <v>0</v>
      </c>
      <c r="E619" s="9"/>
      <c r="F619" s="9"/>
      <c r="G619" s="199">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30"/>
      <c r="AC619" s="230"/>
      <c r="AD619" s="230"/>
      <c r="AE619" s="230"/>
      <c r="AF619" s="230"/>
      <c r="AG619" s="230"/>
      <c r="AH619" s="230"/>
      <c r="AI619" s="230"/>
      <c r="AJ619" s="230"/>
      <c r="AK619" s="230"/>
      <c r="AL619" s="230"/>
      <c r="AM619" s="230"/>
      <c r="AN619" s="230"/>
      <c r="AO619" s="230"/>
      <c r="AP619" s="230"/>
      <c r="AQ619" s="230"/>
      <c r="AR619" s="230"/>
      <c r="AS619" s="230"/>
      <c r="AT619" s="230"/>
      <c r="AU619" s="230"/>
      <c r="AV619" s="230"/>
      <c r="AW619" s="230"/>
      <c r="AX619" s="230"/>
      <c r="AY619" s="230"/>
      <c r="AZ619" s="230"/>
      <c r="BA619" s="230"/>
      <c r="BB619" s="230"/>
      <c r="BC619" s="230"/>
      <c r="BD619" s="101"/>
      <c r="BE619" s="101"/>
      <c r="BF619" s="101"/>
      <c r="BG619" s="101"/>
      <c r="BH619" s="101"/>
      <c r="BI619" s="101"/>
      <c r="BJ619" s="101"/>
      <c r="BK619" s="12"/>
      <c r="BL619" s="12"/>
    </row>
    <row r="620" spans="1:64" hidden="1" outlineLevel="1">
      <c r="A620" s="9"/>
      <c r="B620" s="9"/>
      <c r="C620" s="46"/>
      <c r="D620" s="131">
        <f>Asset23</f>
        <v>0</v>
      </c>
      <c r="E620" s="9"/>
      <c r="F620" s="9"/>
      <c r="G620" s="199">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30"/>
      <c r="AC620" s="230"/>
      <c r="AD620" s="230"/>
      <c r="AE620" s="230"/>
      <c r="AF620" s="230"/>
      <c r="AG620" s="230"/>
      <c r="AH620" s="230"/>
      <c r="AI620" s="230"/>
      <c r="AJ620" s="230"/>
      <c r="AK620" s="230"/>
      <c r="AL620" s="230"/>
      <c r="AM620" s="230"/>
      <c r="AN620" s="230"/>
      <c r="AO620" s="230"/>
      <c r="AP620" s="230"/>
      <c r="AQ620" s="230"/>
      <c r="AR620" s="230"/>
      <c r="AS620" s="230"/>
      <c r="AT620" s="230"/>
      <c r="AU620" s="230"/>
      <c r="AV620" s="230"/>
      <c r="AW620" s="230"/>
      <c r="AX620" s="230"/>
      <c r="AY620" s="230"/>
      <c r="AZ620" s="230"/>
      <c r="BA620" s="230"/>
      <c r="BB620" s="230"/>
      <c r="BC620" s="230"/>
      <c r="BD620" s="101"/>
      <c r="BE620" s="101"/>
      <c r="BF620" s="101"/>
      <c r="BG620" s="101"/>
      <c r="BH620" s="101"/>
      <c r="BI620" s="101"/>
      <c r="BJ620" s="101"/>
      <c r="BK620" s="12"/>
      <c r="BL620" s="12"/>
    </row>
    <row r="621" spans="1:64" hidden="1" outlineLevel="1">
      <c r="A621" s="9"/>
      <c r="B621" s="9"/>
      <c r="C621" s="46"/>
      <c r="D621" s="131">
        <f>Asset24</f>
        <v>0</v>
      </c>
      <c r="E621" s="9"/>
      <c r="F621" s="9"/>
      <c r="G621" s="199">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30"/>
      <c r="AC621" s="230"/>
      <c r="AD621" s="230"/>
      <c r="AE621" s="230"/>
      <c r="AF621" s="230"/>
      <c r="AG621" s="230"/>
      <c r="AH621" s="230"/>
      <c r="AI621" s="230"/>
      <c r="AJ621" s="230"/>
      <c r="AK621" s="230"/>
      <c r="AL621" s="230"/>
      <c r="AM621" s="230"/>
      <c r="AN621" s="230"/>
      <c r="AO621" s="230"/>
      <c r="AP621" s="230"/>
      <c r="AQ621" s="230"/>
      <c r="AR621" s="230"/>
      <c r="AS621" s="230"/>
      <c r="AT621" s="230"/>
      <c r="AU621" s="230"/>
      <c r="AV621" s="230"/>
      <c r="AW621" s="230"/>
      <c r="AX621" s="230"/>
      <c r="AY621" s="230"/>
      <c r="AZ621" s="230"/>
      <c r="BA621" s="230"/>
      <c r="BB621" s="230"/>
      <c r="BC621" s="230"/>
      <c r="BD621" s="101"/>
      <c r="BE621" s="101"/>
      <c r="BF621" s="101"/>
      <c r="BG621" s="101"/>
      <c r="BH621" s="101"/>
      <c r="BI621" s="101"/>
      <c r="BJ621" s="101"/>
      <c r="BK621" s="12"/>
      <c r="BL621" s="12"/>
    </row>
    <row r="622" spans="1:64" hidden="1" outlineLevel="1">
      <c r="A622" s="9"/>
      <c r="B622" s="9"/>
      <c r="C622" s="46"/>
      <c r="D622" s="131">
        <f>Asset25</f>
        <v>0</v>
      </c>
      <c r="E622" s="9"/>
      <c r="F622" s="9"/>
      <c r="G622" s="199">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30"/>
      <c r="AC622" s="230"/>
      <c r="AD622" s="230"/>
      <c r="AE622" s="230"/>
      <c r="AF622" s="230"/>
      <c r="AG622" s="230"/>
      <c r="AH622" s="230"/>
      <c r="AI622" s="230"/>
      <c r="AJ622" s="230"/>
      <c r="AK622" s="230"/>
      <c r="AL622" s="230"/>
      <c r="AM622" s="230"/>
      <c r="AN622" s="230"/>
      <c r="AO622" s="230"/>
      <c r="AP622" s="230"/>
      <c r="AQ622" s="230"/>
      <c r="AR622" s="230"/>
      <c r="AS622" s="230"/>
      <c r="AT622" s="230"/>
      <c r="AU622" s="230"/>
      <c r="AV622" s="230"/>
      <c r="AW622" s="230"/>
      <c r="AX622" s="230"/>
      <c r="AY622" s="230"/>
      <c r="AZ622" s="230"/>
      <c r="BA622" s="230"/>
      <c r="BB622" s="230"/>
      <c r="BC622" s="230"/>
      <c r="BD622" s="101"/>
      <c r="BE622" s="101"/>
      <c r="BF622" s="101"/>
      <c r="BG622" s="101"/>
      <c r="BH622" s="101"/>
      <c r="BI622" s="101"/>
      <c r="BJ622" s="101"/>
      <c r="BK622" s="12"/>
      <c r="BL622" s="12"/>
    </row>
    <row r="623" spans="1:64" hidden="1" outlineLevel="1">
      <c r="A623" s="9"/>
      <c r="B623" s="9"/>
      <c r="C623" s="46"/>
      <c r="D623" s="131">
        <f>Asset26</f>
        <v>0</v>
      </c>
      <c r="E623" s="9"/>
      <c r="F623" s="9"/>
      <c r="G623" s="199">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30"/>
      <c r="AC623" s="230"/>
      <c r="AD623" s="230"/>
      <c r="AE623" s="230"/>
      <c r="AF623" s="230"/>
      <c r="AG623" s="230"/>
      <c r="AH623" s="230"/>
      <c r="AI623" s="230"/>
      <c r="AJ623" s="230"/>
      <c r="AK623" s="230"/>
      <c r="AL623" s="230"/>
      <c r="AM623" s="230"/>
      <c r="AN623" s="230"/>
      <c r="AO623" s="230"/>
      <c r="AP623" s="230"/>
      <c r="AQ623" s="230"/>
      <c r="AR623" s="230"/>
      <c r="AS623" s="230"/>
      <c r="AT623" s="230"/>
      <c r="AU623" s="230"/>
      <c r="AV623" s="230"/>
      <c r="AW623" s="230"/>
      <c r="AX623" s="230"/>
      <c r="AY623" s="230"/>
      <c r="AZ623" s="230"/>
      <c r="BA623" s="230"/>
      <c r="BB623" s="230"/>
      <c r="BC623" s="230"/>
      <c r="BD623" s="101"/>
      <c r="BE623" s="101"/>
      <c r="BF623" s="101"/>
      <c r="BG623" s="101"/>
      <c r="BH623" s="101"/>
      <c r="BI623" s="101"/>
      <c r="BJ623" s="101"/>
      <c r="BK623" s="12"/>
      <c r="BL623" s="12"/>
    </row>
    <row r="624" spans="1:64" hidden="1" outlineLevel="1">
      <c r="A624" s="9"/>
      <c r="B624" s="9"/>
      <c r="C624" s="46"/>
      <c r="D624" s="131">
        <f>Asset27</f>
        <v>0</v>
      </c>
      <c r="E624" s="9"/>
      <c r="F624" s="9"/>
      <c r="G624" s="199">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30"/>
      <c r="AC624" s="230"/>
      <c r="AD624" s="230"/>
      <c r="AE624" s="230"/>
      <c r="AF624" s="230"/>
      <c r="AG624" s="230"/>
      <c r="AH624" s="230"/>
      <c r="AI624" s="230"/>
      <c r="AJ624" s="230"/>
      <c r="AK624" s="230"/>
      <c r="AL624" s="230"/>
      <c r="AM624" s="230"/>
      <c r="AN624" s="230"/>
      <c r="AO624" s="230"/>
      <c r="AP624" s="230"/>
      <c r="AQ624" s="230"/>
      <c r="AR624" s="230"/>
      <c r="AS624" s="230"/>
      <c r="AT624" s="230"/>
      <c r="AU624" s="230"/>
      <c r="AV624" s="230"/>
      <c r="AW624" s="230"/>
      <c r="AX624" s="230"/>
      <c r="AY624" s="230"/>
      <c r="AZ624" s="230"/>
      <c r="BA624" s="230"/>
      <c r="BB624" s="230"/>
      <c r="BC624" s="230"/>
      <c r="BD624" s="101"/>
      <c r="BE624" s="101"/>
      <c r="BF624" s="101"/>
      <c r="BG624" s="101"/>
      <c r="BH624" s="101"/>
      <c r="BI624" s="101"/>
      <c r="BJ624" s="101"/>
      <c r="BK624" s="12"/>
      <c r="BL624" s="12"/>
    </row>
    <row r="625" spans="1:64" hidden="1" outlineLevel="1">
      <c r="A625" s="9"/>
      <c r="B625" s="9"/>
      <c r="C625" s="46"/>
      <c r="D625" s="131">
        <f>Asset28</f>
        <v>0</v>
      </c>
      <c r="E625" s="9"/>
      <c r="F625" s="9"/>
      <c r="G625" s="199">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30"/>
      <c r="AC625" s="230"/>
      <c r="AD625" s="230"/>
      <c r="AE625" s="230"/>
      <c r="AF625" s="230"/>
      <c r="AG625" s="230"/>
      <c r="AH625" s="230"/>
      <c r="AI625" s="230"/>
      <c r="AJ625" s="230"/>
      <c r="AK625" s="230"/>
      <c r="AL625" s="230"/>
      <c r="AM625" s="230"/>
      <c r="AN625" s="230"/>
      <c r="AO625" s="230"/>
      <c r="AP625" s="230"/>
      <c r="AQ625" s="230"/>
      <c r="AR625" s="230"/>
      <c r="AS625" s="230"/>
      <c r="AT625" s="230"/>
      <c r="AU625" s="230"/>
      <c r="AV625" s="230"/>
      <c r="AW625" s="230"/>
      <c r="AX625" s="230"/>
      <c r="AY625" s="230"/>
      <c r="AZ625" s="230"/>
      <c r="BA625" s="230"/>
      <c r="BB625" s="230"/>
      <c r="BC625" s="230"/>
      <c r="BD625" s="101"/>
      <c r="BE625" s="101"/>
      <c r="BF625" s="101"/>
      <c r="BG625" s="101"/>
      <c r="BH625" s="101"/>
      <c r="BI625" s="101"/>
      <c r="BJ625" s="101"/>
      <c r="BK625" s="12"/>
      <c r="BL625" s="12"/>
    </row>
    <row r="626" spans="1:64" hidden="1" outlineLevel="1">
      <c r="A626" s="9"/>
      <c r="B626" s="9"/>
      <c r="C626" s="46"/>
      <c r="D626" s="131">
        <f>Asset29</f>
        <v>0</v>
      </c>
      <c r="E626" s="9"/>
      <c r="F626" s="9"/>
      <c r="G626" s="199">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30"/>
      <c r="AC626" s="230"/>
      <c r="AD626" s="230"/>
      <c r="AE626" s="230"/>
      <c r="AF626" s="230"/>
      <c r="AG626" s="230"/>
      <c r="AH626" s="230"/>
      <c r="AI626" s="230"/>
      <c r="AJ626" s="230"/>
      <c r="AK626" s="230"/>
      <c r="AL626" s="230"/>
      <c r="AM626" s="230"/>
      <c r="AN626" s="230"/>
      <c r="AO626" s="230"/>
      <c r="AP626" s="230"/>
      <c r="AQ626" s="230"/>
      <c r="AR626" s="230"/>
      <c r="AS626" s="230"/>
      <c r="AT626" s="230"/>
      <c r="AU626" s="230"/>
      <c r="AV626" s="230"/>
      <c r="AW626" s="230"/>
      <c r="AX626" s="230"/>
      <c r="AY626" s="230"/>
      <c r="AZ626" s="230"/>
      <c r="BA626" s="230"/>
      <c r="BB626" s="230"/>
      <c r="BC626" s="230"/>
      <c r="BD626" s="101"/>
      <c r="BE626" s="101"/>
      <c r="BF626" s="101"/>
      <c r="BG626" s="101"/>
      <c r="BH626" s="101"/>
      <c r="BI626" s="101"/>
      <c r="BJ626" s="101"/>
      <c r="BK626" s="12"/>
      <c r="BL626" s="12"/>
    </row>
    <row r="627" spans="1:64" hidden="1" outlineLevel="1">
      <c r="A627" s="9"/>
      <c r="B627" s="9"/>
      <c r="C627" s="46"/>
      <c r="D627" s="131">
        <f>Asset30</f>
        <v>0</v>
      </c>
      <c r="E627" s="9"/>
      <c r="F627" s="9"/>
      <c r="G627" s="199">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30"/>
      <c r="AC627" s="230"/>
      <c r="AD627" s="230"/>
      <c r="AE627" s="230"/>
      <c r="AF627" s="230"/>
      <c r="AG627" s="230"/>
      <c r="AH627" s="230"/>
      <c r="AI627" s="230"/>
      <c r="AJ627" s="230"/>
      <c r="AK627" s="230"/>
      <c r="AL627" s="230"/>
      <c r="AM627" s="230"/>
      <c r="AN627" s="230"/>
      <c r="AO627" s="230"/>
      <c r="AP627" s="230"/>
      <c r="AQ627" s="230"/>
      <c r="AR627" s="230"/>
      <c r="AS627" s="230"/>
      <c r="AT627" s="230"/>
      <c r="AU627" s="230"/>
      <c r="AV627" s="230"/>
      <c r="AW627" s="230"/>
      <c r="AX627" s="230"/>
      <c r="AY627" s="230"/>
      <c r="AZ627" s="230"/>
      <c r="BA627" s="230"/>
      <c r="BB627" s="230"/>
      <c r="BC627" s="230"/>
      <c r="BD627" s="101"/>
      <c r="BE627" s="101"/>
      <c r="BF627" s="101"/>
      <c r="BG627" s="101"/>
      <c r="BH627" s="101"/>
      <c r="BI627" s="101"/>
      <c r="BJ627" s="101"/>
      <c r="BK627" s="12"/>
      <c r="BL627" s="12"/>
    </row>
    <row r="628" spans="1:64" collapsed="1">
      <c r="A628" s="9"/>
      <c r="B628" s="9"/>
      <c r="C628" s="46"/>
      <c r="D628" s="131"/>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30"/>
      <c r="AC628" s="230"/>
      <c r="AD628" s="230"/>
      <c r="AE628" s="230"/>
      <c r="AF628" s="230"/>
      <c r="AG628" s="230"/>
      <c r="AH628" s="230"/>
      <c r="AI628" s="230"/>
      <c r="AJ628" s="230"/>
      <c r="AK628" s="230"/>
      <c r="AL628" s="230"/>
      <c r="AM628" s="230"/>
      <c r="AN628" s="230"/>
      <c r="AO628" s="230"/>
      <c r="AP628" s="230"/>
      <c r="AQ628" s="230"/>
      <c r="AR628" s="230"/>
      <c r="AS628" s="230"/>
      <c r="AT628" s="230"/>
      <c r="AU628" s="230"/>
      <c r="AV628" s="230"/>
      <c r="AW628" s="230"/>
      <c r="AX628" s="230"/>
      <c r="AY628" s="230"/>
      <c r="AZ628" s="230"/>
      <c r="BA628" s="230"/>
      <c r="BB628" s="230"/>
      <c r="BC628" s="230"/>
      <c r="BD628" s="101"/>
      <c r="BE628" s="101"/>
      <c r="BF628" s="101"/>
      <c r="BG628" s="101"/>
      <c r="BH628" s="101"/>
      <c r="BI628" s="101"/>
      <c r="BJ628" s="101"/>
      <c r="BK628" s="12"/>
      <c r="BL628" s="12"/>
    </row>
    <row r="629" spans="1:64">
      <c r="A629" s="126"/>
      <c r="B629" s="126"/>
      <c r="C629" s="126"/>
      <c r="D629" s="127"/>
      <c r="E629" s="109"/>
      <c r="F629" s="109"/>
      <c r="G629" s="128"/>
      <c r="H629" s="129"/>
      <c r="I629" s="129"/>
      <c r="J629" s="129"/>
      <c r="K629" s="129"/>
      <c r="L629" s="129"/>
      <c r="M629" s="129"/>
      <c r="N629" s="130"/>
      <c r="O629" s="130"/>
      <c r="P629" s="130"/>
      <c r="Q629" s="130"/>
      <c r="R629" s="130"/>
      <c r="S629" s="130"/>
      <c r="T629" s="101"/>
      <c r="U629" s="101"/>
      <c r="V629" s="101"/>
      <c r="W629" s="101"/>
      <c r="X629" s="101"/>
      <c r="Y629" s="101"/>
      <c r="Z629" s="101"/>
      <c r="AA629" s="101"/>
      <c r="AB629" s="230"/>
      <c r="AC629" s="230"/>
      <c r="AD629" s="230"/>
      <c r="AE629" s="230"/>
      <c r="AF629" s="230"/>
      <c r="AG629" s="230"/>
      <c r="AH629" s="230"/>
      <c r="AI629" s="230"/>
      <c r="AJ629" s="230"/>
      <c r="AK629" s="230"/>
      <c r="AL629" s="230"/>
      <c r="AM629" s="230"/>
      <c r="AN629" s="230"/>
      <c r="AO629" s="230"/>
      <c r="AP629" s="230"/>
      <c r="AQ629" s="230"/>
      <c r="AR629" s="230"/>
      <c r="AS629" s="230"/>
      <c r="AT629" s="230"/>
      <c r="AU629" s="230"/>
      <c r="AV629" s="230"/>
      <c r="AW629" s="230"/>
      <c r="AX629" s="230"/>
      <c r="AY629" s="230"/>
      <c r="AZ629" s="230"/>
      <c r="BA629" s="230"/>
      <c r="BB629" s="230"/>
      <c r="BC629" s="230"/>
      <c r="BD629" s="101"/>
      <c r="BE629" s="101"/>
      <c r="BF629" s="101"/>
      <c r="BG629" s="101"/>
      <c r="BH629" s="101"/>
      <c r="BI629" s="101"/>
      <c r="BJ629" s="101"/>
      <c r="BK629" s="12"/>
      <c r="BL629" s="12"/>
    </row>
    <row r="630" spans="1:64">
      <c r="A630" s="9"/>
      <c r="B630" s="12"/>
      <c r="C630" s="90"/>
      <c r="D630" s="115"/>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30"/>
      <c r="AC630" s="230"/>
      <c r="AD630" s="230"/>
      <c r="AE630" s="230"/>
      <c r="AF630" s="230"/>
      <c r="AG630" s="230"/>
      <c r="AH630" s="230"/>
      <c r="AI630" s="230"/>
      <c r="AJ630" s="230"/>
      <c r="AK630" s="230"/>
      <c r="AL630" s="230"/>
      <c r="AM630" s="230"/>
      <c r="AN630" s="230"/>
      <c r="AO630" s="230"/>
      <c r="AP630" s="230"/>
      <c r="AQ630" s="230"/>
      <c r="AR630" s="230"/>
      <c r="AS630" s="230"/>
      <c r="AT630" s="230"/>
      <c r="AU630" s="230"/>
      <c r="AV630" s="230"/>
      <c r="AW630" s="230"/>
      <c r="AX630" s="230"/>
      <c r="AY630" s="230"/>
      <c r="AZ630" s="230"/>
      <c r="BA630" s="230"/>
      <c r="BB630" s="230"/>
      <c r="BC630" s="230"/>
      <c r="BD630" s="101"/>
      <c r="BE630" s="101"/>
      <c r="BF630" s="101"/>
      <c r="BG630" s="101"/>
      <c r="BH630" s="101"/>
      <c r="BI630" s="101"/>
      <c r="BJ630" s="101"/>
      <c r="BK630" s="12"/>
      <c r="BL630" s="12"/>
    </row>
    <row r="631" spans="1:64" s="9" customFormat="1">
      <c r="B631" s="12"/>
      <c r="C631" s="90" t="s">
        <v>33</v>
      </c>
      <c r="D631" s="12"/>
      <c r="E631" s="12"/>
      <c r="F631" s="12"/>
      <c r="G631" s="198">
        <f>SUM(G632:G661)</f>
        <v>-3.7500693263529494</v>
      </c>
      <c r="H631" s="118">
        <f>SUM(H632:H661)</f>
        <v>-3.8560809072718589</v>
      </c>
      <c r="I631" s="118">
        <f t="shared" ref="I631:Q631" si="28">SUM(I632:I661)</f>
        <v>-4.3984948403177357</v>
      </c>
      <c r="J631" s="118">
        <f t="shared" si="28"/>
        <v>-5.0379943412821406</v>
      </c>
      <c r="K631" s="118">
        <f t="shared" si="28"/>
        <v>-5.825181368334226</v>
      </c>
      <c r="L631" s="118">
        <f t="shared" si="28"/>
        <v>-6.7565898973905485</v>
      </c>
      <c r="M631" s="118">
        <f t="shared" si="28"/>
        <v>0</v>
      </c>
      <c r="N631" s="118">
        <f t="shared" si="28"/>
        <v>0</v>
      </c>
      <c r="O631" s="118">
        <f t="shared" si="28"/>
        <v>0</v>
      </c>
      <c r="P631" s="118">
        <f t="shared" si="28"/>
        <v>0</v>
      </c>
      <c r="Q631" s="118">
        <f t="shared" si="28"/>
        <v>0</v>
      </c>
      <c r="R631" s="107"/>
      <c r="S631" s="107"/>
      <c r="T631" s="107"/>
      <c r="U631" s="107"/>
      <c r="V631" s="107"/>
      <c r="W631" s="107"/>
      <c r="X631" s="107"/>
      <c r="Y631" s="107"/>
      <c r="Z631" s="107"/>
      <c r="AA631" s="107"/>
      <c r="AB631" s="218"/>
      <c r="AC631" s="218"/>
      <c r="AD631" s="218"/>
      <c r="AE631" s="218"/>
      <c r="AF631" s="218"/>
      <c r="AG631" s="218"/>
      <c r="AH631" s="218"/>
      <c r="AI631" s="218"/>
      <c r="AJ631" s="218"/>
      <c r="AK631" s="218"/>
      <c r="AL631" s="218"/>
      <c r="AM631" s="218"/>
      <c r="AN631" s="218"/>
      <c r="AO631" s="218"/>
      <c r="AP631" s="218"/>
      <c r="AQ631" s="218"/>
      <c r="AR631" s="218"/>
      <c r="AS631" s="218"/>
      <c r="AT631" s="218"/>
      <c r="AU631" s="218"/>
      <c r="AV631" s="218"/>
      <c r="AW631" s="218"/>
      <c r="AX631" s="218"/>
      <c r="AY631" s="218"/>
      <c r="AZ631" s="218"/>
      <c r="BA631" s="218"/>
      <c r="BB631" s="218"/>
      <c r="BC631" s="218"/>
      <c r="BD631" s="107"/>
      <c r="BE631" s="107"/>
      <c r="BF631" s="107"/>
      <c r="BG631" s="107"/>
      <c r="BH631" s="107"/>
      <c r="BI631" s="107"/>
      <c r="BJ631" s="107"/>
      <c r="BK631" s="12"/>
      <c r="BL631" s="12"/>
    </row>
    <row r="632" spans="1:64" ht="12" hidden="1" customHeight="1" outlineLevel="1">
      <c r="A632" s="9"/>
      <c r="B632" s="9"/>
      <c r="C632" s="9"/>
      <c r="D632" s="131" t="str">
        <f>Asset1</f>
        <v>Opening Distribution Assets</v>
      </c>
      <c r="E632" s="9"/>
      <c r="F632" s="9"/>
      <c r="G632" s="196">
        <f t="shared" ref="G632:G639" si="29">-(G666-G502)</f>
        <v>-3.7500693263529494</v>
      </c>
      <c r="H632" s="112">
        <f t="shared" ref="H632:Q632" si="30">H$56*H$7</f>
        <v>-3.8560809072718589</v>
      </c>
      <c r="I632" s="112">
        <f t="shared" si="30"/>
        <v>-3.9262659078592428</v>
      </c>
      <c r="J632" s="112">
        <f t="shared" si="30"/>
        <v>-4.0379770337941636</v>
      </c>
      <c r="K632" s="112">
        <f t="shared" si="30"/>
        <v>-4.1748377849395615</v>
      </c>
      <c r="L632" s="112">
        <f t="shared" si="30"/>
        <v>-4.2484309969631751</v>
      </c>
      <c r="M632" s="112">
        <f t="shared" si="30"/>
        <v>0</v>
      </c>
      <c r="N632" s="112">
        <f t="shared" si="30"/>
        <v>0</v>
      </c>
      <c r="O632" s="112">
        <f t="shared" si="30"/>
        <v>0</v>
      </c>
      <c r="P632" s="112">
        <f t="shared" si="30"/>
        <v>0</v>
      </c>
      <c r="Q632" s="112">
        <f t="shared" si="30"/>
        <v>0</v>
      </c>
      <c r="R632" s="9"/>
      <c r="S632" s="12"/>
      <c r="T632" s="12"/>
      <c r="U632" s="12"/>
      <c r="V632" s="12"/>
      <c r="W632" s="12"/>
      <c r="X632" s="12"/>
      <c r="Y632" s="12"/>
      <c r="Z632" s="12"/>
      <c r="AA632" s="12"/>
      <c r="AB632" s="224"/>
      <c r="AC632" s="224"/>
      <c r="AD632" s="224"/>
      <c r="AE632" s="224"/>
      <c r="AF632" s="224"/>
      <c r="AG632" s="224"/>
      <c r="AH632" s="224"/>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12"/>
      <c r="BE632" s="12"/>
      <c r="BF632" s="12"/>
      <c r="BG632" s="12"/>
      <c r="BH632" s="12"/>
      <c r="BI632" s="12"/>
      <c r="BJ632" s="12"/>
      <c r="BK632" s="12"/>
      <c r="BL632" s="12"/>
    </row>
    <row r="633" spans="1:64" ht="12" hidden="1" customHeight="1" outlineLevel="1">
      <c r="A633" s="9"/>
      <c r="B633" s="9"/>
      <c r="C633" s="9"/>
      <c r="D633" s="131" t="str">
        <f>Asset2</f>
        <v>Sub-transmission Overhead</v>
      </c>
      <c r="E633" s="9"/>
      <c r="F633" s="9"/>
      <c r="G633" s="196">
        <f t="shared" si="29"/>
        <v>0</v>
      </c>
      <c r="H633" s="112">
        <f t="shared" ref="H633:Q633" si="31">H$69*H$7</f>
        <v>0</v>
      </c>
      <c r="I633" s="112">
        <f t="shared" si="31"/>
        <v>-0.20782756499627583</v>
      </c>
      <c r="J633" s="112">
        <f t="shared" si="31"/>
        <v>-0.39031573282247395</v>
      </c>
      <c r="K633" s="112">
        <f t="shared" si="31"/>
        <v>-0.58128870568338986</v>
      </c>
      <c r="L633" s="112">
        <f t="shared" si="31"/>
        <v>-0.6950891279949285</v>
      </c>
      <c r="M633" s="112">
        <f t="shared" si="31"/>
        <v>0</v>
      </c>
      <c r="N633" s="112">
        <f t="shared" si="31"/>
        <v>0</v>
      </c>
      <c r="O633" s="112">
        <f t="shared" si="31"/>
        <v>0</v>
      </c>
      <c r="P633" s="112">
        <f t="shared" si="31"/>
        <v>0</v>
      </c>
      <c r="Q633" s="112">
        <f t="shared" si="31"/>
        <v>0</v>
      </c>
      <c r="R633" s="9"/>
      <c r="S633" s="12"/>
      <c r="T633" s="12"/>
      <c r="U633" s="12"/>
      <c r="V633" s="12"/>
      <c r="W633" s="12"/>
      <c r="X633" s="12"/>
      <c r="Y633" s="12"/>
      <c r="Z633" s="12"/>
      <c r="AA633" s="12"/>
      <c r="AB633" s="224"/>
      <c r="AC633" s="224"/>
      <c r="AD633" s="224"/>
      <c r="AE633" s="224"/>
      <c r="AF633" s="224"/>
      <c r="AG633" s="224"/>
      <c r="AH633" s="224"/>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12"/>
      <c r="BE633" s="12"/>
      <c r="BF633" s="12"/>
      <c r="BG633" s="12"/>
      <c r="BH633" s="12"/>
      <c r="BI633" s="12"/>
      <c r="BJ633" s="12"/>
      <c r="BK633" s="12"/>
      <c r="BL633" s="12"/>
    </row>
    <row r="634" spans="1:64" ht="12" hidden="1" customHeight="1" outlineLevel="1">
      <c r="A634" s="9"/>
      <c r="B634" s="9"/>
      <c r="C634" s="9"/>
      <c r="D634" s="131" t="str">
        <f>Asset3</f>
        <v>Sub-transmission Underground</v>
      </c>
      <c r="E634" s="9"/>
      <c r="F634" s="9"/>
      <c r="G634" s="196">
        <f t="shared" si="29"/>
        <v>0</v>
      </c>
      <c r="H634" s="112">
        <f t="shared" ref="H634:Q634" si="32">H$82*H$7</f>
        <v>0</v>
      </c>
      <c r="I634" s="112">
        <f t="shared" si="32"/>
        <v>0</v>
      </c>
      <c r="J634" s="112">
        <f t="shared" si="32"/>
        <v>0</v>
      </c>
      <c r="K634" s="112">
        <f t="shared" si="32"/>
        <v>0</v>
      </c>
      <c r="L634" s="112">
        <f t="shared" si="32"/>
        <v>0</v>
      </c>
      <c r="M634" s="112">
        <f t="shared" si="32"/>
        <v>0</v>
      </c>
      <c r="N634" s="112">
        <f t="shared" si="32"/>
        <v>0</v>
      </c>
      <c r="O634" s="112">
        <f t="shared" si="32"/>
        <v>0</v>
      </c>
      <c r="P634" s="112">
        <f t="shared" si="32"/>
        <v>0</v>
      </c>
      <c r="Q634" s="112">
        <f t="shared" si="32"/>
        <v>0</v>
      </c>
      <c r="R634" s="9"/>
      <c r="S634" s="12"/>
      <c r="T634" s="12"/>
      <c r="U634" s="12"/>
      <c r="V634" s="12"/>
      <c r="W634" s="12"/>
      <c r="X634" s="12"/>
      <c r="Y634" s="12"/>
      <c r="Z634" s="12"/>
      <c r="AA634" s="12"/>
      <c r="AB634" s="224"/>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12"/>
      <c r="BE634" s="12"/>
      <c r="BF634" s="12"/>
      <c r="BG634" s="12"/>
      <c r="BH634" s="12"/>
      <c r="BI634" s="12"/>
      <c r="BJ634" s="12"/>
      <c r="BK634" s="12"/>
      <c r="BL634" s="12"/>
    </row>
    <row r="635" spans="1:64" ht="12" hidden="1" customHeight="1" outlineLevel="1">
      <c r="A635" s="9"/>
      <c r="B635" s="9"/>
      <c r="C635" s="9"/>
      <c r="D635" s="131" t="str">
        <f>Asset4</f>
        <v>Zone Substation</v>
      </c>
      <c r="E635" s="9"/>
      <c r="F635" s="9"/>
      <c r="G635" s="196">
        <f t="shared" si="29"/>
        <v>0</v>
      </c>
      <c r="H635" s="112">
        <f t="shared" ref="H635:Q635" si="33">H$95*H$7</f>
        <v>0</v>
      </c>
      <c r="I635" s="112">
        <f t="shared" si="33"/>
        <v>-6.7285033133447456E-2</v>
      </c>
      <c r="J635" s="112">
        <f t="shared" si="33"/>
        <v>-0.22425354866006583</v>
      </c>
      <c r="K635" s="112">
        <f t="shared" si="33"/>
        <v>-0.54387982571080429</v>
      </c>
      <c r="L635" s="112">
        <f t="shared" si="33"/>
        <v>-0.96779794245902762</v>
      </c>
      <c r="M635" s="112">
        <f t="shared" si="33"/>
        <v>0</v>
      </c>
      <c r="N635" s="112">
        <f t="shared" si="33"/>
        <v>0</v>
      </c>
      <c r="O635" s="112">
        <f t="shared" si="33"/>
        <v>0</v>
      </c>
      <c r="P635" s="112">
        <f t="shared" si="33"/>
        <v>0</v>
      </c>
      <c r="Q635" s="112">
        <f t="shared" si="33"/>
        <v>0</v>
      </c>
      <c r="R635" s="9"/>
      <c r="S635" s="12"/>
      <c r="T635" s="12"/>
      <c r="U635" s="12"/>
      <c r="V635" s="12"/>
      <c r="W635" s="12"/>
      <c r="X635" s="12"/>
      <c r="Y635" s="12"/>
      <c r="Z635" s="12"/>
      <c r="AA635" s="12"/>
      <c r="AB635" s="224"/>
      <c r="AC635" s="224"/>
      <c r="AD635" s="224"/>
      <c r="AE635" s="224"/>
      <c r="AF635" s="224"/>
      <c r="AG635" s="224"/>
      <c r="AH635" s="224"/>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12"/>
      <c r="BE635" s="12"/>
      <c r="BF635" s="12"/>
      <c r="BG635" s="12"/>
      <c r="BH635" s="12"/>
      <c r="BI635" s="12"/>
      <c r="BJ635" s="12"/>
      <c r="BK635" s="12"/>
      <c r="BL635" s="12"/>
    </row>
    <row r="636" spans="1:64" ht="12" hidden="1" customHeight="1" outlineLevel="1">
      <c r="A636" s="9"/>
      <c r="B636" s="9"/>
      <c r="C636" s="9"/>
      <c r="D636" s="131" t="str">
        <f>Asset5</f>
        <v>IT &amp; Communication Systems (Networks)</v>
      </c>
      <c r="E636" s="9"/>
      <c r="F636" s="9"/>
      <c r="G636" s="196">
        <f t="shared" si="29"/>
        <v>0</v>
      </c>
      <c r="H636" s="112">
        <f t="shared" ref="H636:Q636" si="34">H$108*H$7</f>
        <v>0</v>
      </c>
      <c r="I636" s="112">
        <f t="shared" si="34"/>
        <v>-1.8388833056198328E-2</v>
      </c>
      <c r="J636" s="112">
        <f t="shared" si="34"/>
        <v>-3.2034964841188195E-2</v>
      </c>
      <c r="K636" s="112">
        <f t="shared" si="34"/>
        <v>-7.0291299158079357E-2</v>
      </c>
      <c r="L636" s="112">
        <f t="shared" si="34"/>
        <v>-0.16792843533641569</v>
      </c>
      <c r="M636" s="112">
        <f t="shared" si="34"/>
        <v>0</v>
      </c>
      <c r="N636" s="112">
        <f t="shared" si="34"/>
        <v>0</v>
      </c>
      <c r="O636" s="112">
        <f t="shared" si="34"/>
        <v>0</v>
      </c>
      <c r="P636" s="112">
        <f t="shared" si="34"/>
        <v>0</v>
      </c>
      <c r="Q636" s="112">
        <f t="shared" si="34"/>
        <v>0</v>
      </c>
      <c r="R636" s="9"/>
      <c r="S636" s="12"/>
      <c r="T636" s="12"/>
      <c r="U636" s="12"/>
      <c r="V636" s="12"/>
      <c r="W636" s="12"/>
      <c r="X636" s="12"/>
      <c r="Y636" s="12"/>
      <c r="Z636" s="12"/>
      <c r="AA636" s="12"/>
      <c r="AB636" s="224"/>
      <c r="AC636" s="224"/>
      <c r="AD636" s="224"/>
      <c r="AE636" s="224"/>
      <c r="AF636" s="224"/>
      <c r="AG636" s="224"/>
      <c r="AH636" s="224"/>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12"/>
      <c r="BE636" s="12"/>
      <c r="BF636" s="12"/>
      <c r="BG636" s="12"/>
      <c r="BH636" s="12"/>
      <c r="BI636" s="12"/>
      <c r="BJ636" s="12"/>
      <c r="BK636" s="12"/>
      <c r="BL636" s="12"/>
    </row>
    <row r="637" spans="1:64" ht="12" hidden="1" customHeight="1" outlineLevel="1">
      <c r="A637" s="9"/>
      <c r="B637" s="9"/>
      <c r="C637" s="9"/>
      <c r="D637" s="131" t="str">
        <f>Asset6</f>
        <v>Motor Vehicles</v>
      </c>
      <c r="E637" s="9"/>
      <c r="F637" s="9"/>
      <c r="G637" s="196">
        <f t="shared" si="29"/>
        <v>0</v>
      </c>
      <c r="H637" s="112">
        <f t="shared" ref="H637:Q637" si="35">H$121*H$7</f>
        <v>0</v>
      </c>
      <c r="I637" s="112">
        <f t="shared" si="35"/>
        <v>0</v>
      </c>
      <c r="J637" s="112">
        <f t="shared" si="35"/>
        <v>0</v>
      </c>
      <c r="K637" s="112">
        <f t="shared" si="35"/>
        <v>-1.2588217729888758E-2</v>
      </c>
      <c r="L637" s="112">
        <f t="shared" si="35"/>
        <v>-9.9968752957060675E-2</v>
      </c>
      <c r="M637" s="112">
        <f t="shared" si="35"/>
        <v>0</v>
      </c>
      <c r="N637" s="112">
        <f t="shared" si="35"/>
        <v>0</v>
      </c>
      <c r="O637" s="112">
        <f t="shared" si="35"/>
        <v>0</v>
      </c>
      <c r="P637" s="112">
        <f t="shared" si="35"/>
        <v>0</v>
      </c>
      <c r="Q637" s="112">
        <f t="shared" si="35"/>
        <v>0</v>
      </c>
      <c r="R637" s="9"/>
      <c r="S637" s="12"/>
      <c r="T637" s="12"/>
      <c r="U637" s="12"/>
      <c r="V637" s="12"/>
      <c r="W637" s="12"/>
      <c r="X637" s="12"/>
      <c r="Y637" s="12"/>
      <c r="Z637" s="12"/>
      <c r="AA637" s="12"/>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12"/>
      <c r="BE637" s="12"/>
      <c r="BF637" s="12"/>
      <c r="BG637" s="12"/>
      <c r="BH637" s="12"/>
      <c r="BI637" s="12"/>
      <c r="BJ637" s="12"/>
      <c r="BK637" s="12"/>
      <c r="BL637" s="12"/>
    </row>
    <row r="638" spans="1:64" ht="12" hidden="1" customHeight="1" outlineLevel="1">
      <c r="A638" s="9"/>
      <c r="B638" s="9"/>
      <c r="C638" s="9"/>
      <c r="D638" s="131" t="str">
        <f>Asset7</f>
        <v>Other Non-System Assets (Networks)</v>
      </c>
      <c r="E638" s="9"/>
      <c r="F638" s="9"/>
      <c r="G638" s="196">
        <f t="shared" si="29"/>
        <v>0</v>
      </c>
      <c r="H638" s="112">
        <f t="shared" ref="H638:Q638" si="36">H$134*H$7</f>
        <v>0</v>
      </c>
      <c r="I638" s="112">
        <f t="shared" si="36"/>
        <v>-2.8723376061569494E-2</v>
      </c>
      <c r="J638" s="112">
        <f t="shared" si="36"/>
        <v>-4.4331242723867667E-2</v>
      </c>
      <c r="K638" s="112">
        <f t="shared" si="36"/>
        <v>-5.7731335947117303E-2</v>
      </c>
      <c r="L638" s="112">
        <f t="shared" si="36"/>
        <v>-7.641607867495695E-2</v>
      </c>
      <c r="M638" s="112">
        <f t="shared" si="36"/>
        <v>0</v>
      </c>
      <c r="N638" s="112">
        <f t="shared" si="36"/>
        <v>0</v>
      </c>
      <c r="O638" s="112">
        <f t="shared" si="36"/>
        <v>0</v>
      </c>
      <c r="P638" s="112">
        <f t="shared" si="36"/>
        <v>0</v>
      </c>
      <c r="Q638" s="112">
        <f t="shared" si="36"/>
        <v>0</v>
      </c>
      <c r="R638" s="9"/>
      <c r="S638" s="12"/>
      <c r="T638" s="12"/>
      <c r="U638" s="12"/>
      <c r="V638" s="12"/>
      <c r="W638" s="12"/>
      <c r="X638" s="12"/>
      <c r="Y638" s="12"/>
      <c r="Z638" s="12"/>
      <c r="AA638" s="12"/>
      <c r="AB638" s="224"/>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12"/>
      <c r="BE638" s="12"/>
      <c r="BF638" s="12"/>
      <c r="BG638" s="12"/>
      <c r="BH638" s="12"/>
      <c r="BI638" s="12"/>
      <c r="BJ638" s="12"/>
      <c r="BK638" s="12"/>
      <c r="BL638" s="12"/>
    </row>
    <row r="639" spans="1:64" ht="12" hidden="1" customHeight="1" outlineLevel="1">
      <c r="A639" s="9"/>
      <c r="B639" s="9"/>
      <c r="C639" s="9"/>
      <c r="D639" s="131" t="str">
        <f>Asset8</f>
        <v>IT Systems (Corporate)</v>
      </c>
      <c r="E639" s="9"/>
      <c r="F639" s="9"/>
      <c r="G639" s="196">
        <f t="shared" si="29"/>
        <v>0</v>
      </c>
      <c r="H639" s="112">
        <f t="shared" ref="H639:Q639" si="37">H$147*H$7</f>
        <v>0</v>
      </c>
      <c r="I639" s="112">
        <f t="shared" si="37"/>
        <v>-2.7183422126580693E-2</v>
      </c>
      <c r="J639" s="112">
        <f t="shared" si="37"/>
        <v>-3.6328294864769926E-2</v>
      </c>
      <c r="K639" s="112">
        <f t="shared" si="37"/>
        <v>-8.1029332262190931E-2</v>
      </c>
      <c r="L639" s="112">
        <f t="shared" si="37"/>
        <v>-0.16752918151254856</v>
      </c>
      <c r="M639" s="112">
        <f t="shared" si="37"/>
        <v>0</v>
      </c>
      <c r="N639" s="112">
        <f t="shared" si="37"/>
        <v>0</v>
      </c>
      <c r="O639" s="112">
        <f t="shared" si="37"/>
        <v>0</v>
      </c>
      <c r="P639" s="112">
        <f t="shared" si="37"/>
        <v>0</v>
      </c>
      <c r="Q639" s="112">
        <f t="shared" si="37"/>
        <v>0</v>
      </c>
      <c r="R639" s="9"/>
      <c r="S639" s="12"/>
      <c r="T639" s="12"/>
      <c r="U639" s="12"/>
      <c r="V639" s="12"/>
      <c r="W639" s="12"/>
      <c r="X639" s="12"/>
      <c r="Y639" s="12"/>
      <c r="Z639" s="12"/>
      <c r="AA639" s="12"/>
      <c r="AB639" s="224"/>
      <c r="AC639" s="224"/>
      <c r="AD639" s="224"/>
      <c r="AE639" s="224"/>
      <c r="AF639" s="224"/>
      <c r="AG639" s="224"/>
      <c r="AH639" s="224"/>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12"/>
      <c r="BE639" s="12"/>
      <c r="BF639" s="12"/>
      <c r="BG639" s="12"/>
      <c r="BH639" s="12"/>
      <c r="BI639" s="12"/>
      <c r="BJ639" s="12"/>
      <c r="BK639" s="12"/>
      <c r="BL639" s="12"/>
    </row>
    <row r="640" spans="1:64" ht="12" hidden="1" customHeight="1" outlineLevel="1">
      <c r="A640" s="9"/>
      <c r="B640" s="9"/>
      <c r="C640" s="9"/>
      <c r="D640" s="131" t="str">
        <f>Asset9</f>
        <v>Telecommunications (Corporate)</v>
      </c>
      <c r="E640" s="9"/>
      <c r="F640" s="9"/>
      <c r="G640" s="196">
        <f>-(G674-G510)</f>
        <v>0</v>
      </c>
      <c r="H640" s="112">
        <f t="shared" ref="H640:Q640" si="38">H$160*H$7</f>
        <v>0</v>
      </c>
      <c r="I640" s="112">
        <f t="shared" si="38"/>
        <v>-7.498431272668876E-3</v>
      </c>
      <c r="J640" s="112">
        <f t="shared" si="38"/>
        <v>-1.0259144788362885E-2</v>
      </c>
      <c r="K640" s="112">
        <f t="shared" si="38"/>
        <v>-1.1829836517343078E-2</v>
      </c>
      <c r="L640" s="112">
        <f t="shared" si="38"/>
        <v>-1.3610252873732071E-2</v>
      </c>
      <c r="M640" s="112">
        <f t="shared" si="38"/>
        <v>0</v>
      </c>
      <c r="N640" s="112">
        <f t="shared" si="38"/>
        <v>0</v>
      </c>
      <c r="O640" s="112">
        <f t="shared" si="38"/>
        <v>0</v>
      </c>
      <c r="P640" s="112">
        <f t="shared" si="38"/>
        <v>0</v>
      </c>
      <c r="Q640" s="112">
        <f t="shared" si="38"/>
        <v>0</v>
      </c>
      <c r="R640" s="9"/>
      <c r="S640" s="12"/>
      <c r="T640" s="12"/>
      <c r="U640" s="12"/>
      <c r="V640" s="12"/>
      <c r="W640" s="12"/>
      <c r="X640" s="12"/>
      <c r="Y640" s="12"/>
      <c r="Z640" s="12"/>
      <c r="AA640" s="12"/>
      <c r="AB640" s="224"/>
      <c r="AC640" s="224"/>
      <c r="AD640" s="224"/>
      <c r="AE640" s="224"/>
      <c r="AF640" s="224"/>
      <c r="AG640" s="224"/>
      <c r="AH640" s="224"/>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12"/>
      <c r="BE640" s="12"/>
      <c r="BF640" s="12"/>
      <c r="BG640" s="12"/>
      <c r="BH640" s="12"/>
      <c r="BI640" s="12"/>
      <c r="BJ640" s="12"/>
      <c r="BK640" s="12"/>
      <c r="BL640" s="12"/>
    </row>
    <row r="641" spans="1:64" ht="12" hidden="1" customHeight="1" outlineLevel="1">
      <c r="A641" s="9"/>
      <c r="B641" s="9"/>
      <c r="C641" s="9"/>
      <c r="D641" s="131" t="str">
        <f>Asset10</f>
        <v>Other Non-System Assets (Corporate)</v>
      </c>
      <c r="E641" s="9"/>
      <c r="F641" s="9"/>
      <c r="G641" s="196">
        <f t="shared" ref="G641:G651" si="39">-(G675-G511)</f>
        <v>0</v>
      </c>
      <c r="H641" s="112">
        <f t="shared" ref="H641:Q641" si="40">H$173*H$7</f>
        <v>0</v>
      </c>
      <c r="I641" s="112">
        <f t="shared" si="40"/>
        <v>-9.9290183665489043E-2</v>
      </c>
      <c r="J641" s="112">
        <f t="shared" si="40"/>
        <v>-0.22274743862515103</v>
      </c>
      <c r="K641" s="112">
        <f t="shared" si="40"/>
        <v>-0.24871087858676488</v>
      </c>
      <c r="L641" s="112">
        <f t="shared" si="40"/>
        <v>-0.27320546556299874</v>
      </c>
      <c r="M641" s="112">
        <f t="shared" si="40"/>
        <v>0</v>
      </c>
      <c r="N641" s="112">
        <f t="shared" si="40"/>
        <v>0</v>
      </c>
      <c r="O641" s="112">
        <f t="shared" si="40"/>
        <v>0</v>
      </c>
      <c r="P641" s="112">
        <f t="shared" si="40"/>
        <v>0</v>
      </c>
      <c r="Q641" s="112">
        <f t="shared" si="40"/>
        <v>0</v>
      </c>
      <c r="R641" s="9"/>
      <c r="S641" s="12"/>
      <c r="T641" s="12"/>
      <c r="U641" s="12"/>
      <c r="V641" s="12"/>
      <c r="W641" s="12"/>
      <c r="X641" s="12"/>
      <c r="Y641" s="12"/>
      <c r="Z641" s="12"/>
      <c r="AA641" s="12"/>
      <c r="AB641" s="224"/>
      <c r="AC641" s="224"/>
      <c r="AD641" s="224"/>
      <c r="AE641" s="224"/>
      <c r="AF641" s="224"/>
      <c r="AG641" s="224"/>
      <c r="AH641" s="224"/>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12"/>
      <c r="BE641" s="12"/>
      <c r="BF641" s="12"/>
      <c r="BG641" s="12"/>
      <c r="BH641" s="12"/>
      <c r="BI641" s="12"/>
      <c r="BJ641" s="12"/>
      <c r="BK641" s="12"/>
      <c r="BL641" s="12"/>
    </row>
    <row r="642" spans="1:64" ht="12" hidden="1" customHeight="1" outlineLevel="1">
      <c r="A642" s="9"/>
      <c r="B642" s="9"/>
      <c r="C642" s="9"/>
      <c r="D642" s="131" t="str">
        <f>Asset11</f>
        <v>Land</v>
      </c>
      <c r="E642" s="9"/>
      <c r="F642" s="9"/>
      <c r="G642" s="196">
        <f t="shared" si="39"/>
        <v>0</v>
      </c>
      <c r="H642" s="112">
        <f t="shared" ref="H642:Q642" si="41">H$186*H$7</f>
        <v>0</v>
      </c>
      <c r="I642" s="112">
        <f t="shared" si="41"/>
        <v>0</v>
      </c>
      <c r="J642" s="112">
        <f t="shared" si="41"/>
        <v>0</v>
      </c>
      <c r="K642" s="112">
        <f t="shared" si="41"/>
        <v>0</v>
      </c>
      <c r="L642" s="112">
        <f t="shared" si="41"/>
        <v>0</v>
      </c>
      <c r="M642" s="112">
        <f t="shared" si="41"/>
        <v>0</v>
      </c>
      <c r="N642" s="112">
        <f t="shared" si="41"/>
        <v>0</v>
      </c>
      <c r="O642" s="112">
        <f t="shared" si="41"/>
        <v>0</v>
      </c>
      <c r="P642" s="112">
        <f t="shared" si="41"/>
        <v>0</v>
      </c>
      <c r="Q642" s="112">
        <f t="shared" si="41"/>
        <v>0</v>
      </c>
      <c r="R642" s="9"/>
      <c r="S642" s="12"/>
      <c r="T642" s="12"/>
      <c r="U642" s="12"/>
      <c r="V642" s="12"/>
      <c r="W642" s="12"/>
      <c r="X642" s="12"/>
      <c r="Y642" s="12"/>
      <c r="Z642" s="12"/>
      <c r="AA642" s="12"/>
      <c r="AB642" s="224"/>
      <c r="AC642" s="224"/>
      <c r="AD642" s="224"/>
      <c r="AE642" s="224"/>
      <c r="AF642" s="224"/>
      <c r="AG642" s="224"/>
      <c r="AH642" s="224"/>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12"/>
      <c r="BE642" s="12"/>
      <c r="BF642" s="12"/>
      <c r="BG642" s="12"/>
      <c r="BH642" s="12"/>
      <c r="BI642" s="12"/>
      <c r="BJ642" s="12"/>
      <c r="BK642" s="12"/>
      <c r="BL642" s="12"/>
    </row>
    <row r="643" spans="1:64" ht="12" hidden="1" customHeight="1" outlineLevel="1">
      <c r="A643" s="9"/>
      <c r="B643" s="9"/>
      <c r="C643" s="9"/>
      <c r="D643" s="131" t="str">
        <f>Asset12</f>
        <v>Buildings</v>
      </c>
      <c r="E643" s="9"/>
      <c r="F643" s="9"/>
      <c r="G643" s="196">
        <f t="shared" si="39"/>
        <v>0</v>
      </c>
      <c r="H643" s="112">
        <f t="shared" ref="H643:Q643" si="42">H$199*H$7</f>
        <v>0</v>
      </c>
      <c r="I643" s="112">
        <f t="shared" si="42"/>
        <v>-1.523950250973592E-2</v>
      </c>
      <c r="J643" s="112">
        <f t="shared" si="42"/>
        <v>-3.8931803675490144E-2</v>
      </c>
      <c r="K643" s="112">
        <f t="shared" si="42"/>
        <v>-4.2151387569452081E-2</v>
      </c>
      <c r="L643" s="112">
        <f t="shared" si="42"/>
        <v>-4.5756042745468226E-2</v>
      </c>
      <c r="M643" s="112">
        <f t="shared" si="42"/>
        <v>0</v>
      </c>
      <c r="N643" s="112">
        <f t="shared" si="42"/>
        <v>0</v>
      </c>
      <c r="O643" s="112">
        <f t="shared" si="42"/>
        <v>0</v>
      </c>
      <c r="P643" s="112">
        <f t="shared" si="42"/>
        <v>0</v>
      </c>
      <c r="Q643" s="112">
        <f t="shared" si="42"/>
        <v>0</v>
      </c>
      <c r="R643" s="9"/>
      <c r="S643" s="12"/>
      <c r="T643" s="12"/>
      <c r="U643" s="12"/>
      <c r="V643" s="12"/>
      <c r="W643" s="12"/>
      <c r="X643" s="12"/>
      <c r="Y643" s="12"/>
      <c r="Z643" s="12"/>
      <c r="AA643" s="12"/>
      <c r="AB643" s="224"/>
      <c r="AC643" s="224"/>
      <c r="AD643" s="224"/>
      <c r="AE643" s="224"/>
      <c r="AF643" s="224"/>
      <c r="AG643" s="224"/>
      <c r="AH643" s="224"/>
      <c r="AI643" s="224"/>
      <c r="AJ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12"/>
      <c r="BE643" s="12"/>
      <c r="BF643" s="12"/>
      <c r="BG643" s="12"/>
      <c r="BH643" s="12"/>
      <c r="BI643" s="12"/>
      <c r="BJ643" s="12"/>
      <c r="BK643" s="12"/>
      <c r="BL643" s="12"/>
    </row>
    <row r="644" spans="1:64" ht="12" hidden="1" customHeight="1" outlineLevel="1">
      <c r="A644" s="9"/>
      <c r="B644" s="9"/>
      <c r="C644" s="9"/>
      <c r="D644" s="131" t="str">
        <f>Asset13</f>
        <v>Equity raising costs</v>
      </c>
      <c r="E644" s="9"/>
      <c r="F644" s="9"/>
      <c r="G644" s="196">
        <f t="shared" si="39"/>
        <v>0</v>
      </c>
      <c r="H644" s="112">
        <f t="shared" ref="H644:Q644" si="43">H$212*H$7</f>
        <v>0</v>
      </c>
      <c r="I644" s="112">
        <f t="shared" si="43"/>
        <v>-7.925856365274184E-4</v>
      </c>
      <c r="J644" s="112">
        <f t="shared" si="43"/>
        <v>-8.1513648660588389E-4</v>
      </c>
      <c r="K644" s="112">
        <f t="shared" si="43"/>
        <v>-8.4276422963395104E-4</v>
      </c>
      <c r="L644" s="112">
        <f t="shared" si="43"/>
        <v>-8.5762031023691669E-4</v>
      </c>
      <c r="M644" s="112">
        <f t="shared" si="43"/>
        <v>0</v>
      </c>
      <c r="N644" s="112">
        <f t="shared" si="43"/>
        <v>0</v>
      </c>
      <c r="O644" s="112">
        <f t="shared" si="43"/>
        <v>0</v>
      </c>
      <c r="P644" s="112">
        <f t="shared" si="43"/>
        <v>0</v>
      </c>
      <c r="Q644" s="112">
        <f t="shared" si="43"/>
        <v>0</v>
      </c>
      <c r="R644" s="9"/>
      <c r="S644" s="12"/>
      <c r="T644" s="12"/>
      <c r="U644" s="12"/>
      <c r="V644" s="12"/>
      <c r="W644" s="12"/>
      <c r="X644" s="12"/>
      <c r="Y644" s="12"/>
      <c r="Z644" s="12"/>
      <c r="AA644" s="12"/>
      <c r="AB644" s="224"/>
      <c r="AC644" s="224"/>
      <c r="AD644" s="224"/>
      <c r="AE644" s="224"/>
      <c r="AF644" s="224"/>
      <c r="AG644" s="224"/>
      <c r="AH644" s="224"/>
      <c r="AI644" s="224"/>
      <c r="AJ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12"/>
      <c r="BE644" s="12"/>
      <c r="BF644" s="12"/>
      <c r="BG644" s="12"/>
      <c r="BH644" s="12"/>
      <c r="BI644" s="12"/>
      <c r="BJ644" s="12"/>
      <c r="BK644" s="12"/>
      <c r="BL644" s="12"/>
    </row>
    <row r="645" spans="1:64" ht="12" hidden="1" customHeight="1" outlineLevel="1">
      <c r="A645" s="9"/>
      <c r="B645" s="9"/>
      <c r="C645" s="9"/>
      <c r="D645" s="131">
        <f>Asset14</f>
        <v>0</v>
      </c>
      <c r="E645" s="9"/>
      <c r="F645" s="9"/>
      <c r="G645" s="196">
        <f t="shared" si="39"/>
        <v>0</v>
      </c>
      <c r="H645" s="112">
        <f t="shared" ref="H645:Q645" si="44">H$225*H$7</f>
        <v>0</v>
      </c>
      <c r="I645" s="112">
        <f t="shared" si="44"/>
        <v>0</v>
      </c>
      <c r="J645" s="112">
        <f t="shared" si="44"/>
        <v>0</v>
      </c>
      <c r="K645" s="112">
        <f t="shared" si="44"/>
        <v>0</v>
      </c>
      <c r="L645" s="112">
        <f t="shared" si="44"/>
        <v>0</v>
      </c>
      <c r="M645" s="112">
        <f t="shared" si="44"/>
        <v>0</v>
      </c>
      <c r="N645" s="112">
        <f t="shared" si="44"/>
        <v>0</v>
      </c>
      <c r="O645" s="112">
        <f t="shared" si="44"/>
        <v>0</v>
      </c>
      <c r="P645" s="112">
        <f t="shared" si="44"/>
        <v>0</v>
      </c>
      <c r="Q645" s="112">
        <f t="shared" si="44"/>
        <v>0</v>
      </c>
      <c r="R645" s="9"/>
      <c r="S645" s="12"/>
      <c r="T645" s="12"/>
      <c r="U645" s="12"/>
      <c r="V645" s="12"/>
      <c r="W645" s="12"/>
      <c r="X645" s="12"/>
      <c r="Y645" s="12"/>
      <c r="Z645" s="12"/>
      <c r="AA645" s="12"/>
      <c r="AB645" s="224"/>
      <c r="AC645" s="224"/>
      <c r="AD645" s="224"/>
      <c r="AE645" s="224"/>
      <c r="AF645" s="224"/>
      <c r="AG645" s="224"/>
      <c r="AH645" s="224"/>
      <c r="AI645" s="224"/>
      <c r="AJ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12"/>
      <c r="BE645" s="12"/>
      <c r="BF645" s="12"/>
      <c r="BG645" s="12"/>
      <c r="BH645" s="12"/>
      <c r="BI645" s="12"/>
      <c r="BJ645" s="12"/>
      <c r="BK645" s="12"/>
      <c r="BL645" s="12"/>
    </row>
    <row r="646" spans="1:64" ht="12" hidden="1" customHeight="1" outlineLevel="1">
      <c r="A646" s="9"/>
      <c r="B646" s="9"/>
      <c r="C646" s="9"/>
      <c r="D646" s="131">
        <f>Asset15</f>
        <v>0</v>
      </c>
      <c r="E646" s="9"/>
      <c r="F646" s="9"/>
      <c r="G646" s="196">
        <f t="shared" si="39"/>
        <v>0</v>
      </c>
      <c r="H646" s="112">
        <f t="shared" ref="H646:Q646" si="45">H$238*H$7</f>
        <v>0</v>
      </c>
      <c r="I646" s="112">
        <f t="shared" si="45"/>
        <v>0</v>
      </c>
      <c r="J646" s="112">
        <f t="shared" si="45"/>
        <v>0</v>
      </c>
      <c r="K646" s="112">
        <f t="shared" si="45"/>
        <v>0</v>
      </c>
      <c r="L646" s="112">
        <f t="shared" si="45"/>
        <v>0</v>
      </c>
      <c r="M646" s="112">
        <f t="shared" si="45"/>
        <v>0</v>
      </c>
      <c r="N646" s="112">
        <f t="shared" si="45"/>
        <v>0</v>
      </c>
      <c r="O646" s="112">
        <f t="shared" si="45"/>
        <v>0</v>
      </c>
      <c r="P646" s="112">
        <f t="shared" si="45"/>
        <v>0</v>
      </c>
      <c r="Q646" s="112">
        <f t="shared" si="45"/>
        <v>0</v>
      </c>
      <c r="R646" s="9"/>
      <c r="S646" s="12"/>
      <c r="T646" s="12"/>
      <c r="U646" s="12"/>
      <c r="V646" s="12"/>
      <c r="W646" s="12"/>
      <c r="X646" s="12"/>
      <c r="Y646" s="12"/>
      <c r="Z646" s="12"/>
      <c r="AA646" s="12"/>
      <c r="AB646" s="224"/>
      <c r="AC646" s="224"/>
      <c r="AD646" s="224"/>
      <c r="AE646" s="224"/>
      <c r="AF646" s="224"/>
      <c r="AG646" s="224"/>
      <c r="AH646" s="224"/>
      <c r="AI646" s="224"/>
      <c r="AJ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12"/>
      <c r="BE646" s="12"/>
      <c r="BF646" s="12"/>
      <c r="BG646" s="12"/>
      <c r="BH646" s="12"/>
      <c r="BI646" s="12"/>
      <c r="BJ646" s="12"/>
      <c r="BK646" s="12"/>
      <c r="BL646" s="12"/>
    </row>
    <row r="647" spans="1:64" ht="12" hidden="1" customHeight="1" outlineLevel="1">
      <c r="A647" s="9"/>
      <c r="B647" s="9"/>
      <c r="C647" s="9"/>
      <c r="D647" s="131">
        <f>Asset16</f>
        <v>0</v>
      </c>
      <c r="E647" s="9"/>
      <c r="F647" s="9"/>
      <c r="G647" s="196">
        <f t="shared" si="39"/>
        <v>0</v>
      </c>
      <c r="H647" s="112">
        <f t="shared" ref="H647:Q647" si="46">H$251*H$7</f>
        <v>0</v>
      </c>
      <c r="I647" s="112">
        <f t="shared" si="46"/>
        <v>0</v>
      </c>
      <c r="J647" s="112">
        <f t="shared" si="46"/>
        <v>0</v>
      </c>
      <c r="K647" s="112">
        <f t="shared" si="46"/>
        <v>0</v>
      </c>
      <c r="L647" s="112">
        <f t="shared" si="46"/>
        <v>0</v>
      </c>
      <c r="M647" s="112">
        <f t="shared" si="46"/>
        <v>0</v>
      </c>
      <c r="N647" s="112">
        <f t="shared" si="46"/>
        <v>0</v>
      </c>
      <c r="O647" s="112">
        <f t="shared" si="46"/>
        <v>0</v>
      </c>
      <c r="P647" s="112">
        <f t="shared" si="46"/>
        <v>0</v>
      </c>
      <c r="Q647" s="112">
        <f t="shared" si="46"/>
        <v>0</v>
      </c>
      <c r="R647" s="9"/>
      <c r="S647" s="12"/>
      <c r="T647" s="12"/>
      <c r="U647" s="12"/>
      <c r="V647" s="12"/>
      <c r="W647" s="12"/>
      <c r="X647" s="12"/>
      <c r="Y647" s="12"/>
      <c r="Z647" s="12"/>
      <c r="AA647" s="12"/>
      <c r="AB647" s="224"/>
      <c r="AC647" s="224"/>
      <c r="AD647" s="224"/>
      <c r="AE647" s="224"/>
      <c r="AF647" s="224"/>
      <c r="AG647" s="224"/>
      <c r="AH647" s="224"/>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12"/>
      <c r="BE647" s="12"/>
      <c r="BF647" s="12"/>
      <c r="BG647" s="12"/>
      <c r="BH647" s="12"/>
      <c r="BI647" s="12"/>
      <c r="BJ647" s="12"/>
      <c r="BK647" s="12"/>
      <c r="BL647" s="12"/>
    </row>
    <row r="648" spans="1:64" ht="12" hidden="1" customHeight="1" outlineLevel="1">
      <c r="A648" s="9"/>
      <c r="B648" s="9"/>
      <c r="C648" s="9"/>
      <c r="D648" s="131">
        <f>Asset17</f>
        <v>0</v>
      </c>
      <c r="E648" s="9"/>
      <c r="F648" s="9"/>
      <c r="G648" s="196">
        <f t="shared" si="39"/>
        <v>0</v>
      </c>
      <c r="H648" s="112">
        <f t="shared" ref="H648:Q648" si="47">H$264*H$7</f>
        <v>0</v>
      </c>
      <c r="I648" s="112">
        <f t="shared" si="47"/>
        <v>0</v>
      </c>
      <c r="J648" s="112">
        <f t="shared" si="47"/>
        <v>0</v>
      </c>
      <c r="K648" s="112">
        <f t="shared" si="47"/>
        <v>0</v>
      </c>
      <c r="L648" s="112">
        <f t="shared" si="47"/>
        <v>0</v>
      </c>
      <c r="M648" s="112">
        <f t="shared" si="47"/>
        <v>0</v>
      </c>
      <c r="N648" s="112">
        <f t="shared" si="47"/>
        <v>0</v>
      </c>
      <c r="O648" s="112">
        <f t="shared" si="47"/>
        <v>0</v>
      </c>
      <c r="P648" s="112">
        <f t="shared" si="47"/>
        <v>0</v>
      </c>
      <c r="Q648" s="112">
        <f t="shared" si="47"/>
        <v>0</v>
      </c>
      <c r="R648" s="9"/>
      <c r="S648" s="12"/>
      <c r="T648" s="12"/>
      <c r="U648" s="12"/>
      <c r="V648" s="12"/>
      <c r="W648" s="12"/>
      <c r="X648" s="12"/>
      <c r="Y648" s="12"/>
      <c r="Z648" s="12"/>
      <c r="AA648" s="12"/>
      <c r="AB648" s="224"/>
      <c r="AC648" s="224"/>
      <c r="AD648" s="224"/>
      <c r="AE648" s="224"/>
      <c r="AF648" s="224"/>
      <c r="AG648" s="224"/>
      <c r="AH648" s="224"/>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12"/>
      <c r="BE648" s="12"/>
      <c r="BF648" s="12"/>
      <c r="BG648" s="12"/>
      <c r="BH648" s="12"/>
      <c r="BI648" s="12"/>
      <c r="BJ648" s="12"/>
      <c r="BK648" s="12"/>
      <c r="BL648" s="12"/>
    </row>
    <row r="649" spans="1:64" ht="12" hidden="1" customHeight="1" outlineLevel="1">
      <c r="A649" s="9"/>
      <c r="B649" s="9"/>
      <c r="C649" s="9"/>
      <c r="D649" s="131">
        <f>Asset18</f>
        <v>0</v>
      </c>
      <c r="E649" s="9"/>
      <c r="F649" s="9"/>
      <c r="G649" s="196">
        <f t="shared" si="39"/>
        <v>0</v>
      </c>
      <c r="H649" s="112">
        <f t="shared" ref="H649:Q649" si="48">H$277*H$7</f>
        <v>0</v>
      </c>
      <c r="I649" s="112">
        <f t="shared" si="48"/>
        <v>0</v>
      </c>
      <c r="J649" s="112">
        <f t="shared" si="48"/>
        <v>0</v>
      </c>
      <c r="K649" s="112">
        <f t="shared" si="48"/>
        <v>0</v>
      </c>
      <c r="L649" s="112">
        <f t="shared" si="48"/>
        <v>0</v>
      </c>
      <c r="M649" s="112">
        <f t="shared" si="48"/>
        <v>0</v>
      </c>
      <c r="N649" s="112">
        <f t="shared" si="48"/>
        <v>0</v>
      </c>
      <c r="O649" s="112">
        <f t="shared" si="48"/>
        <v>0</v>
      </c>
      <c r="P649" s="112">
        <f t="shared" si="48"/>
        <v>0</v>
      </c>
      <c r="Q649" s="112">
        <f t="shared" si="48"/>
        <v>0</v>
      </c>
      <c r="R649" s="9"/>
      <c r="S649" s="12"/>
      <c r="T649" s="12"/>
      <c r="U649" s="12"/>
      <c r="V649" s="12"/>
      <c r="W649" s="12"/>
      <c r="X649" s="12"/>
      <c r="Y649" s="12"/>
      <c r="Z649" s="12"/>
      <c r="AA649" s="12"/>
      <c r="AB649" s="224"/>
      <c r="AC649" s="224"/>
      <c r="AD649" s="224"/>
      <c r="AE649" s="224"/>
      <c r="AF649" s="224"/>
      <c r="AG649" s="224"/>
      <c r="AH649" s="224"/>
      <c r="AI649" s="224"/>
      <c r="AJ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12"/>
      <c r="BE649" s="12"/>
      <c r="BF649" s="12"/>
      <c r="BG649" s="12"/>
      <c r="BH649" s="12"/>
      <c r="BI649" s="12"/>
      <c r="BJ649" s="12"/>
      <c r="BK649" s="12"/>
      <c r="BL649" s="12"/>
    </row>
    <row r="650" spans="1:64" ht="12" hidden="1" customHeight="1" outlineLevel="1">
      <c r="A650" s="9"/>
      <c r="B650" s="9"/>
      <c r="C650" s="9"/>
      <c r="D650" s="131">
        <f>Asset19</f>
        <v>0</v>
      </c>
      <c r="E650" s="9"/>
      <c r="F650" s="9"/>
      <c r="G650" s="196">
        <f t="shared" si="39"/>
        <v>0</v>
      </c>
      <c r="H650" s="112">
        <f t="shared" ref="H650:Q650" si="49">H$290*H$7</f>
        <v>0</v>
      </c>
      <c r="I650" s="112">
        <f t="shared" si="49"/>
        <v>0</v>
      </c>
      <c r="J650" s="112">
        <f t="shared" si="49"/>
        <v>0</v>
      </c>
      <c r="K650" s="112">
        <f t="shared" si="49"/>
        <v>0</v>
      </c>
      <c r="L650" s="112">
        <f t="shared" si="49"/>
        <v>0</v>
      </c>
      <c r="M650" s="112">
        <f t="shared" si="49"/>
        <v>0</v>
      </c>
      <c r="N650" s="112">
        <f t="shared" si="49"/>
        <v>0</v>
      </c>
      <c r="O650" s="112">
        <f t="shared" si="49"/>
        <v>0</v>
      </c>
      <c r="P650" s="112">
        <f t="shared" si="49"/>
        <v>0</v>
      </c>
      <c r="Q650" s="112">
        <f t="shared" si="49"/>
        <v>0</v>
      </c>
      <c r="R650" s="9"/>
      <c r="S650" s="12"/>
      <c r="T650" s="12"/>
      <c r="U650" s="12"/>
      <c r="V650" s="12"/>
      <c r="W650" s="12"/>
      <c r="X650" s="12"/>
      <c r="Y650" s="12"/>
      <c r="Z650" s="12"/>
      <c r="AA650" s="12"/>
      <c r="AB650" s="224"/>
      <c r="AC650" s="224"/>
      <c r="AD650" s="224"/>
      <c r="AE650" s="224"/>
      <c r="AF650" s="224"/>
      <c r="AG650" s="224"/>
      <c r="AH650" s="224"/>
      <c r="AI650" s="224"/>
      <c r="AJ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12"/>
      <c r="BE650" s="12"/>
      <c r="BF650" s="12"/>
      <c r="BG650" s="12"/>
      <c r="BH650" s="12"/>
      <c r="BI650" s="12"/>
      <c r="BJ650" s="12"/>
      <c r="BK650" s="12"/>
      <c r="BL650" s="12"/>
    </row>
    <row r="651" spans="1:64" ht="12" hidden="1" customHeight="1" outlineLevel="1">
      <c r="A651" s="9"/>
      <c r="B651" s="9"/>
      <c r="C651" s="9"/>
      <c r="D651" s="131">
        <f>Asset20</f>
        <v>0</v>
      </c>
      <c r="E651" s="9"/>
      <c r="F651" s="9"/>
      <c r="G651" s="196">
        <f t="shared" si="39"/>
        <v>0</v>
      </c>
      <c r="H651" s="112">
        <f t="shared" ref="H651:Q651" si="50">H$303*H$7</f>
        <v>0</v>
      </c>
      <c r="I651" s="112">
        <f t="shared" si="50"/>
        <v>0</v>
      </c>
      <c r="J651" s="112">
        <f t="shared" si="50"/>
        <v>0</v>
      </c>
      <c r="K651" s="112">
        <f t="shared" si="50"/>
        <v>0</v>
      </c>
      <c r="L651" s="112">
        <f t="shared" si="50"/>
        <v>0</v>
      </c>
      <c r="M651" s="112">
        <f t="shared" si="50"/>
        <v>0</v>
      </c>
      <c r="N651" s="112">
        <f t="shared" si="50"/>
        <v>0</v>
      </c>
      <c r="O651" s="112">
        <f t="shared" si="50"/>
        <v>0</v>
      </c>
      <c r="P651" s="112">
        <f t="shared" si="50"/>
        <v>0</v>
      </c>
      <c r="Q651" s="112">
        <f t="shared" si="50"/>
        <v>0</v>
      </c>
      <c r="R651" s="9"/>
      <c r="S651" s="12"/>
      <c r="T651" s="12"/>
      <c r="U651" s="12"/>
      <c r="V651" s="12"/>
      <c r="W651" s="12"/>
      <c r="X651" s="12"/>
      <c r="Y651" s="12"/>
      <c r="Z651" s="12"/>
      <c r="AA651" s="12"/>
      <c r="AB651" s="224"/>
      <c r="AC651" s="224"/>
      <c r="AD651" s="224"/>
      <c r="AE651" s="224"/>
      <c r="AF651" s="224"/>
      <c r="AG651" s="224"/>
      <c r="AH651" s="224"/>
      <c r="AI651" s="224"/>
      <c r="AJ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12"/>
      <c r="BE651" s="12"/>
      <c r="BF651" s="12"/>
      <c r="BG651" s="12"/>
      <c r="BH651" s="12"/>
      <c r="BI651" s="12"/>
      <c r="BJ651" s="12"/>
      <c r="BK651" s="12"/>
      <c r="BL651" s="12"/>
    </row>
    <row r="652" spans="1:64" hidden="1" outlineLevel="1">
      <c r="A652" s="9"/>
      <c r="B652" s="9"/>
      <c r="C652" s="9"/>
      <c r="D652" s="131">
        <f>Asset21</f>
        <v>0</v>
      </c>
      <c r="E652" s="9"/>
      <c r="F652" s="9"/>
      <c r="G652" s="196">
        <f t="shared" ref="G652:G661" si="51">-(G696-G522)</f>
        <v>0</v>
      </c>
      <c r="H652" s="112">
        <f>H$316*H$7</f>
        <v>0</v>
      </c>
      <c r="I652" s="112">
        <f t="shared" ref="I652:Q652" si="52">I$316*I$7</f>
        <v>0</v>
      </c>
      <c r="J652" s="112">
        <f t="shared" si="52"/>
        <v>0</v>
      </c>
      <c r="K652" s="112">
        <f t="shared" si="52"/>
        <v>0</v>
      </c>
      <c r="L652" s="112">
        <f t="shared" si="52"/>
        <v>0</v>
      </c>
      <c r="M652" s="112">
        <f t="shared" si="52"/>
        <v>0</v>
      </c>
      <c r="N652" s="112">
        <f t="shared" si="52"/>
        <v>0</v>
      </c>
      <c r="O652" s="112">
        <f t="shared" si="52"/>
        <v>0</v>
      </c>
      <c r="P652" s="112">
        <f t="shared" si="52"/>
        <v>0</v>
      </c>
      <c r="Q652" s="112">
        <f t="shared" si="52"/>
        <v>0</v>
      </c>
      <c r="R652" s="9"/>
      <c r="S652" s="9"/>
      <c r="T652" s="9"/>
      <c r="U652" s="9"/>
      <c r="V652" s="9"/>
      <c r="W652" s="9"/>
      <c r="X652" s="9"/>
      <c r="Y652" s="9"/>
      <c r="Z652" s="9"/>
      <c r="AA652" s="9"/>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9"/>
      <c r="BE652" s="9"/>
      <c r="BF652" s="9"/>
      <c r="BG652" s="9"/>
      <c r="BH652" s="9"/>
      <c r="BI652" s="9"/>
      <c r="BJ652" s="9"/>
      <c r="BK652" s="9"/>
      <c r="BL652" s="9"/>
    </row>
    <row r="653" spans="1:64" hidden="1" outlineLevel="1">
      <c r="A653" s="9"/>
      <c r="B653" s="9"/>
      <c r="C653" s="9"/>
      <c r="D653" s="131">
        <f>Asset22</f>
        <v>0</v>
      </c>
      <c r="E653" s="9"/>
      <c r="F653" s="9"/>
      <c r="G653" s="196">
        <f t="shared" si="51"/>
        <v>0</v>
      </c>
      <c r="H653" s="112">
        <f>H$329*H$7</f>
        <v>0</v>
      </c>
      <c r="I653" s="112">
        <f t="shared" ref="I653:Q653" si="53">I$329*I$7</f>
        <v>0</v>
      </c>
      <c r="J653" s="112">
        <f t="shared" si="53"/>
        <v>0</v>
      </c>
      <c r="K653" s="112">
        <f t="shared" si="53"/>
        <v>0</v>
      </c>
      <c r="L653" s="112">
        <f t="shared" si="53"/>
        <v>0</v>
      </c>
      <c r="M653" s="112">
        <f t="shared" si="53"/>
        <v>0</v>
      </c>
      <c r="N653" s="112">
        <f t="shared" si="53"/>
        <v>0</v>
      </c>
      <c r="O653" s="112">
        <f t="shared" si="53"/>
        <v>0</v>
      </c>
      <c r="P653" s="112">
        <f t="shared" si="53"/>
        <v>0</v>
      </c>
      <c r="Q653" s="112">
        <f t="shared" si="53"/>
        <v>0</v>
      </c>
      <c r="R653" s="9"/>
      <c r="S653" s="9"/>
      <c r="T653" s="9"/>
      <c r="U653" s="9"/>
      <c r="V653" s="9"/>
      <c r="W653" s="9"/>
      <c r="X653" s="9"/>
      <c r="Y653" s="9"/>
      <c r="Z653" s="9"/>
      <c r="AA653" s="9"/>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9"/>
      <c r="BE653" s="9"/>
      <c r="BF653" s="9"/>
      <c r="BG653" s="9"/>
      <c r="BH653" s="9"/>
      <c r="BI653" s="9"/>
      <c r="BJ653" s="9"/>
      <c r="BK653" s="9"/>
      <c r="BL653" s="9"/>
    </row>
    <row r="654" spans="1:64" hidden="1" outlineLevel="1">
      <c r="A654" s="9"/>
      <c r="B654" s="9"/>
      <c r="C654" s="9"/>
      <c r="D654" s="131">
        <f>Asset23</f>
        <v>0</v>
      </c>
      <c r="E654" s="9"/>
      <c r="F654" s="9"/>
      <c r="G654" s="196">
        <f t="shared" si="51"/>
        <v>0</v>
      </c>
      <c r="H654" s="112">
        <f>H$342*H$7</f>
        <v>0</v>
      </c>
      <c r="I654" s="112">
        <f t="shared" ref="I654:Q654" si="54">I$342*I$7</f>
        <v>0</v>
      </c>
      <c r="J654" s="112">
        <f t="shared" si="54"/>
        <v>0</v>
      </c>
      <c r="K654" s="112">
        <f t="shared" si="54"/>
        <v>0</v>
      </c>
      <c r="L654" s="112">
        <f t="shared" si="54"/>
        <v>0</v>
      </c>
      <c r="M654" s="112">
        <f t="shared" si="54"/>
        <v>0</v>
      </c>
      <c r="N654" s="112">
        <f t="shared" si="54"/>
        <v>0</v>
      </c>
      <c r="O654" s="112">
        <f t="shared" si="54"/>
        <v>0</v>
      </c>
      <c r="P654" s="112">
        <f t="shared" si="54"/>
        <v>0</v>
      </c>
      <c r="Q654" s="112">
        <f t="shared" si="54"/>
        <v>0</v>
      </c>
      <c r="R654" s="9"/>
      <c r="S654" s="9"/>
      <c r="T654" s="9"/>
      <c r="U654" s="9"/>
      <c r="V654" s="9"/>
      <c r="W654" s="9"/>
      <c r="X654" s="9"/>
      <c r="Y654" s="9"/>
      <c r="Z654" s="9"/>
      <c r="AA654" s="9"/>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9"/>
      <c r="BE654" s="9"/>
      <c r="BF654" s="9"/>
      <c r="BG654" s="9"/>
      <c r="BH654" s="9"/>
      <c r="BI654" s="9"/>
      <c r="BJ654" s="9"/>
      <c r="BK654" s="9"/>
      <c r="BL654" s="9"/>
    </row>
    <row r="655" spans="1:64" hidden="1" outlineLevel="1">
      <c r="A655" s="9"/>
      <c r="B655" s="9"/>
      <c r="C655" s="9"/>
      <c r="D655" s="131">
        <f>Asset24</f>
        <v>0</v>
      </c>
      <c r="E655" s="9"/>
      <c r="F655" s="9"/>
      <c r="G655" s="196">
        <f t="shared" si="51"/>
        <v>0</v>
      </c>
      <c r="H655" s="112">
        <f>H$355*H$7</f>
        <v>0</v>
      </c>
      <c r="I655" s="112">
        <f t="shared" ref="I655:Q655" si="55">I$355*I$7</f>
        <v>0</v>
      </c>
      <c r="J655" s="112">
        <f t="shared" si="55"/>
        <v>0</v>
      </c>
      <c r="K655" s="112">
        <f t="shared" si="55"/>
        <v>0</v>
      </c>
      <c r="L655" s="112">
        <f t="shared" si="55"/>
        <v>0</v>
      </c>
      <c r="M655" s="112">
        <f t="shared" si="55"/>
        <v>0</v>
      </c>
      <c r="N655" s="112">
        <f t="shared" si="55"/>
        <v>0</v>
      </c>
      <c r="O655" s="112">
        <f t="shared" si="55"/>
        <v>0</v>
      </c>
      <c r="P655" s="112">
        <f t="shared" si="55"/>
        <v>0</v>
      </c>
      <c r="Q655" s="112">
        <f t="shared" si="55"/>
        <v>0</v>
      </c>
      <c r="R655" s="9"/>
      <c r="S655" s="9"/>
      <c r="T655" s="9"/>
      <c r="U655" s="9"/>
      <c r="V655" s="9"/>
      <c r="W655" s="9"/>
      <c r="X655" s="9"/>
      <c r="Y655" s="9"/>
      <c r="Z655" s="9"/>
      <c r="AA655" s="9"/>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9"/>
      <c r="BE655" s="9"/>
      <c r="BF655" s="9"/>
      <c r="BG655" s="9"/>
      <c r="BH655" s="9"/>
      <c r="BI655" s="9"/>
      <c r="BJ655" s="9"/>
      <c r="BK655" s="9"/>
      <c r="BL655" s="9"/>
    </row>
    <row r="656" spans="1:64" hidden="1" outlineLevel="1">
      <c r="A656" s="9"/>
      <c r="B656" s="9"/>
      <c r="C656" s="9"/>
      <c r="D656" s="131">
        <f>Asset25</f>
        <v>0</v>
      </c>
      <c r="E656" s="9"/>
      <c r="F656" s="9"/>
      <c r="G656" s="196">
        <f t="shared" si="51"/>
        <v>0</v>
      </c>
      <c r="H656" s="112">
        <f>H$368*H$7</f>
        <v>0</v>
      </c>
      <c r="I656" s="112">
        <f t="shared" ref="I656:Q656" si="56">I$368*I$7</f>
        <v>0</v>
      </c>
      <c r="J656" s="112">
        <f t="shared" si="56"/>
        <v>0</v>
      </c>
      <c r="K656" s="112">
        <f t="shared" si="56"/>
        <v>0</v>
      </c>
      <c r="L656" s="112">
        <f t="shared" si="56"/>
        <v>0</v>
      </c>
      <c r="M656" s="112">
        <f t="shared" si="56"/>
        <v>0</v>
      </c>
      <c r="N656" s="112">
        <f t="shared" si="56"/>
        <v>0</v>
      </c>
      <c r="O656" s="112">
        <f t="shared" si="56"/>
        <v>0</v>
      </c>
      <c r="P656" s="112">
        <f t="shared" si="56"/>
        <v>0</v>
      </c>
      <c r="Q656" s="112">
        <f t="shared" si="56"/>
        <v>0</v>
      </c>
      <c r="R656" s="9"/>
      <c r="S656" s="9"/>
      <c r="T656" s="9"/>
      <c r="U656" s="9"/>
      <c r="V656" s="9"/>
      <c r="W656" s="9"/>
      <c r="X656" s="9"/>
      <c r="Y656" s="9"/>
      <c r="Z656" s="9"/>
      <c r="AA656" s="9"/>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9"/>
      <c r="BE656" s="9"/>
      <c r="BF656" s="9"/>
      <c r="BG656" s="9"/>
      <c r="BH656" s="9"/>
      <c r="BI656" s="9"/>
      <c r="BJ656" s="9"/>
      <c r="BK656" s="9"/>
      <c r="BL656" s="9"/>
    </row>
    <row r="657" spans="1:64" hidden="1" outlineLevel="1">
      <c r="A657" s="9"/>
      <c r="B657" s="9"/>
      <c r="C657" s="9"/>
      <c r="D657" s="131">
        <f>Asset26</f>
        <v>0</v>
      </c>
      <c r="E657" s="9"/>
      <c r="F657" s="9"/>
      <c r="G657" s="196">
        <f t="shared" si="51"/>
        <v>0</v>
      </c>
      <c r="H657" s="112">
        <f>H$381*H$7</f>
        <v>0</v>
      </c>
      <c r="I657" s="112">
        <f t="shared" ref="I657:Q657" si="57">I$381*I$7</f>
        <v>0</v>
      </c>
      <c r="J657" s="112">
        <f t="shared" si="57"/>
        <v>0</v>
      </c>
      <c r="K657" s="112">
        <f t="shared" si="57"/>
        <v>0</v>
      </c>
      <c r="L657" s="112">
        <f t="shared" si="57"/>
        <v>0</v>
      </c>
      <c r="M657" s="112">
        <f t="shared" si="57"/>
        <v>0</v>
      </c>
      <c r="N657" s="112">
        <f t="shared" si="57"/>
        <v>0</v>
      </c>
      <c r="O657" s="112">
        <f t="shared" si="57"/>
        <v>0</v>
      </c>
      <c r="P657" s="112">
        <f t="shared" si="57"/>
        <v>0</v>
      </c>
      <c r="Q657" s="112">
        <f t="shared" si="57"/>
        <v>0</v>
      </c>
      <c r="R657" s="9"/>
      <c r="S657" s="9"/>
      <c r="T657" s="9"/>
      <c r="U657" s="9"/>
      <c r="V657" s="9"/>
      <c r="W657" s="9"/>
      <c r="X657" s="9"/>
      <c r="Y657" s="9"/>
      <c r="Z657" s="9"/>
      <c r="AA657" s="9"/>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9"/>
      <c r="BE657" s="9"/>
      <c r="BF657" s="9"/>
      <c r="BG657" s="9"/>
      <c r="BH657" s="9"/>
      <c r="BI657" s="9"/>
      <c r="BJ657" s="9"/>
      <c r="BK657" s="9"/>
      <c r="BL657" s="9"/>
    </row>
    <row r="658" spans="1:64" hidden="1" outlineLevel="1">
      <c r="A658" s="9"/>
      <c r="B658" s="9"/>
      <c r="C658" s="9"/>
      <c r="D658" s="131">
        <f>Asset27</f>
        <v>0</v>
      </c>
      <c r="E658" s="9"/>
      <c r="F658" s="9"/>
      <c r="G658" s="196">
        <f t="shared" si="51"/>
        <v>0</v>
      </c>
      <c r="H658" s="112">
        <f>H$394*H$7</f>
        <v>0</v>
      </c>
      <c r="I658" s="112">
        <f t="shared" ref="I658:Q658" si="58">I$394*I$7</f>
        <v>0</v>
      </c>
      <c r="J658" s="112">
        <f t="shared" si="58"/>
        <v>0</v>
      </c>
      <c r="K658" s="112">
        <f t="shared" si="58"/>
        <v>0</v>
      </c>
      <c r="L658" s="112">
        <f t="shared" si="58"/>
        <v>0</v>
      </c>
      <c r="M658" s="112">
        <f t="shared" si="58"/>
        <v>0</v>
      </c>
      <c r="N658" s="112">
        <f t="shared" si="58"/>
        <v>0</v>
      </c>
      <c r="O658" s="112">
        <f t="shared" si="58"/>
        <v>0</v>
      </c>
      <c r="P658" s="112">
        <f t="shared" si="58"/>
        <v>0</v>
      </c>
      <c r="Q658" s="112">
        <f t="shared" si="58"/>
        <v>0</v>
      </c>
      <c r="R658" s="9"/>
      <c r="S658" s="9"/>
      <c r="T658" s="9"/>
      <c r="U658" s="9"/>
      <c r="V658" s="9"/>
      <c r="W658" s="9"/>
      <c r="X658" s="9"/>
      <c r="Y658" s="9"/>
      <c r="Z658" s="9"/>
      <c r="AA658" s="9"/>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9"/>
      <c r="BE658" s="9"/>
      <c r="BF658" s="9"/>
      <c r="BG658" s="9"/>
      <c r="BH658" s="9"/>
      <c r="BI658" s="9"/>
      <c r="BJ658" s="9"/>
      <c r="BK658" s="9"/>
      <c r="BL658" s="9"/>
    </row>
    <row r="659" spans="1:64" hidden="1" outlineLevel="1">
      <c r="A659" s="9"/>
      <c r="B659" s="9"/>
      <c r="C659" s="9"/>
      <c r="D659" s="131">
        <f>Asset28</f>
        <v>0</v>
      </c>
      <c r="E659" s="9"/>
      <c r="F659" s="9"/>
      <c r="G659" s="196">
        <f t="shared" si="51"/>
        <v>0</v>
      </c>
      <c r="H659" s="112">
        <f>H$407*H$7</f>
        <v>0</v>
      </c>
      <c r="I659" s="112">
        <f t="shared" ref="I659:Q659" si="59">I$407*I$7</f>
        <v>0</v>
      </c>
      <c r="J659" s="112">
        <f t="shared" si="59"/>
        <v>0</v>
      </c>
      <c r="K659" s="112">
        <f t="shared" si="59"/>
        <v>0</v>
      </c>
      <c r="L659" s="112">
        <f t="shared" si="59"/>
        <v>0</v>
      </c>
      <c r="M659" s="112">
        <f t="shared" si="59"/>
        <v>0</v>
      </c>
      <c r="N659" s="112">
        <f t="shared" si="59"/>
        <v>0</v>
      </c>
      <c r="O659" s="112">
        <f t="shared" si="59"/>
        <v>0</v>
      </c>
      <c r="P659" s="112">
        <f t="shared" si="59"/>
        <v>0</v>
      </c>
      <c r="Q659" s="112">
        <f t="shared" si="59"/>
        <v>0</v>
      </c>
      <c r="R659" s="9"/>
      <c r="S659" s="9"/>
      <c r="T659" s="9"/>
      <c r="U659" s="9"/>
      <c r="V659" s="9"/>
      <c r="W659" s="9"/>
      <c r="X659" s="9"/>
      <c r="Y659" s="9"/>
      <c r="Z659" s="9"/>
      <c r="AA659" s="9"/>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9"/>
      <c r="BE659" s="9"/>
      <c r="BF659" s="9"/>
      <c r="BG659" s="9"/>
      <c r="BH659" s="9"/>
      <c r="BI659" s="9"/>
      <c r="BJ659" s="9"/>
      <c r="BK659" s="9"/>
      <c r="BL659" s="9"/>
    </row>
    <row r="660" spans="1:64" hidden="1" outlineLevel="1">
      <c r="A660" s="9"/>
      <c r="B660" s="9"/>
      <c r="C660" s="9"/>
      <c r="D660" s="131">
        <f>Asset29</f>
        <v>0</v>
      </c>
      <c r="E660" s="9"/>
      <c r="F660" s="9"/>
      <c r="G660" s="196">
        <f t="shared" si="51"/>
        <v>0</v>
      </c>
      <c r="H660" s="112">
        <f>H$420*H$7</f>
        <v>0</v>
      </c>
      <c r="I660" s="112">
        <f t="shared" ref="I660:Q660" si="60">I$420*I$7</f>
        <v>0</v>
      </c>
      <c r="J660" s="112">
        <f t="shared" si="60"/>
        <v>0</v>
      </c>
      <c r="K660" s="112">
        <f t="shared" si="60"/>
        <v>0</v>
      </c>
      <c r="L660" s="112">
        <f t="shared" si="60"/>
        <v>0</v>
      </c>
      <c r="M660" s="112">
        <f t="shared" si="60"/>
        <v>0</v>
      </c>
      <c r="N660" s="112">
        <f t="shared" si="60"/>
        <v>0</v>
      </c>
      <c r="O660" s="112">
        <f t="shared" si="60"/>
        <v>0</v>
      </c>
      <c r="P660" s="112">
        <f t="shared" si="60"/>
        <v>0</v>
      </c>
      <c r="Q660" s="112">
        <f t="shared" si="60"/>
        <v>0</v>
      </c>
      <c r="R660" s="9"/>
      <c r="S660" s="9"/>
      <c r="T660" s="9"/>
      <c r="U660" s="9"/>
      <c r="V660" s="9"/>
      <c r="W660" s="9"/>
      <c r="X660" s="9"/>
      <c r="Y660" s="9"/>
      <c r="Z660" s="9"/>
      <c r="AA660" s="9"/>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9"/>
      <c r="BE660" s="9"/>
      <c r="BF660" s="9"/>
      <c r="BG660" s="9"/>
      <c r="BH660" s="9"/>
      <c r="BI660" s="9"/>
      <c r="BJ660" s="9"/>
      <c r="BK660" s="9"/>
      <c r="BL660" s="9"/>
    </row>
    <row r="661" spans="1:64" hidden="1" outlineLevel="1">
      <c r="A661" s="9"/>
      <c r="B661" s="9"/>
      <c r="C661" s="9"/>
      <c r="D661" s="131">
        <f>Asset30</f>
        <v>0</v>
      </c>
      <c r="E661" s="9"/>
      <c r="F661" s="9"/>
      <c r="G661" s="196">
        <f t="shared" si="51"/>
        <v>0</v>
      </c>
      <c r="H661" s="112">
        <f>H$433*H$7</f>
        <v>0</v>
      </c>
      <c r="I661" s="112">
        <f t="shared" ref="I661:Q661" si="61">I$433*I$7</f>
        <v>0</v>
      </c>
      <c r="J661" s="112">
        <f t="shared" si="61"/>
        <v>0</v>
      </c>
      <c r="K661" s="112">
        <f t="shared" si="61"/>
        <v>0</v>
      </c>
      <c r="L661" s="112">
        <f t="shared" si="61"/>
        <v>0</v>
      </c>
      <c r="M661" s="112">
        <f t="shared" si="61"/>
        <v>0</v>
      </c>
      <c r="N661" s="112">
        <f t="shared" si="61"/>
        <v>0</v>
      </c>
      <c r="O661" s="112">
        <f t="shared" si="61"/>
        <v>0</v>
      </c>
      <c r="P661" s="112">
        <f t="shared" si="61"/>
        <v>0</v>
      </c>
      <c r="Q661" s="112">
        <f t="shared" si="61"/>
        <v>0</v>
      </c>
      <c r="R661" s="9"/>
      <c r="S661" s="9"/>
      <c r="T661" s="9"/>
      <c r="U661" s="9"/>
      <c r="V661" s="9"/>
      <c r="W661" s="9"/>
      <c r="X661" s="9"/>
      <c r="Y661" s="9"/>
      <c r="Z661" s="9"/>
      <c r="AA661" s="9"/>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9"/>
      <c r="BE661" s="9"/>
      <c r="BF661" s="9"/>
      <c r="BG661" s="9"/>
      <c r="BH661" s="9"/>
      <c r="BI661" s="9"/>
      <c r="BJ661" s="9"/>
      <c r="BK661" s="9"/>
      <c r="BL661" s="9"/>
    </row>
    <row r="662" spans="1:64" hidden="1" outlineLevel="1">
      <c r="A662" s="9"/>
      <c r="B662" s="9"/>
      <c r="C662" s="9"/>
      <c r="D662" s="131"/>
      <c r="E662" s="9"/>
      <c r="F662" s="9"/>
      <c r="G662" s="196"/>
      <c r="H662" s="112"/>
      <c r="I662" s="112"/>
      <c r="J662" s="112"/>
      <c r="K662" s="112"/>
      <c r="L662" s="112"/>
      <c r="M662" s="112"/>
      <c r="N662" s="112"/>
      <c r="O662" s="112"/>
      <c r="P662" s="112"/>
      <c r="Q662" s="112"/>
      <c r="R662" s="9"/>
      <c r="S662" s="9"/>
      <c r="T662" s="9"/>
      <c r="U662" s="9"/>
      <c r="V662" s="9"/>
      <c r="W662" s="9"/>
      <c r="X662" s="9"/>
      <c r="Y662" s="9"/>
      <c r="Z662" s="9"/>
      <c r="AA662" s="9"/>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9"/>
      <c r="BE662" s="9"/>
      <c r="BF662" s="9"/>
      <c r="BG662" s="9"/>
      <c r="BH662" s="9"/>
      <c r="BI662" s="9"/>
      <c r="BJ662" s="9"/>
      <c r="BK662" s="9"/>
      <c r="BL662" s="9"/>
    </row>
    <row r="663" spans="1:64" hidden="1" outlineLevel="1">
      <c r="A663" s="9"/>
      <c r="B663" s="9"/>
      <c r="C663" s="9"/>
      <c r="D663" s="131"/>
      <c r="E663" s="9"/>
      <c r="F663" s="9"/>
      <c r="G663" s="196"/>
      <c r="H663" s="112"/>
      <c r="I663" s="112"/>
      <c r="J663" s="112"/>
      <c r="K663" s="112"/>
      <c r="L663" s="112"/>
      <c r="M663" s="112"/>
      <c r="N663" s="112"/>
      <c r="O663" s="112"/>
      <c r="P663" s="112"/>
      <c r="Q663" s="112"/>
      <c r="R663" s="9"/>
      <c r="S663" s="9"/>
      <c r="T663" s="9"/>
      <c r="U663" s="9"/>
      <c r="V663" s="9"/>
      <c r="W663" s="9"/>
      <c r="X663" s="9"/>
      <c r="Y663" s="9"/>
      <c r="Z663" s="9"/>
      <c r="AA663" s="9"/>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9"/>
      <c r="BE663" s="9"/>
      <c r="BF663" s="9"/>
      <c r="BG663" s="9"/>
      <c r="BH663" s="9"/>
      <c r="BI663" s="9"/>
      <c r="BJ663" s="9"/>
      <c r="BK663" s="9"/>
      <c r="BL663" s="9"/>
    </row>
    <row r="664" spans="1:64" collapsed="1">
      <c r="A664" s="9"/>
      <c r="B664" s="9"/>
      <c r="C664" s="9"/>
      <c r="D664" s="9"/>
      <c r="E664" s="9"/>
      <c r="F664" s="9"/>
      <c r="G664" s="196"/>
      <c r="H664" s="9"/>
      <c r="I664" s="9"/>
      <c r="J664" s="9"/>
      <c r="K664" s="9"/>
      <c r="L664" s="9"/>
      <c r="M664" s="9"/>
      <c r="N664" s="9"/>
      <c r="O664" s="9"/>
      <c r="P664" s="9"/>
      <c r="Q664" s="9"/>
      <c r="R664" s="9"/>
      <c r="S664" s="9"/>
      <c r="T664" s="9"/>
      <c r="U664" s="9"/>
      <c r="V664" s="9"/>
      <c r="W664" s="9"/>
      <c r="X664" s="9"/>
      <c r="Y664" s="9"/>
      <c r="Z664" s="9"/>
      <c r="AA664" s="9"/>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9"/>
      <c r="BE664" s="9"/>
      <c r="BF664" s="9"/>
      <c r="BG664" s="9"/>
      <c r="BH664" s="9"/>
      <c r="BI664" s="9"/>
      <c r="BJ664" s="9"/>
      <c r="BK664" s="9"/>
      <c r="BL664" s="9"/>
    </row>
    <row r="665" spans="1:64" ht="12" customHeight="1">
      <c r="A665" s="9"/>
      <c r="B665" s="12"/>
      <c r="C665" s="90" t="s">
        <v>47</v>
      </c>
      <c r="D665" s="12"/>
      <c r="E665" s="12"/>
      <c r="F665" s="12"/>
      <c r="G665" s="200">
        <f>SUM(G666:G695)</f>
        <v>3.1504558706822161</v>
      </c>
      <c r="H665" s="122">
        <f>SUM(H666:H695)</f>
        <v>1.3730724749703291</v>
      </c>
      <c r="I665" s="122">
        <f>SUM(I666:I695)</f>
        <v>2.4476283999800428</v>
      </c>
      <c r="J665" s="122">
        <f t="shared" ref="J665:Q665" si="62">SUM(J666:J695)</f>
        <v>3.3611776046092379</v>
      </c>
      <c r="K665" s="122">
        <f t="shared" si="62"/>
        <v>2.0687736482019812</v>
      </c>
      <c r="L665" s="122">
        <f t="shared" si="62"/>
        <v>3.3388447264349379</v>
      </c>
      <c r="M665" s="122">
        <f t="shared" si="62"/>
        <v>0</v>
      </c>
      <c r="N665" s="122">
        <f t="shared" si="62"/>
        <v>0</v>
      </c>
      <c r="O665" s="122">
        <f t="shared" si="62"/>
        <v>0</v>
      </c>
      <c r="P665" s="122">
        <f t="shared" si="62"/>
        <v>0</v>
      </c>
      <c r="Q665" s="122">
        <f t="shared" si="62"/>
        <v>0</v>
      </c>
      <c r="R665" s="9"/>
      <c r="S665" s="12"/>
      <c r="T665" s="12"/>
      <c r="U665" s="12"/>
      <c r="V665" s="12"/>
      <c r="W665" s="12"/>
      <c r="X665" s="12"/>
      <c r="Y665" s="12"/>
      <c r="Z665" s="12"/>
      <c r="AA665" s="12"/>
      <c r="AB665" s="224"/>
      <c r="AC665" s="224"/>
      <c r="AD665" s="224"/>
      <c r="AE665" s="224"/>
      <c r="AF665" s="224"/>
      <c r="AG665" s="224"/>
      <c r="AH665" s="224"/>
      <c r="AI665" s="224"/>
      <c r="AJ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12"/>
      <c r="BE665" s="12"/>
      <c r="BF665" s="12"/>
      <c r="BG665" s="12"/>
      <c r="BH665" s="12"/>
      <c r="BI665" s="12"/>
      <c r="BJ665" s="12"/>
      <c r="BK665" s="12"/>
      <c r="BL665" s="12"/>
    </row>
    <row r="666" spans="1:64" ht="12" hidden="1" customHeight="1" outlineLevel="1">
      <c r="A666" s="9"/>
      <c r="B666" s="9"/>
      <c r="C666" s="9"/>
      <c r="D666" s="131" t="str">
        <f>Asset1</f>
        <v>Opening Distribution Assets</v>
      </c>
      <c r="E666" s="9"/>
      <c r="F666" s="9"/>
      <c r="G666" s="196">
        <f>G438*G$6</f>
        <v>3.1504558706822161</v>
      </c>
      <c r="H666" s="112">
        <f>H438*H$6</f>
        <v>1.3730724749703291</v>
      </c>
      <c r="I666" s="112">
        <f t="shared" ref="I666:Q666" si="63">I438*I$6</f>
        <v>2.0757594850541476</v>
      </c>
      <c r="J666" s="112">
        <f t="shared" si="63"/>
        <v>2.410002583645662</v>
      </c>
      <c r="K666" s="112">
        <f t="shared" si="63"/>
        <v>1.2247338364799212</v>
      </c>
      <c r="L666" s="112">
        <f t="shared" si="63"/>
        <v>1.6298446920447163</v>
      </c>
      <c r="M666" s="112">
        <f t="shared" si="63"/>
        <v>0</v>
      </c>
      <c r="N666" s="112">
        <f t="shared" si="63"/>
        <v>0</v>
      </c>
      <c r="O666" s="112">
        <f t="shared" si="63"/>
        <v>0</v>
      </c>
      <c r="P666" s="112">
        <f t="shared" si="63"/>
        <v>0</v>
      </c>
      <c r="Q666" s="112">
        <f t="shared" si="63"/>
        <v>0</v>
      </c>
      <c r="R666" s="9"/>
      <c r="S666" s="12"/>
      <c r="T666" s="12"/>
      <c r="U666" s="12"/>
      <c r="V666" s="12"/>
      <c r="W666" s="12"/>
      <c r="X666" s="12"/>
      <c r="Y666" s="12"/>
      <c r="Z666" s="12"/>
      <c r="AA666" s="12"/>
      <c r="AB666" s="224"/>
      <c r="AC666" s="224"/>
      <c r="AD666" s="224"/>
      <c r="AE666" s="224"/>
      <c r="AF666" s="224"/>
      <c r="AG666" s="224"/>
      <c r="AH666" s="224"/>
      <c r="AI666" s="224"/>
      <c r="AJ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12"/>
      <c r="BE666" s="12"/>
      <c r="BF666" s="12"/>
      <c r="BG666" s="12"/>
      <c r="BH666" s="12"/>
      <c r="BI666" s="12"/>
      <c r="BJ666" s="12"/>
      <c r="BK666" s="12"/>
      <c r="BL666" s="12"/>
    </row>
    <row r="667" spans="1:64" hidden="1" outlineLevel="1">
      <c r="A667" s="9"/>
      <c r="B667" s="9"/>
      <c r="C667" s="9"/>
      <c r="D667" s="131" t="str">
        <f>Asset2</f>
        <v>Sub-transmission Overhead</v>
      </c>
      <c r="E667" s="9"/>
      <c r="F667" s="9"/>
      <c r="G667" s="196">
        <f t="shared" ref="G667:H695" si="64">G439*G$6</f>
        <v>0</v>
      </c>
      <c r="H667" s="112">
        <f t="shared" si="64"/>
        <v>0</v>
      </c>
      <c r="I667" s="112">
        <f t="shared" ref="I667:Q667" si="65">I439*I$6</f>
        <v>0.23229843780118853</v>
      </c>
      <c r="J667" s="112">
        <f t="shared" si="65"/>
        <v>0.51031833874688259</v>
      </c>
      <c r="K667" s="112">
        <f t="shared" si="65"/>
        <v>0.38875039090817237</v>
      </c>
      <c r="L667" s="112">
        <f t="shared" si="65"/>
        <v>0.63528324916101719</v>
      </c>
      <c r="M667" s="112">
        <f t="shared" si="65"/>
        <v>0</v>
      </c>
      <c r="N667" s="112">
        <f t="shared" si="65"/>
        <v>0</v>
      </c>
      <c r="O667" s="112">
        <f t="shared" si="65"/>
        <v>0</v>
      </c>
      <c r="P667" s="112">
        <f t="shared" si="65"/>
        <v>0</v>
      </c>
      <c r="Q667" s="112">
        <f t="shared" si="65"/>
        <v>0</v>
      </c>
      <c r="R667" s="29"/>
      <c r="S667" s="101"/>
      <c r="T667" s="101"/>
      <c r="U667" s="101"/>
      <c r="V667" s="101"/>
      <c r="W667" s="101"/>
      <c r="X667" s="101"/>
      <c r="Y667" s="101"/>
      <c r="Z667" s="101"/>
      <c r="AA667" s="101"/>
      <c r="AB667" s="230"/>
      <c r="AC667" s="230"/>
      <c r="AD667" s="230"/>
      <c r="AE667" s="230"/>
      <c r="AF667" s="230"/>
      <c r="AG667" s="230"/>
      <c r="AH667" s="230"/>
      <c r="AI667" s="230"/>
      <c r="AJ667" s="230"/>
      <c r="AK667" s="230"/>
      <c r="AL667" s="230"/>
      <c r="AM667" s="230"/>
      <c r="AN667" s="230"/>
      <c r="AO667" s="230"/>
      <c r="AP667" s="230"/>
      <c r="AQ667" s="230"/>
      <c r="AR667" s="230"/>
      <c r="AS667" s="230"/>
      <c r="AT667" s="230"/>
      <c r="AU667" s="230"/>
      <c r="AV667" s="230"/>
      <c r="AW667" s="230"/>
      <c r="AX667" s="230"/>
      <c r="AY667" s="230"/>
      <c r="AZ667" s="230"/>
      <c r="BA667" s="230"/>
      <c r="BB667" s="230"/>
      <c r="BC667" s="230"/>
      <c r="BD667" s="101"/>
      <c r="BE667" s="101"/>
      <c r="BF667" s="101"/>
      <c r="BG667" s="101"/>
      <c r="BH667" s="101"/>
      <c r="BI667" s="101"/>
      <c r="BJ667" s="101"/>
      <c r="BK667" s="12"/>
      <c r="BL667" s="12"/>
    </row>
    <row r="668" spans="1:64" ht="12" hidden="1" customHeight="1" outlineLevel="1">
      <c r="A668" s="9"/>
      <c r="B668" s="9"/>
      <c r="C668" s="9"/>
      <c r="D668" s="131" t="str">
        <f>Asset3</f>
        <v>Sub-transmission Underground</v>
      </c>
      <c r="E668" s="9"/>
      <c r="F668" s="9"/>
      <c r="G668" s="196">
        <f t="shared" si="64"/>
        <v>0</v>
      </c>
      <c r="H668" s="112">
        <f t="shared" si="64"/>
        <v>0</v>
      </c>
      <c r="I668" s="112">
        <f t="shared" ref="I668:Q668" si="66">I440*I$6</f>
        <v>0</v>
      </c>
      <c r="J668" s="112">
        <f t="shared" si="66"/>
        <v>0</v>
      </c>
      <c r="K668" s="112">
        <f t="shared" si="66"/>
        <v>0</v>
      </c>
      <c r="L668" s="112">
        <f t="shared" si="66"/>
        <v>0</v>
      </c>
      <c r="M668" s="112">
        <f t="shared" si="66"/>
        <v>0</v>
      </c>
      <c r="N668" s="112">
        <f t="shared" si="66"/>
        <v>0</v>
      </c>
      <c r="O668" s="112">
        <f t="shared" si="66"/>
        <v>0</v>
      </c>
      <c r="P668" s="112">
        <f t="shared" si="66"/>
        <v>0</v>
      </c>
      <c r="Q668" s="112">
        <f t="shared" si="66"/>
        <v>0</v>
      </c>
      <c r="R668" s="9"/>
      <c r="S668" s="12"/>
      <c r="T668" s="12"/>
      <c r="U668" s="12"/>
      <c r="V668" s="12"/>
      <c r="W668" s="12"/>
      <c r="X668" s="12"/>
      <c r="Y668" s="12"/>
      <c r="Z668" s="12"/>
      <c r="AA668" s="12"/>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12"/>
      <c r="BE668" s="12"/>
      <c r="BF668" s="12"/>
      <c r="BG668" s="12"/>
      <c r="BH668" s="12"/>
      <c r="BI668" s="12"/>
      <c r="BJ668" s="12"/>
      <c r="BK668" s="12"/>
      <c r="BL668" s="12"/>
    </row>
    <row r="669" spans="1:64" ht="12" hidden="1" customHeight="1" outlineLevel="1">
      <c r="A669" s="9"/>
      <c r="B669" s="9"/>
      <c r="C669" s="9"/>
      <c r="D669" s="131" t="str">
        <f>Asset4</f>
        <v>Zone Substation</v>
      </c>
      <c r="E669" s="9"/>
      <c r="F669" s="9"/>
      <c r="G669" s="196">
        <f t="shared" si="64"/>
        <v>0</v>
      </c>
      <c r="H669" s="112">
        <f t="shared" si="64"/>
        <v>0</v>
      </c>
      <c r="I669" s="112">
        <f t="shared" ref="I669:Q669" si="67">I441*I$6</f>
        <v>7.5207579343871636E-2</v>
      </c>
      <c r="J669" s="112">
        <f t="shared" si="67"/>
        <v>0.29425545996239788</v>
      </c>
      <c r="K669" s="112">
        <f t="shared" si="67"/>
        <v>0.36707537225639031</v>
      </c>
      <c r="L669" s="112">
        <f t="shared" si="67"/>
        <v>0.90481728933629302</v>
      </c>
      <c r="M669" s="112">
        <f t="shared" si="67"/>
        <v>0</v>
      </c>
      <c r="N669" s="112">
        <f t="shared" si="67"/>
        <v>0</v>
      </c>
      <c r="O669" s="112">
        <f t="shared" si="67"/>
        <v>0</v>
      </c>
      <c r="P669" s="112">
        <f t="shared" si="67"/>
        <v>0</v>
      </c>
      <c r="Q669" s="112">
        <f t="shared" si="67"/>
        <v>0</v>
      </c>
      <c r="R669" s="9"/>
      <c r="S669" s="12"/>
      <c r="T669" s="12"/>
      <c r="U669" s="12"/>
      <c r="V669" s="12"/>
      <c r="W669" s="12"/>
      <c r="X669" s="12"/>
      <c r="Y669" s="12"/>
      <c r="Z669" s="12"/>
      <c r="AA669" s="12"/>
      <c r="AB669" s="224"/>
      <c r="AC669" s="224"/>
      <c r="AD669" s="224"/>
      <c r="AE669" s="224"/>
      <c r="AF669" s="224"/>
      <c r="AG669" s="224"/>
      <c r="AH669" s="224"/>
      <c r="AI669" s="224"/>
      <c r="AJ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12"/>
      <c r="BE669" s="12"/>
      <c r="BF669" s="12"/>
      <c r="BG669" s="12"/>
      <c r="BH669" s="12"/>
      <c r="BI669" s="12"/>
      <c r="BJ669" s="12"/>
      <c r="BK669" s="12"/>
      <c r="BL669" s="12"/>
    </row>
    <row r="670" spans="1:64" ht="12" hidden="1" customHeight="1" outlineLevel="1">
      <c r="A670" s="9"/>
      <c r="B670" s="9"/>
      <c r="C670" s="9"/>
      <c r="D670" s="131" t="str">
        <f>Asset5</f>
        <v>IT &amp; Communication Systems (Networks)</v>
      </c>
      <c r="E670" s="9"/>
      <c r="F670" s="9"/>
      <c r="G670" s="196">
        <f t="shared" si="64"/>
        <v>0</v>
      </c>
      <c r="H670" s="112">
        <f t="shared" si="64"/>
        <v>0</v>
      </c>
      <c r="I670" s="112">
        <f t="shared" ref="I670:Q670" si="68">I442*I$6</f>
        <v>5.1385113327222431E-3</v>
      </c>
      <c r="J670" s="112">
        <f t="shared" si="68"/>
        <v>9.9968457229975514E-3</v>
      </c>
      <c r="K670" s="112">
        <f t="shared" si="68"/>
        <v>1.1148382192682878E-2</v>
      </c>
      <c r="L670" s="112">
        <f t="shared" si="68"/>
        <v>3.7252294489084216E-2</v>
      </c>
      <c r="M670" s="112">
        <f t="shared" si="68"/>
        <v>0</v>
      </c>
      <c r="N670" s="112">
        <f t="shared" si="68"/>
        <v>0</v>
      </c>
      <c r="O670" s="112">
        <f t="shared" si="68"/>
        <v>0</v>
      </c>
      <c r="P670" s="112">
        <f t="shared" si="68"/>
        <v>0</v>
      </c>
      <c r="Q670" s="112">
        <f t="shared" si="68"/>
        <v>0</v>
      </c>
      <c r="R670" s="9"/>
      <c r="S670" s="12"/>
      <c r="T670" s="12"/>
      <c r="U670" s="12"/>
      <c r="V670" s="12"/>
      <c r="W670" s="12"/>
      <c r="X670" s="12"/>
      <c r="Y670" s="12"/>
      <c r="Z670" s="12"/>
      <c r="AA670" s="12"/>
      <c r="AB670" s="224"/>
      <c r="AC670" s="224"/>
      <c r="AD670" s="224"/>
      <c r="AE670" s="224"/>
      <c r="AF670" s="224"/>
      <c r="AG670" s="224"/>
      <c r="AH670" s="224"/>
      <c r="AI670" s="224"/>
      <c r="AJ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12"/>
      <c r="BE670" s="12"/>
      <c r="BF670" s="12"/>
      <c r="BG670" s="12"/>
      <c r="BH670" s="12"/>
      <c r="BI670" s="12"/>
      <c r="BJ670" s="12"/>
      <c r="BK670" s="12"/>
      <c r="BL670" s="12"/>
    </row>
    <row r="671" spans="1:64" hidden="1" outlineLevel="1">
      <c r="A671" s="9"/>
      <c r="B671" s="9"/>
      <c r="C671" s="9"/>
      <c r="D671" s="131" t="str">
        <f>Asset6</f>
        <v>Motor Vehicles</v>
      </c>
      <c r="E671" s="9"/>
      <c r="F671" s="9"/>
      <c r="G671" s="196">
        <f t="shared" si="64"/>
        <v>0</v>
      </c>
      <c r="H671" s="112">
        <f t="shared" si="64"/>
        <v>0</v>
      </c>
      <c r="I671" s="112">
        <f t="shared" ref="I671:Q671" si="69">I443*I$6</f>
        <v>0</v>
      </c>
      <c r="J671" s="112">
        <f t="shared" si="69"/>
        <v>0</v>
      </c>
      <c r="K671" s="112">
        <f t="shared" si="69"/>
        <v>1.5023968973821964E-3</v>
      </c>
      <c r="L671" s="112">
        <f t="shared" si="69"/>
        <v>1.6504528201046198E-2</v>
      </c>
      <c r="M671" s="112">
        <f t="shared" si="69"/>
        <v>0</v>
      </c>
      <c r="N671" s="112">
        <f t="shared" si="69"/>
        <v>0</v>
      </c>
      <c r="O671" s="112">
        <f t="shared" si="69"/>
        <v>0</v>
      </c>
      <c r="P671" s="112">
        <f t="shared" si="69"/>
        <v>0</v>
      </c>
      <c r="Q671" s="112">
        <f t="shared" si="69"/>
        <v>0</v>
      </c>
      <c r="R671" s="9"/>
      <c r="S671" s="12"/>
      <c r="T671" s="12"/>
      <c r="U671" s="12"/>
      <c r="V671" s="12"/>
      <c r="W671" s="12"/>
      <c r="X671" s="12"/>
      <c r="Y671" s="12"/>
      <c r="Z671" s="12"/>
      <c r="AA671" s="12"/>
      <c r="AB671" s="224"/>
      <c r="AC671" s="224"/>
      <c r="AD671" s="224"/>
      <c r="AE671" s="224"/>
      <c r="AF671" s="224"/>
      <c r="AG671" s="224"/>
      <c r="AH671" s="224"/>
      <c r="AI671" s="224"/>
      <c r="AJ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12"/>
      <c r="BE671" s="12"/>
      <c r="BF671" s="12"/>
      <c r="BG671" s="12"/>
      <c r="BH671" s="12"/>
      <c r="BI671" s="12"/>
      <c r="BJ671" s="12"/>
      <c r="BK671" s="12"/>
      <c r="BL671" s="12"/>
    </row>
    <row r="672" spans="1:64" hidden="1" outlineLevel="1">
      <c r="A672" s="9"/>
      <c r="B672" s="9"/>
      <c r="C672" s="9"/>
      <c r="D672" s="131" t="str">
        <f>Asset7</f>
        <v>Other Non-System Assets (Networks)</v>
      </c>
      <c r="E672" s="9"/>
      <c r="F672" s="9"/>
      <c r="G672" s="196">
        <f t="shared" si="64"/>
        <v>0</v>
      </c>
      <c r="H672" s="112">
        <f t="shared" si="64"/>
        <v>0</v>
      </c>
      <c r="I672" s="112">
        <f t="shared" ref="I672:Q672" si="70">I444*I$6</f>
        <v>4.0131799814417156E-3</v>
      </c>
      <c r="J672" s="112">
        <f t="shared" si="70"/>
        <v>6.3803167366451386E-3</v>
      </c>
      <c r="K672" s="112">
        <f t="shared" si="70"/>
        <v>3.6636445689755448E-3</v>
      </c>
      <c r="L672" s="112">
        <f t="shared" si="70"/>
        <v>5.8937161722690101E-3</v>
      </c>
      <c r="M672" s="112">
        <f t="shared" si="70"/>
        <v>0</v>
      </c>
      <c r="N672" s="112">
        <f t="shared" si="70"/>
        <v>0</v>
      </c>
      <c r="O672" s="112">
        <f t="shared" si="70"/>
        <v>0</v>
      </c>
      <c r="P672" s="112">
        <f t="shared" si="70"/>
        <v>0</v>
      </c>
      <c r="Q672" s="112">
        <f t="shared" si="70"/>
        <v>0</v>
      </c>
      <c r="R672" s="9"/>
      <c r="S672" s="9"/>
      <c r="T672" s="9"/>
      <c r="U672" s="9"/>
      <c r="V672" s="9"/>
      <c r="W672" s="9"/>
      <c r="X672" s="9"/>
      <c r="Y672" s="9"/>
      <c r="Z672" s="9"/>
      <c r="AA672" s="9"/>
      <c r="AB672" s="190"/>
      <c r="AC672" s="190"/>
      <c r="AD672" s="190"/>
      <c r="AE672" s="190"/>
      <c r="AF672" s="190"/>
      <c r="AG672" s="190"/>
      <c r="AH672" s="190"/>
      <c r="AI672" s="190"/>
      <c r="AJ672" s="190"/>
      <c r="AK672" s="190"/>
      <c r="AL672" s="190"/>
      <c r="AM672" s="190"/>
      <c r="AN672" s="190"/>
      <c r="AO672" s="190"/>
      <c r="AP672" s="190"/>
      <c r="AQ672" s="190"/>
      <c r="AR672" s="190"/>
      <c r="AS672" s="190"/>
      <c r="AT672" s="190"/>
      <c r="AU672" s="190"/>
      <c r="AV672" s="190"/>
      <c r="AW672" s="190"/>
      <c r="AX672" s="190"/>
      <c r="AY672" s="190"/>
      <c r="AZ672" s="190"/>
      <c r="BA672" s="190"/>
      <c r="BB672" s="190"/>
      <c r="BC672" s="190"/>
      <c r="BD672" s="9"/>
      <c r="BE672" s="9"/>
      <c r="BF672" s="9"/>
      <c r="BG672" s="9"/>
      <c r="BH672" s="9"/>
      <c r="BI672" s="9"/>
      <c r="BJ672" s="9"/>
      <c r="BK672" s="9"/>
      <c r="BL672" s="9"/>
    </row>
    <row r="673" spans="1:64" hidden="1" outlineLevel="1">
      <c r="A673" s="9"/>
      <c r="B673" s="9"/>
      <c r="C673" s="9"/>
      <c r="D673" s="131" t="str">
        <f>Asset8</f>
        <v>IT Systems (Corporate)</v>
      </c>
      <c r="E673" s="9"/>
      <c r="F673" s="9"/>
      <c r="G673" s="196">
        <f t="shared" si="64"/>
        <v>0</v>
      </c>
      <c r="H673" s="112">
        <f t="shared" si="64"/>
        <v>0</v>
      </c>
      <c r="I673" s="112">
        <f t="shared" ref="I673:Q673" si="71">I445*I$6</f>
        <v>3.7980203048426911E-3</v>
      </c>
      <c r="J673" s="112">
        <f t="shared" si="71"/>
        <v>5.1111686202122775E-3</v>
      </c>
      <c r="K673" s="112">
        <f t="shared" si="71"/>
        <v>5.8137854205953824E-3</v>
      </c>
      <c r="L673" s="112">
        <f t="shared" si="71"/>
        <v>1.647749448508724E-2</v>
      </c>
      <c r="M673" s="112">
        <f t="shared" si="71"/>
        <v>0</v>
      </c>
      <c r="N673" s="112">
        <f t="shared" si="71"/>
        <v>0</v>
      </c>
      <c r="O673" s="112">
        <f t="shared" si="71"/>
        <v>0</v>
      </c>
      <c r="P673" s="112">
        <f t="shared" si="71"/>
        <v>0</v>
      </c>
      <c r="Q673" s="112">
        <f t="shared" si="71"/>
        <v>0</v>
      </c>
      <c r="R673" s="9"/>
      <c r="S673" s="9"/>
      <c r="T673" s="9"/>
      <c r="U673" s="9"/>
      <c r="V673" s="9"/>
      <c r="W673" s="9"/>
      <c r="X673" s="9"/>
      <c r="Y673" s="9"/>
      <c r="Z673" s="9"/>
      <c r="AA673" s="9"/>
      <c r="AB673" s="190"/>
      <c r="AC673" s="190"/>
      <c r="AD673" s="190"/>
      <c r="AE673" s="190"/>
      <c r="AF673" s="190"/>
      <c r="AG673" s="190"/>
      <c r="AH673" s="190"/>
      <c r="AI673" s="190"/>
      <c r="AJ673" s="190"/>
      <c r="AK673" s="190"/>
      <c r="AL673" s="190"/>
      <c r="AM673" s="190"/>
      <c r="AN673" s="190"/>
      <c r="AO673" s="190"/>
      <c r="AP673" s="190"/>
      <c r="AQ673" s="190"/>
      <c r="AR673" s="190"/>
      <c r="AS673" s="190"/>
      <c r="AT673" s="190"/>
      <c r="AU673" s="190"/>
      <c r="AV673" s="190"/>
      <c r="AW673" s="190"/>
      <c r="AX673" s="190"/>
      <c r="AY673" s="190"/>
      <c r="AZ673" s="190"/>
      <c r="BA673" s="190"/>
      <c r="BB673" s="190"/>
      <c r="BC673" s="190"/>
      <c r="BD673" s="9"/>
      <c r="BE673" s="9"/>
      <c r="BF673" s="9"/>
      <c r="BG673" s="9"/>
      <c r="BH673" s="9"/>
      <c r="BI673" s="9"/>
      <c r="BJ673" s="9"/>
      <c r="BK673" s="9"/>
      <c r="BL673" s="9"/>
    </row>
    <row r="674" spans="1:64" hidden="1" outlineLevel="1">
      <c r="A674" s="9"/>
      <c r="B674" s="9"/>
      <c r="C674" s="9"/>
      <c r="D674" s="131" t="str">
        <f>Asset9</f>
        <v>Telecommunications (Corporate)</v>
      </c>
      <c r="E674" s="9"/>
      <c r="F674" s="9"/>
      <c r="G674" s="196">
        <f t="shared" si="64"/>
        <v>0</v>
      </c>
      <c r="H674" s="112">
        <f t="shared" si="64"/>
        <v>0</v>
      </c>
      <c r="I674" s="112">
        <f t="shared" ref="I674:Q674" si="72">I446*I$6</f>
        <v>1.0476677327618761E-3</v>
      </c>
      <c r="J674" s="112">
        <f t="shared" si="72"/>
        <v>1.4491343782325678E-3</v>
      </c>
      <c r="K674" s="112">
        <f t="shared" si="72"/>
        <v>7.0264521912230386E-4</v>
      </c>
      <c r="L674" s="112">
        <f t="shared" si="72"/>
        <v>8.9313472775331742E-4</v>
      </c>
      <c r="M674" s="112">
        <f t="shared" si="72"/>
        <v>0</v>
      </c>
      <c r="N674" s="112">
        <f t="shared" si="72"/>
        <v>0</v>
      </c>
      <c r="O674" s="112">
        <f t="shared" si="72"/>
        <v>0</v>
      </c>
      <c r="P674" s="112">
        <f t="shared" si="72"/>
        <v>0</v>
      </c>
      <c r="Q674" s="112">
        <f t="shared" si="72"/>
        <v>0</v>
      </c>
      <c r="R674" s="9"/>
      <c r="S674" s="9"/>
      <c r="T674" s="9"/>
      <c r="U674" s="9"/>
      <c r="V674" s="9"/>
      <c r="W674" s="9"/>
      <c r="X674" s="9"/>
      <c r="Y674" s="9"/>
      <c r="Z674" s="9"/>
      <c r="AA674" s="9"/>
      <c r="AB674" s="190"/>
      <c r="AC674" s="190"/>
      <c r="AD674" s="190"/>
      <c r="AE674" s="190"/>
      <c r="AF674" s="190"/>
      <c r="AG674" s="190"/>
      <c r="AH674" s="190"/>
      <c r="AI674" s="190"/>
      <c r="AJ674" s="190"/>
      <c r="AK674" s="190"/>
      <c r="AL674" s="190"/>
      <c r="AM674" s="190"/>
      <c r="AN674" s="190"/>
      <c r="AO674" s="190"/>
      <c r="AP674" s="190"/>
      <c r="AQ674" s="190"/>
      <c r="AR674" s="190"/>
      <c r="AS674" s="190"/>
      <c r="AT674" s="190"/>
      <c r="AU674" s="190"/>
      <c r="AV674" s="190"/>
      <c r="AW674" s="190"/>
      <c r="AX674" s="190"/>
      <c r="AY674" s="190"/>
      <c r="AZ674" s="190"/>
      <c r="BA674" s="190"/>
      <c r="BB674" s="190"/>
      <c r="BC674" s="190"/>
      <c r="BD674" s="9"/>
      <c r="BE674" s="9"/>
      <c r="BF674" s="9"/>
      <c r="BG674" s="9"/>
      <c r="BH674" s="9"/>
      <c r="BI674" s="9"/>
      <c r="BJ674" s="9"/>
      <c r="BK674" s="9"/>
      <c r="BL674" s="9"/>
    </row>
    <row r="675" spans="1:64" hidden="1" outlineLevel="1">
      <c r="A675" s="9"/>
      <c r="B675" s="9"/>
      <c r="C675" s="9"/>
      <c r="D675" s="131" t="str">
        <f>Asset10</f>
        <v>Other Non-System Assets (Corporate)</v>
      </c>
      <c r="E675" s="9"/>
      <c r="F675" s="9"/>
      <c r="G675" s="196">
        <f t="shared" si="64"/>
        <v>0</v>
      </c>
      <c r="H675" s="112">
        <f t="shared" si="64"/>
        <v>0</v>
      </c>
      <c r="I675" s="112">
        <f t="shared" ref="I675:Q675" si="73">I447*I$6</f>
        <v>1.3872651201790476E-2</v>
      </c>
      <c r="J675" s="112">
        <f t="shared" si="73"/>
        <v>3.3508147434525903E-2</v>
      </c>
      <c r="K675" s="112">
        <f t="shared" si="73"/>
        <v>1.5661330253846091E-2</v>
      </c>
      <c r="L675" s="112">
        <f t="shared" si="73"/>
        <v>1.8477191088709956E-2</v>
      </c>
      <c r="M675" s="112">
        <f t="shared" si="73"/>
        <v>0</v>
      </c>
      <c r="N675" s="112">
        <f t="shared" si="73"/>
        <v>0</v>
      </c>
      <c r="O675" s="112">
        <f t="shared" si="73"/>
        <v>0</v>
      </c>
      <c r="P675" s="112">
        <f t="shared" si="73"/>
        <v>0</v>
      </c>
      <c r="Q675" s="112">
        <f t="shared" si="73"/>
        <v>0</v>
      </c>
      <c r="R675" s="9"/>
      <c r="S675" s="9"/>
      <c r="T675" s="9"/>
      <c r="U675" s="9"/>
      <c r="V675" s="9"/>
      <c r="W675" s="9"/>
      <c r="X675" s="9"/>
      <c r="Y675" s="9"/>
      <c r="Z675" s="9"/>
      <c r="AA675" s="9"/>
      <c r="AB675" s="190"/>
      <c r="AC675" s="190"/>
      <c r="AD675" s="190"/>
      <c r="AE675" s="190"/>
      <c r="AF675" s="190"/>
      <c r="AG675" s="190"/>
      <c r="AH675" s="190"/>
      <c r="AI675" s="190"/>
      <c r="AJ675" s="190"/>
      <c r="AK675" s="190"/>
      <c r="AL675" s="190"/>
      <c r="AM675" s="190"/>
      <c r="AN675" s="190"/>
      <c r="AO675" s="190"/>
      <c r="AP675" s="190"/>
      <c r="AQ675" s="190"/>
      <c r="AR675" s="190"/>
      <c r="AS675" s="190"/>
      <c r="AT675" s="190"/>
      <c r="AU675" s="190"/>
      <c r="AV675" s="190"/>
      <c r="AW675" s="190"/>
      <c r="AX675" s="190"/>
      <c r="AY675" s="190"/>
      <c r="AZ675" s="190"/>
      <c r="BA675" s="190"/>
      <c r="BB675" s="190"/>
      <c r="BC675" s="190"/>
      <c r="BD675" s="9"/>
      <c r="BE675" s="9"/>
      <c r="BF675" s="9"/>
      <c r="BG675" s="9"/>
      <c r="BH675" s="9"/>
      <c r="BI675" s="9"/>
      <c r="BJ675" s="9"/>
      <c r="BK675" s="9"/>
      <c r="BL675" s="9"/>
    </row>
    <row r="676" spans="1:64" hidden="1" outlineLevel="1">
      <c r="A676" s="9"/>
      <c r="B676" s="9"/>
      <c r="C676" s="9"/>
      <c r="D676" s="131" t="str">
        <f>Asset11</f>
        <v>Land</v>
      </c>
      <c r="E676" s="9"/>
      <c r="F676" s="9"/>
      <c r="G676" s="196">
        <f t="shared" si="64"/>
        <v>0</v>
      </c>
      <c r="H676" s="112">
        <f t="shared" si="64"/>
        <v>0</v>
      </c>
      <c r="I676" s="112">
        <f t="shared" ref="I676:Q676" si="74">I448*I$6</f>
        <v>9.9553603868840317E-3</v>
      </c>
      <c r="J676" s="112">
        <f t="shared" si="74"/>
        <v>1.2196619531575005E-2</v>
      </c>
      <c r="K676" s="112">
        <f t="shared" si="74"/>
        <v>6.5584062607180055E-3</v>
      </c>
      <c r="L676" s="112">
        <f t="shared" si="74"/>
        <v>9.2754602830154506E-3</v>
      </c>
      <c r="M676" s="112">
        <f t="shared" si="74"/>
        <v>0</v>
      </c>
      <c r="N676" s="112">
        <f t="shared" si="74"/>
        <v>0</v>
      </c>
      <c r="O676" s="112">
        <f t="shared" si="74"/>
        <v>0</v>
      </c>
      <c r="P676" s="112">
        <f t="shared" si="74"/>
        <v>0</v>
      </c>
      <c r="Q676" s="112">
        <f t="shared" si="74"/>
        <v>0</v>
      </c>
      <c r="R676" s="9"/>
      <c r="S676" s="9"/>
      <c r="T676" s="9"/>
      <c r="U676" s="9"/>
      <c r="V676" s="9"/>
      <c r="W676" s="9"/>
      <c r="X676" s="9"/>
      <c r="Y676" s="9"/>
      <c r="Z676" s="9"/>
      <c r="AA676" s="9"/>
      <c r="AB676" s="190"/>
      <c r="AC676" s="190"/>
      <c r="AD676" s="190"/>
      <c r="AE676" s="190"/>
      <c r="AF676" s="190"/>
      <c r="AG676" s="190"/>
      <c r="AH676" s="190"/>
      <c r="AI676" s="190"/>
      <c r="AJ676" s="190"/>
      <c r="AK676" s="190"/>
      <c r="AL676" s="190"/>
      <c r="AM676" s="190"/>
      <c r="AN676" s="190"/>
      <c r="AO676" s="190"/>
      <c r="AP676" s="190"/>
      <c r="AQ676" s="190"/>
      <c r="AR676" s="190"/>
      <c r="AS676" s="190"/>
      <c r="AT676" s="190"/>
      <c r="AU676" s="190"/>
      <c r="AV676" s="190"/>
      <c r="AW676" s="190"/>
      <c r="AX676" s="190"/>
      <c r="AY676" s="190"/>
      <c r="AZ676" s="190"/>
      <c r="BA676" s="190"/>
      <c r="BB676" s="190"/>
      <c r="BC676" s="190"/>
      <c r="BD676" s="9"/>
      <c r="BE676" s="9"/>
      <c r="BF676" s="9"/>
      <c r="BG676" s="9"/>
      <c r="BH676" s="9"/>
      <c r="BI676" s="9"/>
      <c r="BJ676" s="9"/>
      <c r="BK676" s="9"/>
      <c r="BL676" s="9"/>
    </row>
    <row r="677" spans="1:64" hidden="1" outlineLevel="1">
      <c r="A677" s="9"/>
      <c r="B677" s="9"/>
      <c r="C677" s="9"/>
      <c r="D677" s="131" t="str">
        <f>Asset12</f>
        <v>Buildings</v>
      </c>
      <c r="E677" s="9"/>
      <c r="F677" s="9"/>
      <c r="G677" s="196">
        <f t="shared" si="64"/>
        <v>0</v>
      </c>
      <c r="H677" s="112">
        <f t="shared" si="64"/>
        <v>0</v>
      </c>
      <c r="I677" s="112">
        <f t="shared" ref="I677:Q677" si="75">I449*I$6</f>
        <v>2.5550840375354326E-2</v>
      </c>
      <c r="J677" s="112">
        <f t="shared" si="75"/>
        <v>7.6777057683766525E-2</v>
      </c>
      <c r="K677" s="112">
        <f t="shared" si="75"/>
        <v>4.2542274377813986E-2</v>
      </c>
      <c r="L677" s="112">
        <f t="shared" si="75"/>
        <v>6.3267792470084835E-2</v>
      </c>
      <c r="M677" s="112">
        <f t="shared" si="75"/>
        <v>0</v>
      </c>
      <c r="N677" s="112">
        <f t="shared" si="75"/>
        <v>0</v>
      </c>
      <c r="O677" s="112">
        <f t="shared" si="75"/>
        <v>0</v>
      </c>
      <c r="P677" s="112">
        <f t="shared" si="75"/>
        <v>0</v>
      </c>
      <c r="Q677" s="112">
        <f t="shared" si="75"/>
        <v>0</v>
      </c>
      <c r="R677" s="9"/>
      <c r="S677" s="9"/>
      <c r="T677" s="9"/>
      <c r="U677" s="9"/>
      <c r="V677" s="9"/>
      <c r="W677" s="9"/>
      <c r="X677" s="9"/>
      <c r="Y677" s="9"/>
      <c r="Z677" s="9"/>
      <c r="AA677" s="9"/>
      <c r="AB677" s="190"/>
      <c r="AC677" s="190"/>
      <c r="AD677" s="190"/>
      <c r="AE677" s="190"/>
      <c r="AF677" s="190"/>
      <c r="AG677" s="190"/>
      <c r="AH677" s="190"/>
      <c r="AI677" s="190"/>
      <c r="AJ677" s="190"/>
      <c r="AK677" s="190"/>
      <c r="AL677" s="190"/>
      <c r="AM677" s="190"/>
      <c r="AN677" s="190"/>
      <c r="AO677" s="190"/>
      <c r="AP677" s="190"/>
      <c r="AQ677" s="190"/>
      <c r="AR677" s="190"/>
      <c r="AS677" s="190"/>
      <c r="AT677" s="190"/>
      <c r="AU677" s="190"/>
      <c r="AV677" s="190"/>
      <c r="AW677" s="190"/>
      <c r="AX677" s="190"/>
      <c r="AY677" s="190"/>
      <c r="AZ677" s="190"/>
      <c r="BA677" s="190"/>
      <c r="BB677" s="190"/>
      <c r="BC677" s="190"/>
      <c r="BD677" s="9"/>
      <c r="BE677" s="9"/>
      <c r="BF677" s="9"/>
      <c r="BG677" s="9"/>
      <c r="BH677" s="9"/>
      <c r="BI677" s="9"/>
      <c r="BJ677" s="9"/>
      <c r="BK677" s="9"/>
      <c r="BL677" s="9"/>
    </row>
    <row r="678" spans="1:64" hidden="1" outlineLevel="1">
      <c r="A678" s="9"/>
      <c r="B678" s="9"/>
      <c r="C678" s="9"/>
      <c r="D678" s="131" t="str">
        <f>Asset13</f>
        <v>Equity raising costs</v>
      </c>
      <c r="E678" s="9"/>
      <c r="F678" s="9"/>
      <c r="G678" s="196">
        <f t="shared" si="64"/>
        <v>0</v>
      </c>
      <c r="H678" s="112">
        <f t="shared" si="64"/>
        <v>0</v>
      </c>
      <c r="I678" s="112">
        <f t="shared" ref="I678:Q678" si="76">I450*I$6</f>
        <v>9.8666646503789879E-4</v>
      </c>
      <c r="J678" s="112">
        <f t="shared" si="76"/>
        <v>1.1819321463409063E-3</v>
      </c>
      <c r="K678" s="112">
        <f t="shared" si="76"/>
        <v>6.2118336636135269E-4</v>
      </c>
      <c r="L678" s="112">
        <f t="shared" si="76"/>
        <v>8.5788397586097063E-4</v>
      </c>
      <c r="M678" s="112">
        <f t="shared" si="76"/>
        <v>0</v>
      </c>
      <c r="N678" s="112">
        <f t="shared" si="76"/>
        <v>0</v>
      </c>
      <c r="O678" s="112">
        <f t="shared" si="76"/>
        <v>0</v>
      </c>
      <c r="P678" s="112">
        <f t="shared" si="76"/>
        <v>0</v>
      </c>
      <c r="Q678" s="112">
        <f t="shared" si="76"/>
        <v>0</v>
      </c>
      <c r="R678" s="9"/>
      <c r="S678" s="9"/>
      <c r="T678" s="9"/>
      <c r="U678" s="9"/>
      <c r="V678" s="9"/>
      <c r="W678" s="9"/>
      <c r="X678" s="9"/>
      <c r="Y678" s="9"/>
      <c r="Z678" s="9"/>
      <c r="AA678" s="9"/>
      <c r="AB678" s="190"/>
      <c r="AC678" s="190"/>
      <c r="AD678" s="190"/>
      <c r="AE678" s="190"/>
      <c r="AF678" s="190"/>
      <c r="AG678" s="190"/>
      <c r="AH678" s="190"/>
      <c r="AI678" s="190"/>
      <c r="AJ678" s="190"/>
      <c r="AK678" s="190"/>
      <c r="AL678" s="190"/>
      <c r="AM678" s="190"/>
      <c r="AN678" s="190"/>
      <c r="AO678" s="190"/>
      <c r="AP678" s="190"/>
      <c r="AQ678" s="190"/>
      <c r="AR678" s="190"/>
      <c r="AS678" s="190"/>
      <c r="AT678" s="190"/>
      <c r="AU678" s="190"/>
      <c r="AV678" s="190"/>
      <c r="AW678" s="190"/>
      <c r="AX678" s="190"/>
      <c r="AY678" s="190"/>
      <c r="AZ678" s="190"/>
      <c r="BA678" s="190"/>
      <c r="BB678" s="190"/>
      <c r="BC678" s="190"/>
      <c r="BD678" s="9"/>
      <c r="BE678" s="9"/>
      <c r="BF678" s="9"/>
      <c r="BG678" s="9"/>
      <c r="BH678" s="9"/>
      <c r="BI678" s="9"/>
      <c r="BJ678" s="9"/>
      <c r="BK678" s="9"/>
      <c r="BL678" s="9"/>
    </row>
    <row r="679" spans="1:64" hidden="1" outlineLevel="1">
      <c r="A679" s="9"/>
      <c r="B679" s="9"/>
      <c r="C679" s="9"/>
      <c r="D679" s="131">
        <f>Asset14</f>
        <v>0</v>
      </c>
      <c r="E679" s="9"/>
      <c r="F679" s="9"/>
      <c r="G679" s="196">
        <f t="shared" si="64"/>
        <v>0</v>
      </c>
      <c r="H679" s="112">
        <f t="shared" si="64"/>
        <v>0</v>
      </c>
      <c r="I679" s="112">
        <f t="shared" ref="I679:Q679" si="77">I451*I$6</f>
        <v>0</v>
      </c>
      <c r="J679" s="112">
        <f t="shared" si="77"/>
        <v>0</v>
      </c>
      <c r="K679" s="112">
        <f t="shared" si="77"/>
        <v>0</v>
      </c>
      <c r="L679" s="112">
        <f t="shared" si="77"/>
        <v>0</v>
      </c>
      <c r="M679" s="112">
        <f t="shared" si="77"/>
        <v>0</v>
      </c>
      <c r="N679" s="112">
        <f t="shared" si="77"/>
        <v>0</v>
      </c>
      <c r="O679" s="112">
        <f t="shared" si="77"/>
        <v>0</v>
      </c>
      <c r="P679" s="112">
        <f t="shared" si="77"/>
        <v>0</v>
      </c>
      <c r="Q679" s="112">
        <f t="shared" si="77"/>
        <v>0</v>
      </c>
      <c r="R679" s="9"/>
      <c r="S679" s="9"/>
      <c r="T679" s="9"/>
      <c r="U679" s="9"/>
      <c r="V679" s="9"/>
      <c r="W679" s="9"/>
      <c r="X679" s="9"/>
      <c r="Y679" s="9"/>
      <c r="Z679" s="9"/>
      <c r="AA679" s="9"/>
      <c r="AB679" s="190"/>
      <c r="AC679" s="190"/>
      <c r="AD679" s="190"/>
      <c r="AE679" s="190"/>
      <c r="AF679" s="190"/>
      <c r="AG679" s="190"/>
      <c r="AH679" s="190"/>
      <c r="AI679" s="190"/>
      <c r="AJ679" s="190"/>
      <c r="AK679" s="190"/>
      <c r="AL679" s="190"/>
      <c r="AM679" s="190"/>
      <c r="AN679" s="190"/>
      <c r="AO679" s="190"/>
      <c r="AP679" s="190"/>
      <c r="AQ679" s="190"/>
      <c r="AR679" s="190"/>
      <c r="AS679" s="190"/>
      <c r="AT679" s="190"/>
      <c r="AU679" s="190"/>
      <c r="AV679" s="190"/>
      <c r="AW679" s="190"/>
      <c r="AX679" s="190"/>
      <c r="AY679" s="190"/>
      <c r="AZ679" s="190"/>
      <c r="BA679" s="190"/>
      <c r="BB679" s="190"/>
      <c r="BC679" s="190"/>
      <c r="BD679" s="9"/>
      <c r="BE679" s="9"/>
      <c r="BF679" s="9"/>
      <c r="BG679" s="9"/>
      <c r="BH679" s="9"/>
      <c r="BI679" s="9"/>
      <c r="BJ679" s="9"/>
      <c r="BK679" s="9"/>
      <c r="BL679" s="9"/>
    </row>
    <row r="680" spans="1:64" hidden="1" outlineLevel="1">
      <c r="A680" s="9"/>
      <c r="B680" s="9"/>
      <c r="C680" s="9"/>
      <c r="D680" s="131">
        <f>Asset15</f>
        <v>0</v>
      </c>
      <c r="E680" s="9"/>
      <c r="F680" s="9"/>
      <c r="G680" s="196">
        <f t="shared" si="64"/>
        <v>0</v>
      </c>
      <c r="H680" s="112">
        <f t="shared" si="64"/>
        <v>0</v>
      </c>
      <c r="I680" s="112">
        <f t="shared" ref="I680:Q680" si="78">I452*I$6</f>
        <v>0</v>
      </c>
      <c r="J680" s="112">
        <f t="shared" si="78"/>
        <v>0</v>
      </c>
      <c r="K680" s="112">
        <f t="shared" si="78"/>
        <v>0</v>
      </c>
      <c r="L680" s="112">
        <f t="shared" si="78"/>
        <v>0</v>
      </c>
      <c r="M680" s="112">
        <f t="shared" si="78"/>
        <v>0</v>
      </c>
      <c r="N680" s="112">
        <f t="shared" si="78"/>
        <v>0</v>
      </c>
      <c r="O680" s="112">
        <f t="shared" si="78"/>
        <v>0</v>
      </c>
      <c r="P680" s="112">
        <f t="shared" si="78"/>
        <v>0</v>
      </c>
      <c r="Q680" s="112">
        <f t="shared" si="78"/>
        <v>0</v>
      </c>
      <c r="R680" s="9"/>
      <c r="S680" s="9"/>
      <c r="T680" s="9"/>
      <c r="U680" s="9"/>
      <c r="V680" s="9"/>
      <c r="W680" s="9"/>
      <c r="X680" s="9"/>
      <c r="Y680" s="9"/>
      <c r="Z680" s="9"/>
      <c r="AA680" s="9"/>
      <c r="AB680" s="190"/>
      <c r="AC680" s="190"/>
      <c r="AD680" s="190"/>
      <c r="AE680" s="190"/>
      <c r="AF680" s="190"/>
      <c r="AG680" s="190"/>
      <c r="AH680" s="190"/>
      <c r="AI680" s="190"/>
      <c r="AJ680" s="190"/>
      <c r="AK680" s="190"/>
      <c r="AL680" s="190"/>
      <c r="AM680" s="190"/>
      <c r="AN680" s="190"/>
      <c r="AO680" s="190"/>
      <c r="AP680" s="190"/>
      <c r="AQ680" s="190"/>
      <c r="AR680" s="190"/>
      <c r="AS680" s="190"/>
      <c r="AT680" s="190"/>
      <c r="AU680" s="190"/>
      <c r="AV680" s="190"/>
      <c r="AW680" s="190"/>
      <c r="AX680" s="190"/>
      <c r="AY680" s="190"/>
      <c r="AZ680" s="190"/>
      <c r="BA680" s="190"/>
      <c r="BB680" s="190"/>
      <c r="BC680" s="190"/>
      <c r="BD680" s="9"/>
      <c r="BE680" s="9"/>
      <c r="BF680" s="9"/>
      <c r="BG680" s="9"/>
      <c r="BH680" s="9"/>
      <c r="BI680" s="9"/>
      <c r="BJ680" s="9"/>
      <c r="BK680" s="9"/>
      <c r="BL680" s="9"/>
    </row>
    <row r="681" spans="1:64" hidden="1" outlineLevel="1">
      <c r="A681" s="9"/>
      <c r="B681" s="9"/>
      <c r="C681" s="9"/>
      <c r="D681" s="131">
        <f>Asset16</f>
        <v>0</v>
      </c>
      <c r="E681" s="9"/>
      <c r="F681" s="9"/>
      <c r="G681" s="196">
        <f t="shared" si="64"/>
        <v>0</v>
      </c>
      <c r="H681" s="112">
        <f t="shared" si="64"/>
        <v>0</v>
      </c>
      <c r="I681" s="112">
        <f t="shared" ref="I681:Q681" si="79">I453*I$6</f>
        <v>0</v>
      </c>
      <c r="J681" s="112">
        <f t="shared" si="79"/>
        <v>0</v>
      </c>
      <c r="K681" s="112">
        <f t="shared" si="79"/>
        <v>0</v>
      </c>
      <c r="L681" s="112">
        <f t="shared" si="79"/>
        <v>0</v>
      </c>
      <c r="M681" s="112">
        <f t="shared" si="79"/>
        <v>0</v>
      </c>
      <c r="N681" s="112">
        <f t="shared" si="79"/>
        <v>0</v>
      </c>
      <c r="O681" s="112">
        <f t="shared" si="79"/>
        <v>0</v>
      </c>
      <c r="P681" s="112">
        <f t="shared" si="79"/>
        <v>0</v>
      </c>
      <c r="Q681" s="112">
        <f t="shared" si="79"/>
        <v>0</v>
      </c>
      <c r="R681" s="9"/>
      <c r="S681" s="9"/>
      <c r="T681" s="9"/>
      <c r="U681" s="9"/>
      <c r="V681" s="9"/>
      <c r="W681" s="9"/>
      <c r="X681" s="9"/>
      <c r="Y681" s="9"/>
      <c r="Z681" s="9"/>
      <c r="AA681" s="9"/>
      <c r="AB681" s="190"/>
      <c r="AC681" s="190"/>
      <c r="AD681" s="190"/>
      <c r="AE681" s="190"/>
      <c r="AF681" s="190"/>
      <c r="AG681" s="190"/>
      <c r="AH681" s="190"/>
      <c r="AI681" s="190"/>
      <c r="AJ681" s="190"/>
      <c r="AK681" s="190"/>
      <c r="AL681" s="190"/>
      <c r="AM681" s="190"/>
      <c r="AN681" s="190"/>
      <c r="AO681" s="190"/>
      <c r="AP681" s="190"/>
      <c r="AQ681" s="190"/>
      <c r="AR681" s="190"/>
      <c r="AS681" s="190"/>
      <c r="AT681" s="190"/>
      <c r="AU681" s="190"/>
      <c r="AV681" s="190"/>
      <c r="AW681" s="190"/>
      <c r="AX681" s="190"/>
      <c r="AY681" s="190"/>
      <c r="AZ681" s="190"/>
      <c r="BA681" s="190"/>
      <c r="BB681" s="190"/>
      <c r="BC681" s="190"/>
      <c r="BD681" s="9"/>
      <c r="BE681" s="9"/>
      <c r="BF681" s="9"/>
      <c r="BG681" s="9"/>
      <c r="BH681" s="9"/>
      <c r="BI681" s="9"/>
      <c r="BJ681" s="9"/>
      <c r="BK681" s="9"/>
      <c r="BL681" s="9"/>
    </row>
    <row r="682" spans="1:64" hidden="1" outlineLevel="1">
      <c r="A682" s="9"/>
      <c r="B682" s="9"/>
      <c r="C682" s="9"/>
      <c r="D682" s="131">
        <f>Asset17</f>
        <v>0</v>
      </c>
      <c r="E682" s="9"/>
      <c r="F682" s="9"/>
      <c r="G682" s="196">
        <f t="shared" si="64"/>
        <v>0</v>
      </c>
      <c r="H682" s="112">
        <f t="shared" si="64"/>
        <v>0</v>
      </c>
      <c r="I682" s="112">
        <f t="shared" ref="I682:Q682" si="80">I454*I$6</f>
        <v>0</v>
      </c>
      <c r="J682" s="112">
        <f t="shared" si="80"/>
        <v>0</v>
      </c>
      <c r="K682" s="112">
        <f t="shared" si="80"/>
        <v>0</v>
      </c>
      <c r="L682" s="112">
        <f t="shared" si="80"/>
        <v>0</v>
      </c>
      <c r="M682" s="112">
        <f t="shared" si="80"/>
        <v>0</v>
      </c>
      <c r="N682" s="112">
        <f t="shared" si="80"/>
        <v>0</v>
      </c>
      <c r="O682" s="112">
        <f t="shared" si="80"/>
        <v>0</v>
      </c>
      <c r="P682" s="112">
        <f t="shared" si="80"/>
        <v>0</v>
      </c>
      <c r="Q682" s="112">
        <f t="shared" si="80"/>
        <v>0</v>
      </c>
      <c r="R682" s="9"/>
      <c r="S682" s="9"/>
      <c r="T682" s="9"/>
      <c r="U682" s="9"/>
      <c r="V682" s="9"/>
      <c r="W682" s="9"/>
      <c r="X682" s="9"/>
      <c r="Y682" s="9"/>
      <c r="Z682" s="9"/>
      <c r="AA682" s="9"/>
      <c r="AB682" s="190"/>
      <c r="AC682" s="190"/>
      <c r="AD682" s="190"/>
      <c r="AE682" s="190"/>
      <c r="AF682" s="190"/>
      <c r="AG682" s="190"/>
      <c r="AH682" s="190"/>
      <c r="AI682" s="190"/>
      <c r="AJ682" s="190"/>
      <c r="AK682" s="190"/>
      <c r="AL682" s="190"/>
      <c r="AM682" s="190"/>
      <c r="AN682" s="190"/>
      <c r="AO682" s="190"/>
      <c r="AP682" s="190"/>
      <c r="AQ682" s="190"/>
      <c r="AR682" s="190"/>
      <c r="AS682" s="190"/>
      <c r="AT682" s="190"/>
      <c r="AU682" s="190"/>
      <c r="AV682" s="190"/>
      <c r="AW682" s="190"/>
      <c r="AX682" s="190"/>
      <c r="AY682" s="190"/>
      <c r="AZ682" s="190"/>
      <c r="BA682" s="190"/>
      <c r="BB682" s="190"/>
      <c r="BC682" s="190"/>
      <c r="BD682" s="9"/>
      <c r="BE682" s="9"/>
      <c r="BF682" s="9"/>
      <c r="BG682" s="9"/>
      <c r="BH682" s="9"/>
      <c r="BI682" s="9"/>
      <c r="BJ682" s="9"/>
      <c r="BK682" s="9"/>
      <c r="BL682" s="9"/>
    </row>
    <row r="683" spans="1:64" hidden="1" outlineLevel="1">
      <c r="A683" s="9"/>
      <c r="B683" s="9"/>
      <c r="C683" s="9"/>
      <c r="D683" s="131">
        <f>Asset18</f>
        <v>0</v>
      </c>
      <c r="E683" s="9"/>
      <c r="F683" s="9"/>
      <c r="G683" s="196">
        <f t="shared" si="64"/>
        <v>0</v>
      </c>
      <c r="H683" s="112">
        <f t="shared" si="64"/>
        <v>0</v>
      </c>
      <c r="I683" s="112">
        <f t="shared" ref="I683:Q683" si="81">I455*I$6</f>
        <v>0</v>
      </c>
      <c r="J683" s="112">
        <f t="shared" si="81"/>
        <v>0</v>
      </c>
      <c r="K683" s="112">
        <f t="shared" si="81"/>
        <v>0</v>
      </c>
      <c r="L683" s="112">
        <f t="shared" si="81"/>
        <v>0</v>
      </c>
      <c r="M683" s="112">
        <f t="shared" si="81"/>
        <v>0</v>
      </c>
      <c r="N683" s="112">
        <f t="shared" si="81"/>
        <v>0</v>
      </c>
      <c r="O683" s="112">
        <f t="shared" si="81"/>
        <v>0</v>
      </c>
      <c r="P683" s="112">
        <f t="shared" si="81"/>
        <v>0</v>
      </c>
      <c r="Q683" s="112">
        <f t="shared" si="81"/>
        <v>0</v>
      </c>
      <c r="R683" s="9"/>
      <c r="S683" s="9"/>
      <c r="T683" s="9"/>
      <c r="U683" s="9"/>
      <c r="V683" s="9"/>
      <c r="W683" s="9"/>
      <c r="X683" s="9"/>
      <c r="Y683" s="9"/>
      <c r="Z683" s="9"/>
      <c r="AA683" s="9"/>
      <c r="AB683" s="190"/>
      <c r="AC683" s="190"/>
      <c r="AD683" s="190"/>
      <c r="AE683" s="190"/>
      <c r="AF683" s="190"/>
      <c r="AG683" s="190"/>
      <c r="AH683" s="190"/>
      <c r="AI683" s="190"/>
      <c r="AJ683" s="190"/>
      <c r="AK683" s="190"/>
      <c r="AL683" s="190"/>
      <c r="AM683" s="190"/>
      <c r="AN683" s="190"/>
      <c r="AO683" s="190"/>
      <c r="AP683" s="190"/>
      <c r="AQ683" s="190"/>
      <c r="AR683" s="190"/>
      <c r="AS683" s="190"/>
      <c r="AT683" s="190"/>
      <c r="AU683" s="190"/>
      <c r="AV683" s="190"/>
      <c r="AW683" s="190"/>
      <c r="AX683" s="190"/>
      <c r="AY683" s="190"/>
      <c r="AZ683" s="190"/>
      <c r="BA683" s="190"/>
      <c r="BB683" s="190"/>
      <c r="BC683" s="190"/>
      <c r="BD683" s="9"/>
      <c r="BE683" s="9"/>
      <c r="BF683" s="9"/>
      <c r="BG683" s="9"/>
      <c r="BH683" s="9"/>
      <c r="BI683" s="9"/>
      <c r="BJ683" s="9"/>
      <c r="BK683" s="9"/>
      <c r="BL683" s="9"/>
    </row>
    <row r="684" spans="1:64" hidden="1" outlineLevel="1">
      <c r="A684" s="9"/>
      <c r="B684" s="9"/>
      <c r="C684" s="9"/>
      <c r="D684" s="131">
        <f>Asset19</f>
        <v>0</v>
      </c>
      <c r="E684" s="9"/>
      <c r="F684" s="9"/>
      <c r="G684" s="196">
        <f t="shared" si="64"/>
        <v>0</v>
      </c>
      <c r="H684" s="112">
        <f t="shared" si="64"/>
        <v>0</v>
      </c>
      <c r="I684" s="112">
        <f t="shared" ref="I684:Q684" si="82">I456*I$6</f>
        <v>0</v>
      </c>
      <c r="J684" s="112">
        <f t="shared" si="82"/>
        <v>0</v>
      </c>
      <c r="K684" s="112">
        <f t="shared" si="82"/>
        <v>0</v>
      </c>
      <c r="L684" s="112">
        <f t="shared" si="82"/>
        <v>0</v>
      </c>
      <c r="M684" s="112">
        <f t="shared" si="82"/>
        <v>0</v>
      </c>
      <c r="N684" s="112">
        <f t="shared" si="82"/>
        <v>0</v>
      </c>
      <c r="O684" s="112">
        <f t="shared" si="82"/>
        <v>0</v>
      </c>
      <c r="P684" s="112">
        <f t="shared" si="82"/>
        <v>0</v>
      </c>
      <c r="Q684" s="112">
        <f t="shared" si="82"/>
        <v>0</v>
      </c>
      <c r="R684" s="9"/>
      <c r="S684" s="9"/>
      <c r="T684" s="9"/>
      <c r="U684" s="9"/>
      <c r="V684" s="9"/>
      <c r="W684" s="9"/>
      <c r="X684" s="9"/>
      <c r="Y684" s="9"/>
      <c r="Z684" s="9"/>
      <c r="AA684" s="9"/>
      <c r="AB684" s="190"/>
      <c r="AC684" s="190"/>
      <c r="AD684" s="190"/>
      <c r="AE684" s="190"/>
      <c r="AF684" s="190"/>
      <c r="AG684" s="190"/>
      <c r="AH684" s="190"/>
      <c r="AI684" s="190"/>
      <c r="AJ684" s="190"/>
      <c r="AK684" s="190"/>
      <c r="AL684" s="190"/>
      <c r="AM684" s="190"/>
      <c r="AN684" s="190"/>
      <c r="AO684" s="190"/>
      <c r="AP684" s="190"/>
      <c r="AQ684" s="190"/>
      <c r="AR684" s="190"/>
      <c r="AS684" s="190"/>
      <c r="AT684" s="190"/>
      <c r="AU684" s="190"/>
      <c r="AV684" s="190"/>
      <c r="AW684" s="190"/>
      <c r="AX684" s="190"/>
      <c r="AY684" s="190"/>
      <c r="AZ684" s="190"/>
      <c r="BA684" s="190"/>
      <c r="BB684" s="190"/>
      <c r="BC684" s="190"/>
      <c r="BD684" s="9"/>
      <c r="BE684" s="9"/>
      <c r="BF684" s="9"/>
      <c r="BG684" s="9"/>
      <c r="BH684" s="9"/>
      <c r="BI684" s="9"/>
      <c r="BJ684" s="9"/>
      <c r="BK684" s="9"/>
      <c r="BL684" s="9"/>
    </row>
    <row r="685" spans="1:64" hidden="1" outlineLevel="1">
      <c r="A685" s="9"/>
      <c r="B685" s="9"/>
      <c r="C685" s="9"/>
      <c r="D685" s="131">
        <f>Asset20</f>
        <v>0</v>
      </c>
      <c r="E685" s="9"/>
      <c r="F685" s="9"/>
      <c r="G685" s="196">
        <f t="shared" si="64"/>
        <v>0</v>
      </c>
      <c r="H685" s="112">
        <f t="shared" si="64"/>
        <v>0</v>
      </c>
      <c r="I685" s="112">
        <f t="shared" ref="I685:Q685" si="83">I457*I$6</f>
        <v>0</v>
      </c>
      <c r="J685" s="112">
        <f t="shared" si="83"/>
        <v>0</v>
      </c>
      <c r="K685" s="112">
        <f t="shared" si="83"/>
        <v>0</v>
      </c>
      <c r="L685" s="112">
        <f t="shared" si="83"/>
        <v>0</v>
      </c>
      <c r="M685" s="112">
        <f t="shared" si="83"/>
        <v>0</v>
      </c>
      <c r="N685" s="112">
        <f t="shared" si="83"/>
        <v>0</v>
      </c>
      <c r="O685" s="112">
        <f t="shared" si="83"/>
        <v>0</v>
      </c>
      <c r="P685" s="112">
        <f t="shared" si="83"/>
        <v>0</v>
      </c>
      <c r="Q685" s="112">
        <f t="shared" si="83"/>
        <v>0</v>
      </c>
      <c r="R685" s="9"/>
      <c r="S685" s="9"/>
      <c r="T685" s="9"/>
      <c r="U685" s="9"/>
      <c r="V685" s="9"/>
      <c r="W685" s="9"/>
      <c r="X685" s="9"/>
      <c r="Y685" s="9"/>
      <c r="Z685" s="9"/>
      <c r="AA685" s="9"/>
      <c r="AB685" s="190"/>
      <c r="AC685" s="190"/>
      <c r="AD685" s="190"/>
      <c r="AE685" s="190"/>
      <c r="AF685" s="190"/>
      <c r="AG685" s="190"/>
      <c r="AH685" s="190"/>
      <c r="AI685" s="190"/>
      <c r="AJ685" s="190"/>
      <c r="AK685" s="190"/>
      <c r="AL685" s="190"/>
      <c r="AM685" s="190"/>
      <c r="AN685" s="190"/>
      <c r="AO685" s="190"/>
      <c r="AP685" s="190"/>
      <c r="AQ685" s="190"/>
      <c r="AR685" s="190"/>
      <c r="AS685" s="190"/>
      <c r="AT685" s="190"/>
      <c r="AU685" s="190"/>
      <c r="AV685" s="190"/>
      <c r="AW685" s="190"/>
      <c r="AX685" s="190"/>
      <c r="AY685" s="190"/>
      <c r="AZ685" s="190"/>
      <c r="BA685" s="190"/>
      <c r="BB685" s="190"/>
      <c r="BC685" s="190"/>
      <c r="BD685" s="9"/>
      <c r="BE685" s="9"/>
      <c r="BF685" s="9"/>
      <c r="BG685" s="9"/>
      <c r="BH685" s="9"/>
      <c r="BI685" s="9"/>
      <c r="BJ685" s="9"/>
      <c r="BK685" s="9"/>
      <c r="BL685" s="9"/>
    </row>
    <row r="686" spans="1:64" hidden="1" outlineLevel="1">
      <c r="A686" s="9"/>
      <c r="B686" s="9"/>
      <c r="C686" s="9"/>
      <c r="D686" s="131">
        <f>Asset21</f>
        <v>0</v>
      </c>
      <c r="E686" s="9"/>
      <c r="F686" s="9"/>
      <c r="G686" s="196">
        <f t="shared" si="64"/>
        <v>0</v>
      </c>
      <c r="H686" s="112">
        <f t="shared" si="64"/>
        <v>0</v>
      </c>
      <c r="I686" s="112">
        <f t="shared" ref="I686:Q686" si="84">I458*I$6</f>
        <v>0</v>
      </c>
      <c r="J686" s="112">
        <f t="shared" si="84"/>
        <v>0</v>
      </c>
      <c r="K686" s="112">
        <f t="shared" si="84"/>
        <v>0</v>
      </c>
      <c r="L686" s="112">
        <f t="shared" si="84"/>
        <v>0</v>
      </c>
      <c r="M686" s="112">
        <f t="shared" si="84"/>
        <v>0</v>
      </c>
      <c r="N686" s="112">
        <f t="shared" si="84"/>
        <v>0</v>
      </c>
      <c r="O686" s="112">
        <f t="shared" si="84"/>
        <v>0</v>
      </c>
      <c r="P686" s="112">
        <f t="shared" si="84"/>
        <v>0</v>
      </c>
      <c r="Q686" s="112">
        <f t="shared" si="84"/>
        <v>0</v>
      </c>
      <c r="R686" s="9"/>
      <c r="S686" s="9"/>
      <c r="T686" s="9"/>
      <c r="U686" s="9"/>
      <c r="V686" s="9"/>
      <c r="W686" s="9"/>
      <c r="X686" s="9"/>
      <c r="Y686" s="9"/>
      <c r="Z686" s="9"/>
      <c r="AA686" s="9"/>
      <c r="AB686" s="190"/>
      <c r="AC686" s="190"/>
      <c r="AD686" s="190"/>
      <c r="AE686" s="190"/>
      <c r="AF686" s="190"/>
      <c r="AG686" s="190"/>
      <c r="AH686" s="190"/>
      <c r="AI686" s="190"/>
      <c r="AJ686" s="190"/>
      <c r="AK686" s="190"/>
      <c r="AL686" s="190"/>
      <c r="AM686" s="190"/>
      <c r="AN686" s="190"/>
      <c r="AO686" s="190"/>
      <c r="AP686" s="190"/>
      <c r="AQ686" s="190"/>
      <c r="AR686" s="190"/>
      <c r="AS686" s="190"/>
      <c r="AT686" s="190"/>
      <c r="AU686" s="190"/>
      <c r="AV686" s="190"/>
      <c r="AW686" s="190"/>
      <c r="AX686" s="190"/>
      <c r="AY686" s="190"/>
      <c r="AZ686" s="190"/>
      <c r="BA686" s="190"/>
      <c r="BB686" s="190"/>
      <c r="BC686" s="190"/>
      <c r="BD686" s="9"/>
      <c r="BE686" s="9"/>
      <c r="BF686" s="9"/>
      <c r="BG686" s="9"/>
      <c r="BH686" s="9"/>
      <c r="BI686" s="9"/>
      <c r="BJ686" s="9"/>
      <c r="BK686" s="9"/>
      <c r="BL686" s="9"/>
    </row>
    <row r="687" spans="1:64" hidden="1" outlineLevel="1">
      <c r="A687" s="9"/>
      <c r="B687" s="9"/>
      <c r="C687" s="9"/>
      <c r="D687" s="131">
        <f>Asset22</f>
        <v>0</v>
      </c>
      <c r="E687" s="9"/>
      <c r="F687" s="9"/>
      <c r="G687" s="196">
        <f t="shared" si="64"/>
        <v>0</v>
      </c>
      <c r="H687" s="112">
        <f t="shared" si="64"/>
        <v>0</v>
      </c>
      <c r="I687" s="112">
        <f t="shared" ref="I687:Q687" si="85">I459*I$6</f>
        <v>0</v>
      </c>
      <c r="J687" s="112">
        <f t="shared" si="85"/>
        <v>0</v>
      </c>
      <c r="K687" s="112">
        <f t="shared" si="85"/>
        <v>0</v>
      </c>
      <c r="L687" s="112">
        <f t="shared" si="85"/>
        <v>0</v>
      </c>
      <c r="M687" s="112">
        <f t="shared" si="85"/>
        <v>0</v>
      </c>
      <c r="N687" s="112">
        <f t="shared" si="85"/>
        <v>0</v>
      </c>
      <c r="O687" s="112">
        <f t="shared" si="85"/>
        <v>0</v>
      </c>
      <c r="P687" s="112">
        <f t="shared" si="85"/>
        <v>0</v>
      </c>
      <c r="Q687" s="112">
        <f t="shared" si="85"/>
        <v>0</v>
      </c>
      <c r="R687" s="9"/>
      <c r="S687" s="9"/>
      <c r="T687" s="9"/>
      <c r="U687" s="9"/>
      <c r="V687" s="9"/>
      <c r="W687" s="9"/>
      <c r="X687" s="9"/>
      <c r="Y687" s="9"/>
      <c r="Z687" s="9"/>
      <c r="AA687" s="9"/>
      <c r="AB687" s="190"/>
      <c r="AC687" s="190"/>
      <c r="AD687" s="190"/>
      <c r="AE687" s="190"/>
      <c r="AF687" s="190"/>
      <c r="AG687" s="190"/>
      <c r="AH687" s="190"/>
      <c r="AI687" s="190"/>
      <c r="AJ687" s="190"/>
      <c r="AK687" s="190"/>
      <c r="AL687" s="190"/>
      <c r="AM687" s="190"/>
      <c r="AN687" s="190"/>
      <c r="AO687" s="190"/>
      <c r="AP687" s="190"/>
      <c r="AQ687" s="190"/>
      <c r="AR687" s="190"/>
      <c r="AS687" s="190"/>
      <c r="AT687" s="190"/>
      <c r="AU687" s="190"/>
      <c r="AV687" s="190"/>
      <c r="AW687" s="190"/>
      <c r="AX687" s="190"/>
      <c r="AY687" s="190"/>
      <c r="AZ687" s="190"/>
      <c r="BA687" s="190"/>
      <c r="BB687" s="190"/>
      <c r="BC687" s="190"/>
      <c r="BD687" s="9"/>
      <c r="BE687" s="9"/>
      <c r="BF687" s="9"/>
      <c r="BG687" s="9"/>
      <c r="BH687" s="9"/>
      <c r="BI687" s="9"/>
      <c r="BJ687" s="9"/>
      <c r="BK687" s="9"/>
      <c r="BL687" s="9"/>
    </row>
    <row r="688" spans="1:64" hidden="1" outlineLevel="1">
      <c r="A688" s="9"/>
      <c r="B688" s="9"/>
      <c r="C688" s="9"/>
      <c r="D688" s="131">
        <f>Asset23</f>
        <v>0</v>
      </c>
      <c r="E688" s="9"/>
      <c r="F688" s="9"/>
      <c r="G688" s="196">
        <f t="shared" si="64"/>
        <v>0</v>
      </c>
      <c r="H688" s="112">
        <f t="shared" si="64"/>
        <v>0</v>
      </c>
      <c r="I688" s="112">
        <f t="shared" ref="I688:Q688" si="86">I460*I$6</f>
        <v>0</v>
      </c>
      <c r="J688" s="112">
        <f t="shared" si="86"/>
        <v>0</v>
      </c>
      <c r="K688" s="112">
        <f t="shared" si="86"/>
        <v>0</v>
      </c>
      <c r="L688" s="112">
        <f t="shared" si="86"/>
        <v>0</v>
      </c>
      <c r="M688" s="112">
        <f t="shared" si="86"/>
        <v>0</v>
      </c>
      <c r="N688" s="112">
        <f t="shared" si="86"/>
        <v>0</v>
      </c>
      <c r="O688" s="112">
        <f t="shared" si="86"/>
        <v>0</v>
      </c>
      <c r="P688" s="112">
        <f t="shared" si="86"/>
        <v>0</v>
      </c>
      <c r="Q688" s="112">
        <f t="shared" si="86"/>
        <v>0</v>
      </c>
      <c r="R688" s="9"/>
      <c r="S688" s="9"/>
      <c r="T688" s="9"/>
      <c r="U688" s="9"/>
      <c r="V688" s="9"/>
      <c r="W688" s="9"/>
      <c r="X688" s="9"/>
      <c r="Y688" s="9"/>
      <c r="Z688" s="9"/>
      <c r="AA688" s="9"/>
      <c r="AB688" s="190"/>
      <c r="AC688" s="190"/>
      <c r="AD688" s="190"/>
      <c r="AE688" s="190"/>
      <c r="AF688" s="190"/>
      <c r="AG688" s="190"/>
      <c r="AH688" s="190"/>
      <c r="AI688" s="190"/>
      <c r="AJ688" s="190"/>
      <c r="AK688" s="190"/>
      <c r="AL688" s="190"/>
      <c r="AM688" s="190"/>
      <c r="AN688" s="190"/>
      <c r="AO688" s="190"/>
      <c r="AP688" s="190"/>
      <c r="AQ688" s="190"/>
      <c r="AR688" s="190"/>
      <c r="AS688" s="190"/>
      <c r="AT688" s="190"/>
      <c r="AU688" s="190"/>
      <c r="AV688" s="190"/>
      <c r="AW688" s="190"/>
      <c r="AX688" s="190"/>
      <c r="AY688" s="190"/>
      <c r="AZ688" s="190"/>
      <c r="BA688" s="190"/>
      <c r="BB688" s="190"/>
      <c r="BC688" s="190"/>
      <c r="BD688" s="9"/>
      <c r="BE688" s="9"/>
      <c r="BF688" s="9"/>
      <c r="BG688" s="9"/>
      <c r="BH688" s="9"/>
      <c r="BI688" s="9"/>
      <c r="BJ688" s="9"/>
      <c r="BK688" s="9"/>
      <c r="BL688" s="9"/>
    </row>
    <row r="689" spans="1:64" hidden="1" outlineLevel="1">
      <c r="A689" s="9"/>
      <c r="B689" s="9"/>
      <c r="C689" s="9"/>
      <c r="D689" s="131">
        <f>Asset24</f>
        <v>0</v>
      </c>
      <c r="E689" s="9"/>
      <c r="F689" s="9"/>
      <c r="G689" s="196">
        <f t="shared" si="64"/>
        <v>0</v>
      </c>
      <c r="H689" s="112">
        <f t="shared" si="64"/>
        <v>0</v>
      </c>
      <c r="I689" s="112">
        <f t="shared" ref="I689:Q689" si="87">I461*I$6</f>
        <v>0</v>
      </c>
      <c r="J689" s="112">
        <f t="shared" si="87"/>
        <v>0</v>
      </c>
      <c r="K689" s="112">
        <f t="shared" si="87"/>
        <v>0</v>
      </c>
      <c r="L689" s="112">
        <f t="shared" si="87"/>
        <v>0</v>
      </c>
      <c r="M689" s="112">
        <f t="shared" si="87"/>
        <v>0</v>
      </c>
      <c r="N689" s="112">
        <f t="shared" si="87"/>
        <v>0</v>
      </c>
      <c r="O689" s="112">
        <f t="shared" si="87"/>
        <v>0</v>
      </c>
      <c r="P689" s="112">
        <f t="shared" si="87"/>
        <v>0</v>
      </c>
      <c r="Q689" s="112">
        <f t="shared" si="87"/>
        <v>0</v>
      </c>
      <c r="R689" s="9"/>
      <c r="S689" s="9"/>
      <c r="T689" s="9"/>
      <c r="U689" s="9"/>
      <c r="V689" s="9"/>
      <c r="W689" s="9"/>
      <c r="X689" s="9"/>
      <c r="Y689" s="9"/>
      <c r="Z689" s="9"/>
      <c r="AA689" s="9"/>
      <c r="AB689" s="190"/>
      <c r="AC689" s="190"/>
      <c r="AD689" s="190"/>
      <c r="AE689" s="190"/>
      <c r="AF689" s="190"/>
      <c r="AG689" s="190"/>
      <c r="AH689" s="190"/>
      <c r="AI689" s="190"/>
      <c r="AJ689" s="190"/>
      <c r="AK689" s="190"/>
      <c r="AL689" s="190"/>
      <c r="AM689" s="190"/>
      <c r="AN689" s="190"/>
      <c r="AO689" s="190"/>
      <c r="AP689" s="190"/>
      <c r="AQ689" s="190"/>
      <c r="AR689" s="190"/>
      <c r="AS689" s="190"/>
      <c r="AT689" s="190"/>
      <c r="AU689" s="190"/>
      <c r="AV689" s="190"/>
      <c r="AW689" s="190"/>
      <c r="AX689" s="190"/>
      <c r="AY689" s="190"/>
      <c r="AZ689" s="190"/>
      <c r="BA689" s="190"/>
      <c r="BB689" s="190"/>
      <c r="BC689" s="190"/>
      <c r="BD689" s="9"/>
      <c r="BE689" s="9"/>
      <c r="BF689" s="9"/>
      <c r="BG689" s="9"/>
      <c r="BH689" s="9"/>
      <c r="BI689" s="9"/>
      <c r="BJ689" s="9"/>
      <c r="BK689" s="9"/>
      <c r="BL689" s="9"/>
    </row>
    <row r="690" spans="1:64" hidden="1" outlineLevel="1">
      <c r="A690" s="9"/>
      <c r="B690" s="9"/>
      <c r="C690" s="9"/>
      <c r="D690" s="131">
        <f>Asset25</f>
        <v>0</v>
      </c>
      <c r="E690" s="9"/>
      <c r="F690" s="9"/>
      <c r="G690" s="196">
        <f t="shared" si="64"/>
        <v>0</v>
      </c>
      <c r="H690" s="112">
        <f t="shared" si="64"/>
        <v>0</v>
      </c>
      <c r="I690" s="112">
        <f t="shared" ref="I690:Q690" si="88">I462*I$6</f>
        <v>0</v>
      </c>
      <c r="J690" s="112">
        <f t="shared" si="88"/>
        <v>0</v>
      </c>
      <c r="K690" s="112">
        <f t="shared" si="88"/>
        <v>0</v>
      </c>
      <c r="L690" s="112">
        <f t="shared" si="88"/>
        <v>0</v>
      </c>
      <c r="M690" s="112">
        <f t="shared" si="88"/>
        <v>0</v>
      </c>
      <c r="N690" s="112">
        <f t="shared" si="88"/>
        <v>0</v>
      </c>
      <c r="O690" s="112">
        <f t="shared" si="88"/>
        <v>0</v>
      </c>
      <c r="P690" s="112">
        <f t="shared" si="88"/>
        <v>0</v>
      </c>
      <c r="Q690" s="112">
        <f t="shared" si="88"/>
        <v>0</v>
      </c>
      <c r="R690" s="9"/>
      <c r="S690" s="9"/>
      <c r="T690" s="9"/>
      <c r="U690" s="9"/>
      <c r="V690" s="9"/>
      <c r="W690" s="9"/>
      <c r="X690" s="9"/>
      <c r="Y690" s="9"/>
      <c r="Z690" s="9"/>
      <c r="AA690" s="9"/>
      <c r="AB690" s="190"/>
      <c r="AC690" s="190"/>
      <c r="AD690" s="190"/>
      <c r="AE690" s="190"/>
      <c r="AF690" s="190"/>
      <c r="AG690" s="190"/>
      <c r="AH690" s="190"/>
      <c r="AI690" s="190"/>
      <c r="AJ690" s="190"/>
      <c r="AK690" s="190"/>
      <c r="AL690" s="190"/>
      <c r="AM690" s="190"/>
      <c r="AN690" s="190"/>
      <c r="AO690" s="190"/>
      <c r="AP690" s="190"/>
      <c r="AQ690" s="190"/>
      <c r="AR690" s="190"/>
      <c r="AS690" s="190"/>
      <c r="AT690" s="190"/>
      <c r="AU690" s="190"/>
      <c r="AV690" s="190"/>
      <c r="AW690" s="190"/>
      <c r="AX690" s="190"/>
      <c r="AY690" s="190"/>
      <c r="AZ690" s="190"/>
      <c r="BA690" s="190"/>
      <c r="BB690" s="190"/>
      <c r="BC690" s="190"/>
      <c r="BD690" s="9"/>
      <c r="BE690" s="9"/>
      <c r="BF690" s="9"/>
      <c r="BG690" s="9"/>
      <c r="BH690" s="9"/>
      <c r="BI690" s="9"/>
      <c r="BJ690" s="9"/>
      <c r="BK690" s="9"/>
      <c r="BL690" s="9"/>
    </row>
    <row r="691" spans="1:64" hidden="1" outlineLevel="1">
      <c r="A691" s="9"/>
      <c r="B691" s="9"/>
      <c r="C691" s="9"/>
      <c r="D691" s="131">
        <f>Asset26</f>
        <v>0</v>
      </c>
      <c r="E691" s="9"/>
      <c r="F691" s="9"/>
      <c r="G691" s="196">
        <f t="shared" si="64"/>
        <v>0</v>
      </c>
      <c r="H691" s="112">
        <f t="shared" si="64"/>
        <v>0</v>
      </c>
      <c r="I691" s="112">
        <f t="shared" ref="I691:Q691" si="89">I463*I$6</f>
        <v>0</v>
      </c>
      <c r="J691" s="112">
        <f t="shared" si="89"/>
        <v>0</v>
      </c>
      <c r="K691" s="112">
        <f t="shared" si="89"/>
        <v>0</v>
      </c>
      <c r="L691" s="112">
        <f t="shared" si="89"/>
        <v>0</v>
      </c>
      <c r="M691" s="112">
        <f t="shared" si="89"/>
        <v>0</v>
      </c>
      <c r="N691" s="112">
        <f t="shared" si="89"/>
        <v>0</v>
      </c>
      <c r="O691" s="112">
        <f t="shared" si="89"/>
        <v>0</v>
      </c>
      <c r="P691" s="112">
        <f t="shared" si="89"/>
        <v>0</v>
      </c>
      <c r="Q691" s="112">
        <f t="shared" si="89"/>
        <v>0</v>
      </c>
      <c r="R691" s="9"/>
      <c r="S691" s="9"/>
      <c r="T691" s="9"/>
      <c r="U691" s="9"/>
      <c r="V691" s="9"/>
      <c r="W691" s="9"/>
      <c r="X691" s="9"/>
      <c r="Y691" s="9"/>
      <c r="Z691" s="9"/>
      <c r="AA691" s="9"/>
      <c r="AB691" s="190"/>
      <c r="AC691" s="190"/>
      <c r="AD691" s="190"/>
      <c r="AE691" s="190"/>
      <c r="AF691" s="190"/>
      <c r="AG691" s="190"/>
      <c r="AH691" s="190"/>
      <c r="AI691" s="190"/>
      <c r="AJ691" s="190"/>
      <c r="AK691" s="190"/>
      <c r="AL691" s="190"/>
      <c r="AM691" s="190"/>
      <c r="AN691" s="190"/>
      <c r="AO691" s="190"/>
      <c r="AP691" s="190"/>
      <c r="AQ691" s="190"/>
      <c r="AR691" s="190"/>
      <c r="AS691" s="190"/>
      <c r="AT691" s="190"/>
      <c r="AU691" s="190"/>
      <c r="AV691" s="190"/>
      <c r="AW691" s="190"/>
      <c r="AX691" s="190"/>
      <c r="AY691" s="190"/>
      <c r="AZ691" s="190"/>
      <c r="BA691" s="190"/>
      <c r="BB691" s="190"/>
      <c r="BC691" s="190"/>
      <c r="BD691" s="9"/>
      <c r="BE691" s="9"/>
      <c r="BF691" s="9"/>
      <c r="BG691" s="9"/>
      <c r="BH691" s="9"/>
      <c r="BI691" s="9"/>
      <c r="BJ691" s="9"/>
      <c r="BK691" s="9"/>
      <c r="BL691" s="9"/>
    </row>
    <row r="692" spans="1:64" hidden="1" outlineLevel="1">
      <c r="A692" s="9"/>
      <c r="B692" s="9"/>
      <c r="C692" s="9"/>
      <c r="D692" s="131">
        <f>Asset27</f>
        <v>0</v>
      </c>
      <c r="E692" s="9"/>
      <c r="F692" s="9"/>
      <c r="G692" s="196">
        <f t="shared" si="64"/>
        <v>0</v>
      </c>
      <c r="H692" s="112">
        <f t="shared" si="64"/>
        <v>0</v>
      </c>
      <c r="I692" s="112">
        <f t="shared" ref="I692:Q692" si="90">I464*I$6</f>
        <v>0</v>
      </c>
      <c r="J692" s="112">
        <f t="shared" si="90"/>
        <v>0</v>
      </c>
      <c r="K692" s="112">
        <f t="shared" si="90"/>
        <v>0</v>
      </c>
      <c r="L692" s="112">
        <f t="shared" si="90"/>
        <v>0</v>
      </c>
      <c r="M692" s="112">
        <f t="shared" si="90"/>
        <v>0</v>
      </c>
      <c r="N692" s="112">
        <f t="shared" si="90"/>
        <v>0</v>
      </c>
      <c r="O692" s="112">
        <f t="shared" si="90"/>
        <v>0</v>
      </c>
      <c r="P692" s="112">
        <f t="shared" si="90"/>
        <v>0</v>
      </c>
      <c r="Q692" s="112">
        <f t="shared" si="90"/>
        <v>0</v>
      </c>
      <c r="R692" s="9"/>
      <c r="S692" s="9"/>
      <c r="T692" s="9"/>
      <c r="U692" s="9"/>
      <c r="V692" s="9"/>
      <c r="W692" s="9"/>
      <c r="X692" s="9"/>
      <c r="Y692" s="9"/>
      <c r="Z692" s="9"/>
      <c r="AA692" s="9"/>
      <c r="AB692" s="190"/>
      <c r="AC692" s="190"/>
      <c r="AD692" s="190"/>
      <c r="AE692" s="190"/>
      <c r="AF692" s="190"/>
      <c r="AG692" s="190"/>
      <c r="AH692" s="190"/>
      <c r="AI692" s="190"/>
      <c r="AJ692" s="190"/>
      <c r="AK692" s="190"/>
      <c r="AL692" s="190"/>
      <c r="AM692" s="190"/>
      <c r="AN692" s="190"/>
      <c r="AO692" s="190"/>
      <c r="AP692" s="190"/>
      <c r="AQ692" s="190"/>
      <c r="AR692" s="190"/>
      <c r="AS692" s="190"/>
      <c r="AT692" s="190"/>
      <c r="AU692" s="190"/>
      <c r="AV692" s="190"/>
      <c r="AW692" s="190"/>
      <c r="AX692" s="190"/>
      <c r="AY692" s="190"/>
      <c r="AZ692" s="190"/>
      <c r="BA692" s="190"/>
      <c r="BB692" s="190"/>
      <c r="BC692" s="190"/>
      <c r="BD692" s="9"/>
      <c r="BE692" s="9"/>
      <c r="BF692" s="9"/>
      <c r="BG692" s="9"/>
      <c r="BH692" s="9"/>
      <c r="BI692" s="9"/>
      <c r="BJ692" s="9"/>
      <c r="BK692" s="9"/>
      <c r="BL692" s="9"/>
    </row>
    <row r="693" spans="1:64" hidden="1" outlineLevel="1">
      <c r="A693" s="9"/>
      <c r="B693" s="9"/>
      <c r="C693" s="9"/>
      <c r="D693" s="131">
        <f>Asset28</f>
        <v>0</v>
      </c>
      <c r="E693" s="9"/>
      <c r="F693" s="9"/>
      <c r="G693" s="196">
        <f t="shared" si="64"/>
        <v>0</v>
      </c>
      <c r="H693" s="112">
        <f t="shared" si="64"/>
        <v>0</v>
      </c>
      <c r="I693" s="112">
        <f t="shared" ref="I693:Q693" si="91">I465*I$6</f>
        <v>0</v>
      </c>
      <c r="J693" s="112">
        <f t="shared" si="91"/>
        <v>0</v>
      </c>
      <c r="K693" s="112">
        <f t="shared" si="91"/>
        <v>0</v>
      </c>
      <c r="L693" s="112">
        <f t="shared" si="91"/>
        <v>0</v>
      </c>
      <c r="M693" s="112">
        <f t="shared" si="91"/>
        <v>0</v>
      </c>
      <c r="N693" s="112">
        <f t="shared" si="91"/>
        <v>0</v>
      </c>
      <c r="O693" s="112">
        <f t="shared" si="91"/>
        <v>0</v>
      </c>
      <c r="P693" s="112">
        <f t="shared" si="91"/>
        <v>0</v>
      </c>
      <c r="Q693" s="112">
        <f t="shared" si="91"/>
        <v>0</v>
      </c>
      <c r="R693" s="9"/>
      <c r="S693" s="9"/>
      <c r="T693" s="9"/>
      <c r="U693" s="9"/>
      <c r="V693" s="9"/>
      <c r="W693" s="9"/>
      <c r="X693" s="9"/>
      <c r="Y693" s="9"/>
      <c r="Z693" s="9"/>
      <c r="AA693" s="9"/>
      <c r="AB693" s="190"/>
      <c r="AC693" s="190"/>
      <c r="AD693" s="190"/>
      <c r="AE693" s="190"/>
      <c r="AF693" s="190"/>
      <c r="AG693" s="190"/>
      <c r="AH693" s="190"/>
      <c r="AI693" s="190"/>
      <c r="AJ693" s="190"/>
      <c r="AK693" s="190"/>
      <c r="AL693" s="190"/>
      <c r="AM693" s="190"/>
      <c r="AN693" s="190"/>
      <c r="AO693" s="190"/>
      <c r="AP693" s="190"/>
      <c r="AQ693" s="190"/>
      <c r="AR693" s="190"/>
      <c r="AS693" s="190"/>
      <c r="AT693" s="190"/>
      <c r="AU693" s="190"/>
      <c r="AV693" s="190"/>
      <c r="AW693" s="190"/>
      <c r="AX693" s="190"/>
      <c r="AY693" s="190"/>
      <c r="AZ693" s="190"/>
      <c r="BA693" s="190"/>
      <c r="BB693" s="190"/>
      <c r="BC693" s="190"/>
      <c r="BD693" s="9"/>
      <c r="BE693" s="9"/>
      <c r="BF693" s="9"/>
      <c r="BG693" s="9"/>
      <c r="BH693" s="9"/>
      <c r="BI693" s="9"/>
      <c r="BJ693" s="9"/>
      <c r="BK693" s="9"/>
      <c r="BL693" s="9"/>
    </row>
    <row r="694" spans="1:64" hidden="1" outlineLevel="1">
      <c r="A694" s="9"/>
      <c r="B694" s="9"/>
      <c r="C694" s="9"/>
      <c r="D694" s="131">
        <f>Asset29</f>
        <v>0</v>
      </c>
      <c r="E694" s="9"/>
      <c r="F694" s="9"/>
      <c r="G694" s="196">
        <f t="shared" si="64"/>
        <v>0</v>
      </c>
      <c r="H694" s="112">
        <f t="shared" si="64"/>
        <v>0</v>
      </c>
      <c r="I694" s="112">
        <f t="shared" ref="I694:Q694" si="92">I466*I$6</f>
        <v>0</v>
      </c>
      <c r="J694" s="112">
        <f t="shared" si="92"/>
        <v>0</v>
      </c>
      <c r="K694" s="112">
        <f t="shared" si="92"/>
        <v>0</v>
      </c>
      <c r="L694" s="112">
        <f t="shared" si="92"/>
        <v>0</v>
      </c>
      <c r="M694" s="112">
        <f t="shared" si="92"/>
        <v>0</v>
      </c>
      <c r="N694" s="112">
        <f t="shared" si="92"/>
        <v>0</v>
      </c>
      <c r="O694" s="112">
        <f t="shared" si="92"/>
        <v>0</v>
      </c>
      <c r="P694" s="112">
        <f t="shared" si="92"/>
        <v>0</v>
      </c>
      <c r="Q694" s="112">
        <f t="shared" si="92"/>
        <v>0</v>
      </c>
      <c r="R694" s="9"/>
      <c r="S694" s="9"/>
      <c r="T694" s="9"/>
      <c r="U694" s="9"/>
      <c r="V694" s="9"/>
      <c r="W694" s="9"/>
      <c r="X694" s="9"/>
      <c r="Y694" s="9"/>
      <c r="Z694" s="9"/>
      <c r="AA694" s="9"/>
      <c r="AB694" s="190"/>
      <c r="AC694" s="190"/>
      <c r="AD694" s="190"/>
      <c r="AE694" s="190"/>
      <c r="AF694" s="190"/>
      <c r="AG694" s="190"/>
      <c r="AH694" s="190"/>
      <c r="AI694" s="190"/>
      <c r="AJ694" s="190"/>
      <c r="AK694" s="190"/>
      <c r="AL694" s="190"/>
      <c r="AM694" s="190"/>
      <c r="AN694" s="190"/>
      <c r="AO694" s="190"/>
      <c r="AP694" s="190"/>
      <c r="AQ694" s="190"/>
      <c r="AR694" s="190"/>
      <c r="AS694" s="190"/>
      <c r="AT694" s="190"/>
      <c r="AU694" s="190"/>
      <c r="AV694" s="190"/>
      <c r="AW694" s="190"/>
      <c r="AX694" s="190"/>
      <c r="AY694" s="190"/>
      <c r="AZ694" s="190"/>
      <c r="BA694" s="190"/>
      <c r="BB694" s="190"/>
      <c r="BC694" s="190"/>
      <c r="BD694" s="9"/>
      <c r="BE694" s="9"/>
      <c r="BF694" s="9"/>
      <c r="BG694" s="9"/>
      <c r="BH694" s="9"/>
      <c r="BI694" s="9"/>
      <c r="BJ694" s="9"/>
      <c r="BK694" s="9"/>
      <c r="BL694" s="9"/>
    </row>
    <row r="695" spans="1:64" hidden="1" outlineLevel="1">
      <c r="A695" s="9"/>
      <c r="B695" s="9"/>
      <c r="C695" s="9"/>
      <c r="D695" s="131">
        <f>Asset30</f>
        <v>0</v>
      </c>
      <c r="E695" s="9"/>
      <c r="F695" s="9"/>
      <c r="G695" s="196">
        <f t="shared" si="64"/>
        <v>0</v>
      </c>
      <c r="H695" s="112">
        <f t="shared" si="64"/>
        <v>0</v>
      </c>
      <c r="I695" s="112">
        <f t="shared" ref="I695:Q695" si="93">I467*I$6</f>
        <v>0</v>
      </c>
      <c r="J695" s="112">
        <f t="shared" si="93"/>
        <v>0</v>
      </c>
      <c r="K695" s="112">
        <f t="shared" si="93"/>
        <v>0</v>
      </c>
      <c r="L695" s="112">
        <f t="shared" si="93"/>
        <v>0</v>
      </c>
      <c r="M695" s="112">
        <f t="shared" si="93"/>
        <v>0</v>
      </c>
      <c r="N695" s="112">
        <f t="shared" si="93"/>
        <v>0</v>
      </c>
      <c r="O695" s="112">
        <f t="shared" si="93"/>
        <v>0</v>
      </c>
      <c r="P695" s="112">
        <f t="shared" si="93"/>
        <v>0</v>
      </c>
      <c r="Q695" s="112">
        <f t="shared" si="93"/>
        <v>0</v>
      </c>
      <c r="R695" s="9"/>
      <c r="S695" s="9"/>
      <c r="T695" s="9"/>
      <c r="U695" s="9"/>
      <c r="V695" s="9"/>
      <c r="W695" s="9"/>
      <c r="X695" s="9"/>
      <c r="Y695" s="9"/>
      <c r="Z695" s="9"/>
      <c r="AA695" s="9"/>
      <c r="AB695" s="190"/>
      <c r="AC695" s="190"/>
      <c r="AD695" s="190"/>
      <c r="AE695" s="190"/>
      <c r="AF695" s="190"/>
      <c r="AG695" s="190"/>
      <c r="AH695" s="190"/>
      <c r="AI695" s="190"/>
      <c r="AJ695" s="190"/>
      <c r="AK695" s="190"/>
      <c r="AL695" s="190"/>
      <c r="AM695" s="190"/>
      <c r="AN695" s="190"/>
      <c r="AO695" s="190"/>
      <c r="AP695" s="190"/>
      <c r="AQ695" s="190"/>
      <c r="AR695" s="190"/>
      <c r="AS695" s="190"/>
      <c r="AT695" s="190"/>
      <c r="AU695" s="190"/>
      <c r="AV695" s="190"/>
      <c r="AW695" s="190"/>
      <c r="AX695" s="190"/>
      <c r="AY695" s="190"/>
      <c r="AZ695" s="190"/>
      <c r="BA695" s="190"/>
      <c r="BB695" s="190"/>
      <c r="BC695" s="190"/>
      <c r="BD695" s="9"/>
      <c r="BE695" s="9"/>
      <c r="BF695" s="9"/>
      <c r="BG695" s="9"/>
      <c r="BH695" s="9"/>
      <c r="BI695" s="9"/>
      <c r="BJ695" s="9"/>
      <c r="BK695" s="9"/>
      <c r="BL695" s="9"/>
    </row>
    <row r="696" spans="1:64" collapsed="1">
      <c r="A696" s="9"/>
      <c r="B696" s="9"/>
      <c r="C696" s="9"/>
      <c r="D696" s="9"/>
      <c r="E696" s="9"/>
      <c r="F696" s="9"/>
      <c r="G696" s="196"/>
      <c r="H696" s="112"/>
      <c r="I696" s="112"/>
      <c r="J696" s="112"/>
      <c r="K696" s="112"/>
      <c r="L696" s="112"/>
      <c r="M696" s="112"/>
      <c r="N696" s="112"/>
      <c r="O696" s="112"/>
      <c r="P696" s="112"/>
      <c r="Q696" s="112"/>
      <c r="R696" s="9"/>
      <c r="S696" s="9"/>
      <c r="T696" s="9"/>
      <c r="U696" s="9"/>
      <c r="V696" s="9"/>
      <c r="W696" s="9"/>
      <c r="X696" s="9"/>
      <c r="Y696" s="9"/>
      <c r="Z696" s="9"/>
      <c r="AA696" s="9"/>
      <c r="AB696" s="190"/>
      <c r="AC696" s="190"/>
      <c r="AD696" s="190"/>
      <c r="AE696" s="190"/>
      <c r="AF696" s="190"/>
      <c r="AG696" s="190"/>
      <c r="AH696" s="190"/>
      <c r="AI696" s="190"/>
      <c r="AJ696" s="190"/>
      <c r="AK696" s="190"/>
      <c r="AL696" s="190"/>
      <c r="AM696" s="190"/>
      <c r="AN696" s="190"/>
      <c r="AO696" s="190"/>
      <c r="AP696" s="190"/>
      <c r="AQ696" s="190"/>
      <c r="AR696" s="190"/>
      <c r="AS696" s="190"/>
      <c r="AT696" s="190"/>
      <c r="AU696" s="190"/>
      <c r="AV696" s="190"/>
      <c r="AW696" s="190"/>
      <c r="AX696" s="190"/>
      <c r="AY696" s="190"/>
      <c r="AZ696" s="190"/>
      <c r="BA696" s="190"/>
      <c r="BB696" s="190"/>
      <c r="BC696" s="190"/>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0"/>
      <c r="AY697" s="190"/>
      <c r="AZ697" s="190"/>
      <c r="BA697" s="190"/>
      <c r="BB697" s="190"/>
      <c r="BC697" s="190"/>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0"/>
      <c r="AC698" s="190"/>
      <c r="AD698" s="190"/>
      <c r="AE698" s="190"/>
      <c r="AF698" s="190"/>
      <c r="AG698" s="190"/>
      <c r="AH698" s="190"/>
      <c r="AI698" s="190"/>
      <c r="AJ698" s="190"/>
      <c r="AK698" s="190"/>
      <c r="AL698" s="190"/>
      <c r="AM698" s="190"/>
      <c r="AN698" s="190"/>
      <c r="AO698" s="190"/>
      <c r="AP698" s="190"/>
      <c r="AQ698" s="190"/>
      <c r="AR698" s="190"/>
      <c r="AS698" s="190"/>
      <c r="AT698" s="190"/>
      <c r="AU698" s="190"/>
      <c r="AV698" s="190"/>
      <c r="AW698" s="190"/>
      <c r="AX698" s="190"/>
      <c r="AY698" s="190"/>
      <c r="AZ698" s="190"/>
      <c r="BA698" s="190"/>
      <c r="BB698" s="190"/>
      <c r="BC698" s="190"/>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0"/>
      <c r="AC699" s="190"/>
      <c r="AD699" s="190"/>
      <c r="AE699" s="190"/>
      <c r="AF699" s="190"/>
      <c r="AG699" s="190"/>
      <c r="AH699" s="190"/>
      <c r="AI699" s="190"/>
      <c r="AJ699" s="190"/>
      <c r="AK699" s="190"/>
      <c r="AL699" s="190"/>
      <c r="AM699" s="190"/>
      <c r="AN699" s="190"/>
      <c r="AO699" s="190"/>
      <c r="AP699" s="190"/>
      <c r="AQ699" s="190"/>
      <c r="AR699" s="190"/>
      <c r="AS699" s="190"/>
      <c r="AT699" s="190"/>
      <c r="AU699" s="190"/>
      <c r="AV699" s="190"/>
      <c r="AW699" s="190"/>
      <c r="AX699" s="190"/>
      <c r="AY699" s="190"/>
      <c r="AZ699" s="190"/>
      <c r="BA699" s="190"/>
      <c r="BB699" s="190"/>
      <c r="BC699" s="190"/>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0"/>
      <c r="AC700" s="190"/>
      <c r="AD700" s="190"/>
      <c r="AE700" s="190"/>
      <c r="AF700" s="190"/>
      <c r="AG700" s="190"/>
      <c r="AH700" s="190"/>
      <c r="AI700" s="190"/>
      <c r="AJ700" s="190"/>
      <c r="AK700" s="190"/>
      <c r="AL700" s="190"/>
      <c r="AM700" s="190"/>
      <c r="AN700" s="190"/>
      <c r="AO700" s="190"/>
      <c r="AP700" s="190"/>
      <c r="AQ700" s="190"/>
      <c r="AR700" s="190"/>
      <c r="AS700" s="190"/>
      <c r="AT700" s="190"/>
      <c r="AU700" s="190"/>
      <c r="AV700" s="190"/>
      <c r="AW700" s="190"/>
      <c r="AX700" s="190"/>
      <c r="AY700" s="190"/>
      <c r="AZ700" s="190"/>
      <c r="BA700" s="190"/>
      <c r="BB700" s="190"/>
      <c r="BC700" s="190"/>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0"/>
      <c r="AC701" s="190"/>
      <c r="AD701" s="190"/>
      <c r="AE701" s="190"/>
      <c r="AF701" s="190"/>
      <c r="AG701" s="190"/>
      <c r="AH701" s="190"/>
      <c r="AI701" s="190"/>
      <c r="AJ701" s="190"/>
      <c r="AK701" s="190"/>
      <c r="AL701" s="190"/>
      <c r="AM701" s="190"/>
      <c r="AN701" s="190"/>
      <c r="AO701" s="190"/>
      <c r="AP701" s="190"/>
      <c r="AQ701" s="190"/>
      <c r="AR701" s="190"/>
      <c r="AS701" s="190"/>
      <c r="AT701" s="190"/>
      <c r="AU701" s="190"/>
      <c r="AV701" s="190"/>
      <c r="AW701" s="190"/>
      <c r="AX701" s="190"/>
      <c r="AY701" s="190"/>
      <c r="AZ701" s="190"/>
      <c r="BA701" s="190"/>
      <c r="BB701" s="190"/>
      <c r="BC701" s="190"/>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0"/>
      <c r="AC702" s="190"/>
      <c r="AD702" s="190"/>
      <c r="AE702" s="190"/>
      <c r="AF702" s="190"/>
      <c r="AG702" s="190"/>
      <c r="AH702" s="190"/>
      <c r="AI702" s="190"/>
      <c r="AJ702" s="190"/>
      <c r="AK702" s="190"/>
      <c r="AL702" s="190"/>
      <c r="AM702" s="190"/>
      <c r="AN702" s="190"/>
      <c r="AO702" s="190"/>
      <c r="AP702" s="190"/>
      <c r="AQ702" s="190"/>
      <c r="AR702" s="190"/>
      <c r="AS702" s="190"/>
      <c r="AT702" s="190"/>
      <c r="AU702" s="190"/>
      <c r="AV702" s="190"/>
      <c r="AW702" s="190"/>
      <c r="AX702" s="190"/>
      <c r="AY702" s="190"/>
      <c r="AZ702" s="190"/>
      <c r="BA702" s="190"/>
      <c r="BB702" s="190"/>
      <c r="BC702" s="190"/>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0"/>
      <c r="AC703" s="190"/>
      <c r="AD703" s="190"/>
      <c r="AE703" s="190"/>
      <c r="AF703" s="190"/>
      <c r="AG703" s="190"/>
      <c r="AH703" s="190"/>
      <c r="AI703" s="190"/>
      <c r="AJ703" s="190"/>
      <c r="AK703" s="190"/>
      <c r="AL703" s="190"/>
      <c r="AM703" s="190"/>
      <c r="AN703" s="190"/>
      <c r="AO703" s="190"/>
      <c r="AP703" s="190"/>
      <c r="AQ703" s="190"/>
      <c r="AR703" s="190"/>
      <c r="AS703" s="190"/>
      <c r="AT703" s="190"/>
      <c r="AU703" s="190"/>
      <c r="AV703" s="190"/>
      <c r="AW703" s="190"/>
      <c r="AX703" s="190"/>
      <c r="AY703" s="190"/>
      <c r="AZ703" s="190"/>
      <c r="BA703" s="190"/>
      <c r="BB703" s="190"/>
      <c r="BC703" s="190"/>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0"/>
      <c r="AC704" s="190"/>
      <c r="AD704" s="190"/>
      <c r="AE704" s="190"/>
      <c r="AF704" s="190"/>
      <c r="AG704" s="190"/>
      <c r="AH704" s="190"/>
      <c r="AI704" s="190"/>
      <c r="AJ704" s="190"/>
      <c r="AK704" s="190"/>
      <c r="AL704" s="190"/>
      <c r="AM704" s="190"/>
      <c r="AN704" s="190"/>
      <c r="AO704" s="190"/>
      <c r="AP704" s="190"/>
      <c r="AQ704" s="190"/>
      <c r="AR704" s="190"/>
      <c r="AS704" s="190"/>
      <c r="AT704" s="190"/>
      <c r="AU704" s="190"/>
      <c r="AV704" s="190"/>
      <c r="AW704" s="190"/>
      <c r="AX704" s="190"/>
      <c r="AY704" s="190"/>
      <c r="AZ704" s="190"/>
      <c r="BA704" s="190"/>
      <c r="BB704" s="190"/>
      <c r="BC704" s="190"/>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0"/>
      <c r="AC705" s="190"/>
      <c r="AD705" s="190"/>
      <c r="AE705" s="190"/>
      <c r="AF705" s="190"/>
      <c r="AG705" s="190"/>
      <c r="AH705" s="190"/>
      <c r="AI705" s="190"/>
      <c r="AJ705" s="190"/>
      <c r="AK705" s="190"/>
      <c r="AL705" s="190"/>
      <c r="AM705" s="190"/>
      <c r="AN705" s="190"/>
      <c r="AO705" s="190"/>
      <c r="AP705" s="190"/>
      <c r="AQ705" s="190"/>
      <c r="AR705" s="190"/>
      <c r="AS705" s="190"/>
      <c r="AT705" s="190"/>
      <c r="AU705" s="190"/>
      <c r="AV705" s="190"/>
      <c r="AW705" s="190"/>
      <c r="AX705" s="190"/>
      <c r="AY705" s="190"/>
      <c r="AZ705" s="190"/>
      <c r="BA705" s="190"/>
      <c r="BB705" s="190"/>
      <c r="BC705" s="190"/>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0"/>
      <c r="AC706" s="190"/>
      <c r="AD706" s="190"/>
      <c r="AE706" s="190"/>
      <c r="AF706" s="190"/>
      <c r="AG706" s="190"/>
      <c r="AH706" s="190"/>
      <c r="AI706" s="190"/>
      <c r="AJ706" s="190"/>
      <c r="AK706" s="190"/>
      <c r="AL706" s="190"/>
      <c r="AM706" s="190"/>
      <c r="AN706" s="190"/>
      <c r="AO706" s="190"/>
      <c r="AP706" s="190"/>
      <c r="AQ706" s="190"/>
      <c r="AR706" s="190"/>
      <c r="AS706" s="190"/>
      <c r="AT706" s="190"/>
      <c r="AU706" s="190"/>
      <c r="AV706" s="190"/>
      <c r="AW706" s="190"/>
      <c r="AX706" s="190"/>
      <c r="AY706" s="190"/>
      <c r="AZ706" s="190"/>
      <c r="BA706" s="190"/>
      <c r="BB706" s="190"/>
      <c r="BC706" s="190"/>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0"/>
      <c r="AC707" s="190"/>
      <c r="AD707" s="190"/>
      <c r="AE707" s="190"/>
      <c r="AF707" s="190"/>
      <c r="AG707" s="190"/>
      <c r="AH707" s="190"/>
      <c r="AI707" s="190"/>
      <c r="AJ707" s="190"/>
      <c r="AK707" s="190"/>
      <c r="AL707" s="190"/>
      <c r="AM707" s="190"/>
      <c r="AN707" s="190"/>
      <c r="AO707" s="190"/>
      <c r="AP707" s="190"/>
      <c r="AQ707" s="190"/>
      <c r="AR707" s="190"/>
      <c r="AS707" s="190"/>
      <c r="AT707" s="190"/>
      <c r="AU707" s="190"/>
      <c r="AV707" s="190"/>
      <c r="AW707" s="190"/>
      <c r="AX707" s="190"/>
      <c r="AY707" s="190"/>
      <c r="AZ707" s="190"/>
      <c r="BA707" s="190"/>
      <c r="BB707" s="190"/>
      <c r="BC707" s="190"/>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0"/>
      <c r="AC708" s="190"/>
      <c r="AD708" s="190"/>
      <c r="AE708" s="190"/>
      <c r="AF708" s="190"/>
      <c r="AG708" s="190"/>
      <c r="AH708" s="190"/>
      <c r="AI708" s="190"/>
      <c r="AJ708" s="190"/>
      <c r="AK708" s="190"/>
      <c r="AL708" s="190"/>
      <c r="AM708" s="190"/>
      <c r="AN708" s="190"/>
      <c r="AO708" s="190"/>
      <c r="AP708" s="190"/>
      <c r="AQ708" s="190"/>
      <c r="AR708" s="190"/>
      <c r="AS708" s="190"/>
      <c r="AT708" s="190"/>
      <c r="AU708" s="190"/>
      <c r="AV708" s="190"/>
      <c r="AW708" s="190"/>
      <c r="AX708" s="190"/>
      <c r="AY708" s="190"/>
      <c r="AZ708" s="190"/>
      <c r="BA708" s="190"/>
      <c r="BB708" s="190"/>
      <c r="BC708" s="190"/>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0"/>
      <c r="AC709" s="190"/>
      <c r="AD709" s="190"/>
      <c r="AE709" s="190"/>
      <c r="AF709" s="190"/>
      <c r="AG709" s="190"/>
      <c r="AH709" s="190"/>
      <c r="AI709" s="190"/>
      <c r="AJ709" s="190"/>
      <c r="AK709" s="190"/>
      <c r="AL709" s="190"/>
      <c r="AM709" s="190"/>
      <c r="AN709" s="190"/>
      <c r="AO709" s="190"/>
      <c r="AP709" s="190"/>
      <c r="AQ709" s="190"/>
      <c r="AR709" s="190"/>
      <c r="AS709" s="190"/>
      <c r="AT709" s="190"/>
      <c r="AU709" s="190"/>
      <c r="AV709" s="190"/>
      <c r="AW709" s="190"/>
      <c r="AX709" s="190"/>
      <c r="AY709" s="190"/>
      <c r="AZ709" s="190"/>
      <c r="BA709" s="190"/>
      <c r="BB709" s="190"/>
      <c r="BC709" s="190"/>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0"/>
      <c r="AC710" s="190"/>
      <c r="AD710" s="190"/>
      <c r="AE710" s="190"/>
      <c r="AF710" s="190"/>
      <c r="AG710" s="190"/>
      <c r="AH710" s="190"/>
      <c r="AI710" s="190"/>
      <c r="AJ710" s="190"/>
      <c r="AK710" s="190"/>
      <c r="AL710" s="190"/>
      <c r="AM710" s="190"/>
      <c r="AN710" s="190"/>
      <c r="AO710" s="190"/>
      <c r="AP710" s="190"/>
      <c r="AQ710" s="190"/>
      <c r="AR710" s="190"/>
      <c r="AS710" s="190"/>
      <c r="AT710" s="190"/>
      <c r="AU710" s="190"/>
      <c r="AV710" s="190"/>
      <c r="AW710" s="190"/>
      <c r="AX710" s="190"/>
      <c r="AY710" s="190"/>
      <c r="AZ710" s="190"/>
      <c r="BA710" s="190"/>
      <c r="BB710" s="190"/>
      <c r="BC710" s="190"/>
      <c r="BD710" s="9"/>
      <c r="BE710" s="9"/>
      <c r="BF710" s="9"/>
      <c r="BG710" s="9"/>
      <c r="BH710" s="9"/>
      <c r="BI710" s="9"/>
      <c r="BJ710" s="9"/>
      <c r="BK710" s="9"/>
      <c r="BL710" s="9"/>
    </row>
    <row r="711" spans="1:64">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AE711" s="190"/>
      <c r="AF711" s="190"/>
      <c r="AG711" s="190"/>
      <c r="AH711" s="190"/>
      <c r="AI711" s="190"/>
      <c r="AJ711" s="190"/>
      <c r="AK711" s="190"/>
      <c r="AL711" s="190"/>
      <c r="AM711" s="190"/>
      <c r="AN711" s="190"/>
      <c r="AO711" s="190"/>
      <c r="AP711" s="190"/>
      <c r="AQ711" s="190"/>
      <c r="AR711" s="190"/>
      <c r="AS711" s="190"/>
      <c r="AT711" s="190"/>
      <c r="AU711" s="190"/>
      <c r="AV711" s="190"/>
      <c r="AW711" s="190"/>
      <c r="AX711" s="190"/>
      <c r="AY711" s="190"/>
      <c r="AZ711" s="190"/>
      <c r="BA711" s="190"/>
      <c r="BB711" s="190"/>
      <c r="BC711" s="190"/>
      <c r="BD711" s="9"/>
      <c r="BE711" s="9"/>
      <c r="BF711" s="9"/>
      <c r="BG711" s="9"/>
      <c r="BH711" s="9"/>
      <c r="BI711" s="9"/>
      <c r="BJ711" s="9"/>
      <c r="BK711" s="9"/>
      <c r="BL711" s="9"/>
    </row>
    <row r="712" spans="1:64">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AE712" s="190"/>
      <c r="AF712" s="190"/>
      <c r="AG712" s="190"/>
      <c r="AH712" s="190"/>
      <c r="AI712" s="190"/>
      <c r="AJ712" s="190"/>
      <c r="AK712" s="190"/>
      <c r="AL712" s="190"/>
      <c r="AM712" s="190"/>
      <c r="AN712" s="190"/>
      <c r="AO712" s="190"/>
      <c r="AP712" s="190"/>
      <c r="AQ712" s="190"/>
      <c r="AR712" s="190"/>
      <c r="AS712" s="190"/>
      <c r="AT712" s="190"/>
      <c r="AU712" s="190"/>
      <c r="AV712" s="190"/>
      <c r="AW712" s="190"/>
      <c r="AX712" s="190"/>
      <c r="AY712" s="190"/>
      <c r="AZ712" s="190"/>
      <c r="BA712" s="190"/>
      <c r="BB712" s="190"/>
      <c r="BC712" s="190"/>
      <c r="BD712" s="9"/>
      <c r="BE712" s="9"/>
      <c r="BF712" s="9"/>
      <c r="BG712" s="9"/>
      <c r="BH712" s="9"/>
      <c r="BI712" s="9"/>
      <c r="BJ712" s="9"/>
      <c r="BK712" s="9"/>
      <c r="BL712" s="9"/>
    </row>
    <row r="713" spans="1:64">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AE713" s="190"/>
      <c r="AF713" s="190"/>
      <c r="AG713" s="190"/>
      <c r="AH713" s="190"/>
      <c r="AI713" s="190"/>
      <c r="AJ713" s="190"/>
      <c r="AK713" s="190"/>
      <c r="AL713" s="190"/>
      <c r="AM713" s="190"/>
      <c r="AN713" s="190"/>
      <c r="AO713" s="190"/>
      <c r="AP713" s="190"/>
      <c r="AQ713" s="190"/>
      <c r="AR713" s="190"/>
      <c r="AS713" s="190"/>
      <c r="AT713" s="190"/>
      <c r="AU713" s="190"/>
      <c r="AV713" s="190"/>
      <c r="AW713" s="190"/>
      <c r="AX713" s="190"/>
      <c r="AY713" s="190"/>
      <c r="AZ713" s="190"/>
      <c r="BA713" s="190"/>
      <c r="BB713" s="190"/>
      <c r="BC713" s="190"/>
      <c r="BD713" s="9"/>
      <c r="BE713" s="9"/>
      <c r="BF713" s="9"/>
      <c r="BG713" s="9"/>
      <c r="BH713" s="9"/>
      <c r="BI713" s="9"/>
      <c r="BJ713" s="9"/>
      <c r="BK713" s="9"/>
      <c r="BL713" s="9"/>
    </row>
    <row r="714" spans="1:64">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AE714" s="190"/>
      <c r="AF714" s="190"/>
      <c r="AG714" s="190"/>
      <c r="AH714" s="190"/>
      <c r="AI714" s="190"/>
      <c r="AJ714" s="190"/>
      <c r="AK714" s="190"/>
      <c r="AL714" s="190"/>
      <c r="AM714" s="190"/>
      <c r="AN714" s="190"/>
      <c r="AO714" s="190"/>
      <c r="AP714" s="190"/>
      <c r="AQ714" s="190"/>
      <c r="AR714" s="190"/>
      <c r="AS714" s="190"/>
      <c r="AT714" s="190"/>
      <c r="AU714" s="190"/>
      <c r="AV714" s="190"/>
      <c r="AW714" s="190"/>
      <c r="AX714" s="190"/>
      <c r="AY714" s="190"/>
      <c r="AZ714" s="190"/>
      <c r="BA714" s="190"/>
      <c r="BB714" s="190"/>
      <c r="BC714" s="190"/>
      <c r="BD714" s="9"/>
      <c r="BE714" s="9"/>
      <c r="BF714" s="9"/>
      <c r="BG714" s="9"/>
      <c r="BH714" s="9"/>
      <c r="BI714" s="9"/>
      <c r="BJ714" s="9"/>
      <c r="BK714" s="9"/>
      <c r="BL714" s="9"/>
    </row>
    <row r="715" spans="1:64">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AE715" s="190"/>
      <c r="AF715" s="190"/>
      <c r="AG715" s="190"/>
      <c r="AH715" s="190"/>
      <c r="AI715" s="190"/>
      <c r="AJ715" s="190"/>
      <c r="AK715" s="190"/>
      <c r="AL715" s="190"/>
      <c r="AM715" s="190"/>
      <c r="AN715" s="190"/>
      <c r="AO715" s="190"/>
      <c r="AP715" s="190"/>
      <c r="AQ715" s="190"/>
      <c r="AR715" s="190"/>
      <c r="AS715" s="190"/>
      <c r="AT715" s="190"/>
      <c r="AU715" s="190"/>
      <c r="AV715" s="190"/>
      <c r="AW715" s="190"/>
      <c r="AX715" s="190"/>
      <c r="AY715" s="190"/>
      <c r="AZ715" s="190"/>
      <c r="BA715" s="190"/>
      <c r="BB715" s="190"/>
      <c r="BC715" s="190"/>
      <c r="BD715" s="9"/>
      <c r="BE715" s="9"/>
      <c r="BF715" s="9"/>
      <c r="BG715" s="9"/>
      <c r="BH715" s="9"/>
      <c r="BI715" s="9"/>
      <c r="BJ715" s="9"/>
      <c r="BK715" s="9"/>
      <c r="BL715" s="9"/>
    </row>
    <row r="716" spans="1:64">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AE716" s="190"/>
      <c r="AF716" s="190"/>
      <c r="AG716" s="190"/>
      <c r="AH716" s="190"/>
      <c r="AI716" s="190"/>
      <c r="AJ716" s="190"/>
      <c r="AK716" s="190"/>
      <c r="AL716" s="190"/>
      <c r="AM716" s="190"/>
      <c r="AN716" s="190"/>
      <c r="AO716" s="190"/>
      <c r="AP716" s="190"/>
      <c r="AQ716" s="190"/>
      <c r="AR716" s="190"/>
      <c r="AS716" s="190"/>
      <c r="AT716" s="190"/>
      <c r="AU716" s="190"/>
      <c r="AV716" s="190"/>
      <c r="AW716" s="190"/>
      <c r="AX716" s="190"/>
      <c r="AY716" s="190"/>
      <c r="AZ716" s="190"/>
      <c r="BA716" s="190"/>
      <c r="BB716" s="190"/>
      <c r="BC716" s="190"/>
      <c r="BD716" s="9"/>
      <c r="BE716" s="9"/>
      <c r="BF716" s="9"/>
      <c r="BG716" s="9"/>
      <c r="BH716" s="9"/>
      <c r="BI716" s="9"/>
      <c r="BJ716" s="9"/>
      <c r="BK716" s="9"/>
      <c r="BL716" s="9"/>
    </row>
    <row r="717" spans="1:64">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AE717" s="190"/>
      <c r="AF717" s="190"/>
      <c r="AG717" s="190"/>
      <c r="AH717" s="190"/>
      <c r="AI717" s="190"/>
      <c r="AJ717" s="190"/>
      <c r="AK717" s="190"/>
      <c r="AL717" s="190"/>
      <c r="AM717" s="190"/>
      <c r="AN717" s="190"/>
      <c r="AO717" s="190"/>
      <c r="AP717" s="190"/>
      <c r="AQ717" s="190"/>
      <c r="AR717" s="190"/>
      <c r="AS717" s="190"/>
      <c r="AT717" s="190"/>
      <c r="AU717" s="190"/>
      <c r="AV717" s="190"/>
      <c r="AW717" s="190"/>
      <c r="AX717" s="190"/>
      <c r="AY717" s="190"/>
      <c r="AZ717" s="190"/>
      <c r="BA717" s="190"/>
      <c r="BB717" s="190"/>
      <c r="BC717" s="190"/>
      <c r="BD717" s="9"/>
      <c r="BE717" s="9"/>
      <c r="BF717" s="9"/>
      <c r="BG717" s="9"/>
      <c r="BH717" s="9"/>
      <c r="BI717" s="9"/>
      <c r="BJ717" s="9"/>
      <c r="BK717" s="9"/>
      <c r="BL717" s="9"/>
    </row>
    <row r="718" spans="1:64">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AE718" s="190"/>
      <c r="AF718" s="190"/>
      <c r="AG718" s="190"/>
      <c r="AH718" s="190"/>
      <c r="AI718" s="190"/>
      <c r="AJ718" s="190"/>
      <c r="AK718" s="190"/>
      <c r="AL718" s="190"/>
      <c r="AM718" s="190"/>
      <c r="AN718" s="190"/>
      <c r="AO718" s="190"/>
      <c r="AP718" s="190"/>
      <c r="AQ718" s="190"/>
      <c r="AR718" s="190"/>
      <c r="AS718" s="190"/>
      <c r="AT718" s="190"/>
      <c r="AU718" s="190"/>
      <c r="AV718" s="190"/>
      <c r="AW718" s="190"/>
      <c r="AX718" s="190"/>
      <c r="AY718" s="190"/>
      <c r="AZ718" s="190"/>
      <c r="BA718" s="190"/>
      <c r="BB718" s="190"/>
      <c r="BC718" s="190"/>
      <c r="BD718" s="9"/>
      <c r="BE718" s="9"/>
      <c r="BF718" s="9"/>
      <c r="BG718" s="9"/>
      <c r="BH718" s="9"/>
      <c r="BI718" s="9"/>
      <c r="BJ718" s="9"/>
      <c r="BK718" s="9"/>
      <c r="BL718" s="9"/>
    </row>
    <row r="719" spans="1:64">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AE719" s="190"/>
      <c r="AF719" s="190"/>
      <c r="AG719" s="190"/>
      <c r="AH719" s="190"/>
      <c r="AI719" s="190"/>
      <c r="AJ719" s="190"/>
      <c r="AK719" s="190"/>
      <c r="AL719" s="190"/>
      <c r="AM719" s="190"/>
      <c r="AN719" s="190"/>
      <c r="AO719" s="190"/>
      <c r="AP719" s="190"/>
      <c r="AQ719" s="190"/>
      <c r="AR719" s="190"/>
      <c r="AS719" s="190"/>
      <c r="AT719" s="190"/>
      <c r="AU719" s="190"/>
      <c r="AV719" s="190"/>
      <c r="AW719" s="190"/>
      <c r="AX719" s="190"/>
      <c r="AY719" s="190"/>
      <c r="AZ719" s="190"/>
      <c r="BA719" s="190"/>
      <c r="BB719" s="190"/>
      <c r="BC719" s="190"/>
      <c r="BD719" s="9"/>
      <c r="BE719" s="9"/>
      <c r="BF719" s="9"/>
      <c r="BG719" s="9"/>
      <c r="BH719" s="9"/>
      <c r="BI719" s="9"/>
      <c r="BJ719" s="9"/>
      <c r="BK719" s="9"/>
      <c r="BL719" s="9"/>
    </row>
    <row r="720" spans="1:64">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AE720" s="190"/>
      <c r="AF720" s="190"/>
      <c r="AG720" s="190"/>
      <c r="AH720" s="190"/>
      <c r="AI720" s="190"/>
      <c r="AJ720" s="190"/>
      <c r="AK720" s="190"/>
      <c r="AL720" s="190"/>
      <c r="AM720" s="190"/>
      <c r="AN720" s="190"/>
      <c r="AO720" s="190"/>
      <c r="AP720" s="190"/>
      <c r="AQ720" s="190"/>
      <c r="AR720" s="190"/>
      <c r="AS720" s="190"/>
      <c r="AT720" s="190"/>
      <c r="AU720" s="190"/>
      <c r="AV720" s="190"/>
      <c r="AW720" s="190"/>
      <c r="AX720" s="190"/>
      <c r="AY720" s="190"/>
      <c r="AZ720" s="190"/>
      <c r="BA720" s="190"/>
      <c r="BB720" s="190"/>
      <c r="BC720" s="190"/>
      <c r="BD720" s="9"/>
      <c r="BE720" s="9"/>
      <c r="BF720" s="9"/>
      <c r="BG720" s="9"/>
      <c r="BH720" s="9"/>
      <c r="BI720" s="9"/>
      <c r="BJ720" s="9"/>
      <c r="BK720" s="9"/>
      <c r="BL720" s="9"/>
    </row>
    <row r="721" spans="2:64">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AE721" s="190"/>
      <c r="AF721" s="190"/>
      <c r="AG721" s="190"/>
      <c r="AH721" s="190"/>
      <c r="AI721" s="190"/>
      <c r="AJ721" s="190"/>
      <c r="AK721" s="190"/>
      <c r="AL721" s="190"/>
      <c r="AM721" s="190"/>
      <c r="AN721" s="190"/>
      <c r="AO721" s="190"/>
      <c r="AP721" s="190"/>
      <c r="AQ721" s="190"/>
      <c r="AR721" s="190"/>
      <c r="AS721" s="190"/>
      <c r="AT721" s="190"/>
      <c r="AU721" s="190"/>
      <c r="AV721" s="190"/>
      <c r="AW721" s="190"/>
      <c r="AX721" s="190"/>
      <c r="AY721" s="190"/>
      <c r="AZ721" s="190"/>
      <c r="BA721" s="190"/>
      <c r="BB721" s="190"/>
      <c r="BC721" s="190"/>
      <c r="BD721" s="9"/>
      <c r="BE721" s="9"/>
      <c r="BF721" s="9"/>
      <c r="BG721" s="9"/>
      <c r="BH721" s="9"/>
      <c r="BI721" s="9"/>
      <c r="BJ721" s="9"/>
      <c r="BK721" s="9"/>
      <c r="BL721" s="9"/>
    </row>
    <row r="722" spans="2:64">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AE722" s="190"/>
      <c r="AF722" s="190"/>
      <c r="AG722" s="190"/>
      <c r="AH722" s="190"/>
      <c r="AI722" s="190"/>
      <c r="AJ722" s="190"/>
      <c r="AK722" s="190"/>
      <c r="AL722" s="190"/>
      <c r="AM722" s="190"/>
      <c r="AN722" s="190"/>
      <c r="AO722" s="190"/>
      <c r="AP722" s="190"/>
      <c r="AQ722" s="190"/>
      <c r="AR722" s="190"/>
      <c r="AS722" s="190"/>
      <c r="AT722" s="190"/>
      <c r="AU722" s="190"/>
      <c r="AV722" s="190"/>
      <c r="AW722" s="190"/>
      <c r="AX722" s="190"/>
      <c r="AY722" s="190"/>
      <c r="AZ722" s="190"/>
      <c r="BA722" s="190"/>
      <c r="BB722" s="190"/>
      <c r="BC722" s="190"/>
      <c r="BD722" s="9"/>
      <c r="BE722" s="9"/>
      <c r="BF722" s="9"/>
      <c r="BG722" s="9"/>
      <c r="BH722" s="9"/>
      <c r="BI722" s="9"/>
      <c r="BJ722" s="9"/>
      <c r="BK722" s="9"/>
      <c r="BL722" s="9"/>
    </row>
    <row r="723" spans="2:64">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AE723" s="190"/>
      <c r="AF723" s="190"/>
      <c r="AG723" s="190"/>
      <c r="AH723" s="190"/>
      <c r="AI723" s="190"/>
      <c r="AJ723" s="190"/>
      <c r="AK723" s="190"/>
      <c r="AL723" s="190"/>
      <c r="AM723" s="190"/>
      <c r="AN723" s="190"/>
      <c r="AO723" s="190"/>
      <c r="AP723" s="190"/>
      <c r="AQ723" s="190"/>
      <c r="AR723" s="190"/>
      <c r="AS723" s="190"/>
      <c r="AT723" s="190"/>
      <c r="AU723" s="190"/>
      <c r="AV723" s="190"/>
      <c r="AW723" s="190"/>
      <c r="AX723" s="190"/>
      <c r="AY723" s="190"/>
      <c r="AZ723" s="190"/>
      <c r="BA723" s="190"/>
      <c r="BB723" s="190"/>
      <c r="BC723" s="190"/>
      <c r="BD723" s="9"/>
      <c r="BE723" s="9"/>
      <c r="BF723" s="9"/>
      <c r="BG723" s="9"/>
      <c r="BH723" s="9"/>
      <c r="BI723" s="9"/>
      <c r="BJ723" s="9"/>
      <c r="BK723" s="9"/>
      <c r="BL723" s="9"/>
    </row>
    <row r="724" spans="2:64">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90"/>
      <c r="BC724" s="190"/>
      <c r="BD724" s="9"/>
      <c r="BE724" s="9"/>
      <c r="BF724" s="9"/>
      <c r="BG724" s="9"/>
      <c r="BH724" s="9"/>
      <c r="BI724" s="9"/>
      <c r="BJ724" s="9"/>
      <c r="BK724" s="9"/>
      <c r="BL724" s="9"/>
    </row>
    <row r="725" spans="2:64">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AE725" s="190"/>
      <c r="AF725" s="190"/>
      <c r="AG725" s="190"/>
      <c r="AH725" s="190"/>
      <c r="AI725" s="190"/>
      <c r="AJ725" s="190"/>
      <c r="AK725" s="190"/>
      <c r="AL725" s="190"/>
      <c r="AM725" s="190"/>
      <c r="AN725" s="190"/>
      <c r="AO725" s="190"/>
      <c r="AP725" s="190"/>
      <c r="AQ725" s="190"/>
      <c r="AR725" s="190"/>
      <c r="AS725" s="190"/>
      <c r="AT725" s="190"/>
      <c r="AU725" s="190"/>
      <c r="AV725" s="190"/>
      <c r="AW725" s="190"/>
      <c r="AX725" s="190"/>
      <c r="AY725" s="190"/>
      <c r="AZ725" s="190"/>
      <c r="BA725" s="190"/>
      <c r="BB725" s="190"/>
      <c r="BC725" s="190"/>
      <c r="BD725" s="9"/>
      <c r="BE725" s="9"/>
      <c r="BF725" s="9"/>
      <c r="BG725" s="9"/>
      <c r="BH725" s="9"/>
      <c r="BI725" s="9"/>
      <c r="BJ725" s="9"/>
      <c r="BK725" s="9"/>
      <c r="BL725" s="9"/>
    </row>
    <row r="726" spans="2:64">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AE726" s="190"/>
      <c r="AF726" s="190"/>
      <c r="AG726" s="190"/>
      <c r="AH726" s="190"/>
      <c r="AI726" s="190"/>
      <c r="AJ726" s="190"/>
      <c r="AK726" s="190"/>
      <c r="AL726" s="190"/>
      <c r="AM726" s="190"/>
      <c r="AN726" s="190"/>
      <c r="AO726" s="190"/>
      <c r="AP726" s="190"/>
      <c r="AQ726" s="190"/>
      <c r="AR726" s="190"/>
      <c r="AS726" s="190"/>
      <c r="AT726" s="190"/>
      <c r="AU726" s="190"/>
      <c r="AV726" s="190"/>
      <c r="AW726" s="190"/>
      <c r="AX726" s="190"/>
      <c r="AY726" s="190"/>
      <c r="AZ726" s="190"/>
      <c r="BA726" s="190"/>
      <c r="BB726" s="190"/>
      <c r="BC726" s="190"/>
      <c r="BD726" s="9"/>
      <c r="BE726" s="9"/>
      <c r="BF726" s="9"/>
      <c r="BG726" s="9"/>
      <c r="BH726" s="9"/>
      <c r="BI726" s="9"/>
      <c r="BJ726" s="9"/>
      <c r="BK726" s="9"/>
      <c r="BL726" s="9"/>
    </row>
    <row r="727" spans="2:64">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AE727" s="190"/>
      <c r="AF727" s="190"/>
      <c r="AG727" s="190"/>
      <c r="AH727" s="190"/>
      <c r="AI727" s="190"/>
      <c r="AJ727" s="190"/>
      <c r="AK727" s="190"/>
      <c r="AL727" s="190"/>
      <c r="AM727" s="190"/>
      <c r="AN727" s="190"/>
      <c r="AO727" s="190"/>
      <c r="AP727" s="190"/>
      <c r="AQ727" s="190"/>
      <c r="AR727" s="190"/>
      <c r="AS727" s="190"/>
      <c r="AT727" s="190"/>
      <c r="AU727" s="190"/>
      <c r="AV727" s="190"/>
      <c r="AW727" s="190"/>
      <c r="AX727" s="190"/>
      <c r="AY727" s="190"/>
      <c r="AZ727" s="190"/>
      <c r="BA727" s="190"/>
      <c r="BB727" s="190"/>
      <c r="BC727" s="190"/>
    </row>
    <row r="728" spans="2:64">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AE728" s="190"/>
      <c r="AF728" s="190"/>
      <c r="AG728" s="190"/>
      <c r="AH728" s="190"/>
      <c r="AI728" s="190"/>
      <c r="AJ728" s="190"/>
      <c r="AK728" s="190"/>
      <c r="AL728" s="190"/>
      <c r="AM728" s="190"/>
      <c r="AN728" s="190"/>
      <c r="AO728" s="190"/>
      <c r="AP728" s="190"/>
      <c r="AQ728" s="190"/>
      <c r="AR728" s="190"/>
      <c r="AS728" s="190"/>
      <c r="AT728" s="190"/>
      <c r="AU728" s="190"/>
      <c r="AV728" s="190"/>
      <c r="AW728" s="190"/>
      <c r="AX728" s="190"/>
      <c r="AY728" s="190"/>
      <c r="AZ728" s="190"/>
      <c r="BA728" s="190"/>
      <c r="BB728" s="190"/>
      <c r="BC728" s="190"/>
    </row>
    <row r="729" spans="2:64">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90"/>
      <c r="BC729" s="190"/>
    </row>
    <row r="730" spans="2:64">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AE730" s="190"/>
      <c r="AF730" s="190"/>
      <c r="AG730" s="190"/>
      <c r="AH730" s="190"/>
      <c r="AI730" s="190"/>
      <c r="AJ730" s="190"/>
      <c r="AK730" s="190"/>
      <c r="AL730" s="190"/>
      <c r="AM730" s="190"/>
      <c r="AN730" s="190"/>
      <c r="AO730" s="190"/>
      <c r="AP730" s="190"/>
      <c r="AQ730" s="190"/>
      <c r="AR730" s="190"/>
      <c r="AS730" s="190"/>
      <c r="AT730" s="190"/>
      <c r="AU730" s="190"/>
      <c r="AV730" s="190"/>
      <c r="AW730" s="190"/>
      <c r="AX730" s="190"/>
      <c r="AY730" s="190"/>
      <c r="AZ730" s="190"/>
      <c r="BA730" s="190"/>
      <c r="BB730" s="190"/>
      <c r="BC730" s="190"/>
    </row>
    <row r="731" spans="2:64">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AE731" s="190"/>
      <c r="AF731" s="190"/>
      <c r="AG731" s="190"/>
      <c r="AH731" s="190"/>
      <c r="AI731" s="190"/>
      <c r="AJ731" s="190"/>
      <c r="AK731" s="190"/>
      <c r="AL731" s="190"/>
      <c r="AM731" s="190"/>
      <c r="AN731" s="190"/>
      <c r="AO731" s="190"/>
      <c r="AP731" s="190"/>
      <c r="AQ731" s="190"/>
      <c r="AR731" s="190"/>
      <c r="AS731" s="190"/>
      <c r="AT731" s="190"/>
      <c r="AU731" s="190"/>
      <c r="AV731" s="190"/>
      <c r="AW731" s="190"/>
      <c r="AX731" s="190"/>
      <c r="AY731" s="190"/>
      <c r="AZ731" s="190"/>
      <c r="BA731" s="190"/>
      <c r="BB731" s="190"/>
      <c r="BC731" s="190"/>
    </row>
    <row r="732" spans="2:64">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AE732" s="190"/>
      <c r="AF732" s="190"/>
      <c r="AG732" s="190"/>
      <c r="AH732" s="190"/>
      <c r="AI732" s="190"/>
      <c r="AJ732" s="190"/>
      <c r="AK732" s="190"/>
      <c r="AL732" s="190"/>
      <c r="AM732" s="190"/>
      <c r="AN732" s="190"/>
      <c r="AO732" s="190"/>
      <c r="AP732" s="190"/>
      <c r="AQ732" s="190"/>
      <c r="AR732" s="190"/>
      <c r="AS732" s="190"/>
      <c r="AT732" s="190"/>
      <c r="AU732" s="190"/>
      <c r="AV732" s="190"/>
      <c r="AW732" s="190"/>
      <c r="AX732" s="190"/>
      <c r="AY732" s="190"/>
      <c r="AZ732" s="190"/>
      <c r="BA732" s="190"/>
      <c r="BB732" s="190"/>
      <c r="BC732" s="190"/>
    </row>
    <row r="733" spans="2:64">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AE733" s="190"/>
      <c r="AF733" s="190"/>
      <c r="AG733" s="190"/>
      <c r="AH733" s="190"/>
      <c r="AI733" s="190"/>
      <c r="AJ733" s="190"/>
      <c r="AK733" s="190"/>
      <c r="AL733" s="190"/>
      <c r="AM733" s="190"/>
      <c r="AN733" s="190"/>
      <c r="AO733" s="190"/>
      <c r="AP733" s="190"/>
      <c r="AQ733" s="190"/>
      <c r="AR733" s="190"/>
      <c r="AS733" s="190"/>
      <c r="AT733" s="190"/>
      <c r="AU733" s="190"/>
      <c r="AV733" s="190"/>
      <c r="AW733" s="190"/>
      <c r="AX733" s="190"/>
      <c r="AY733" s="190"/>
      <c r="AZ733" s="190"/>
      <c r="BA733" s="190"/>
      <c r="BB733" s="190"/>
      <c r="BC733" s="190"/>
    </row>
    <row r="734" spans="2:64">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AE734" s="190"/>
      <c r="AF734" s="190"/>
      <c r="AG734" s="190"/>
      <c r="AH734" s="190"/>
      <c r="AI734" s="190"/>
      <c r="AJ734" s="190"/>
      <c r="AK734" s="190"/>
      <c r="AL734" s="190"/>
      <c r="AM734" s="190"/>
      <c r="AN734" s="190"/>
      <c r="AO734" s="190"/>
      <c r="AP734" s="190"/>
      <c r="AQ734" s="190"/>
      <c r="AR734" s="190"/>
      <c r="AS734" s="190"/>
      <c r="AT734" s="190"/>
      <c r="AU734" s="190"/>
      <c r="AV734" s="190"/>
      <c r="AW734" s="190"/>
      <c r="AX734" s="190"/>
      <c r="AY734" s="190"/>
      <c r="AZ734" s="190"/>
      <c r="BA734" s="190"/>
      <c r="BB734" s="190"/>
      <c r="BC734" s="190"/>
    </row>
    <row r="735" spans="2:64">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AE735" s="190"/>
      <c r="AF735" s="190"/>
      <c r="AG735" s="190"/>
      <c r="AH735" s="190"/>
      <c r="AI735" s="190"/>
      <c r="AJ735" s="190"/>
      <c r="AK735" s="190"/>
      <c r="AL735" s="190"/>
      <c r="AM735" s="190"/>
      <c r="AN735" s="190"/>
      <c r="AO735" s="190"/>
      <c r="AP735" s="190"/>
      <c r="AQ735" s="190"/>
      <c r="AR735" s="190"/>
      <c r="AS735" s="190"/>
      <c r="AT735" s="190"/>
      <c r="AU735" s="190"/>
      <c r="AV735" s="190"/>
      <c r="AW735" s="190"/>
      <c r="AX735" s="190"/>
      <c r="AY735" s="190"/>
      <c r="AZ735" s="190"/>
      <c r="BA735" s="190"/>
      <c r="BB735" s="190"/>
      <c r="BC735" s="190"/>
    </row>
    <row r="736" spans="2:64">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row>
    <row r="737" spans="2:55">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AE737" s="190"/>
      <c r="AF737" s="190"/>
      <c r="AG737" s="190"/>
      <c r="AH737" s="190"/>
      <c r="AI737" s="190"/>
      <c r="AJ737" s="190"/>
      <c r="AK737" s="190"/>
      <c r="AL737" s="190"/>
      <c r="AM737" s="190"/>
      <c r="AN737" s="190"/>
      <c r="AO737" s="190"/>
      <c r="AP737" s="190"/>
      <c r="AQ737" s="190"/>
      <c r="AR737" s="190"/>
      <c r="AS737" s="190"/>
      <c r="AT737" s="190"/>
      <c r="AU737" s="190"/>
      <c r="AV737" s="190"/>
      <c r="AW737" s="190"/>
      <c r="AX737" s="190"/>
      <c r="AY737" s="190"/>
      <c r="AZ737" s="190"/>
      <c r="BA737" s="190"/>
      <c r="BB737" s="190"/>
      <c r="BC737" s="190"/>
    </row>
    <row r="738" spans="2:55">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AE738" s="190"/>
      <c r="AF738" s="190"/>
      <c r="AG738" s="190"/>
      <c r="AH738" s="190"/>
      <c r="AI738" s="190"/>
      <c r="AJ738" s="190"/>
      <c r="AK738" s="190"/>
      <c r="AL738" s="190"/>
      <c r="AM738" s="190"/>
      <c r="AN738" s="190"/>
      <c r="AO738" s="190"/>
      <c r="AP738" s="190"/>
      <c r="AQ738" s="190"/>
      <c r="AR738" s="190"/>
      <c r="AS738" s="190"/>
      <c r="AT738" s="190"/>
      <c r="AU738" s="190"/>
      <c r="AV738" s="190"/>
      <c r="AW738" s="190"/>
      <c r="AX738" s="190"/>
      <c r="AY738" s="190"/>
      <c r="AZ738" s="190"/>
      <c r="BA738" s="190"/>
      <c r="BB738" s="190"/>
      <c r="BC738" s="190"/>
    </row>
    <row r="739" spans="2:55">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AE739" s="190"/>
      <c r="AF739" s="190"/>
      <c r="AG739" s="190"/>
      <c r="AH739" s="190"/>
      <c r="AI739" s="190"/>
      <c r="AJ739" s="190"/>
      <c r="AK739" s="190"/>
      <c r="AL739" s="190"/>
      <c r="AM739" s="190"/>
      <c r="AN739" s="190"/>
      <c r="AO739" s="190"/>
      <c r="AP739" s="190"/>
      <c r="AQ739" s="190"/>
      <c r="AR739" s="190"/>
      <c r="AS739" s="190"/>
      <c r="AT739" s="190"/>
      <c r="AU739" s="190"/>
      <c r="AV739" s="190"/>
      <c r="AW739" s="190"/>
      <c r="AX739" s="190"/>
      <c r="AY739" s="190"/>
      <c r="AZ739" s="190"/>
      <c r="BA739" s="190"/>
      <c r="BB739" s="190"/>
      <c r="BC739" s="190"/>
    </row>
    <row r="740" spans="2:55">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AE740" s="190"/>
      <c r="AF740" s="190"/>
      <c r="AG740" s="190"/>
      <c r="AH740" s="190"/>
      <c r="AI740" s="190"/>
      <c r="AJ740" s="190"/>
      <c r="AK740" s="190"/>
      <c r="AL740" s="190"/>
      <c r="AM740" s="190"/>
      <c r="AN740" s="190"/>
      <c r="AO740" s="190"/>
      <c r="AP740" s="190"/>
      <c r="AQ740" s="190"/>
      <c r="AR740" s="190"/>
      <c r="AS740" s="190"/>
      <c r="AT740" s="190"/>
      <c r="AU740" s="190"/>
      <c r="AV740" s="190"/>
      <c r="AW740" s="190"/>
      <c r="AX740" s="190"/>
      <c r="AY740" s="190"/>
      <c r="AZ740" s="190"/>
      <c r="BA740" s="190"/>
      <c r="BB740" s="190"/>
      <c r="BC740" s="190"/>
    </row>
    <row r="741" spans="2:55">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AE741" s="190"/>
      <c r="AF741" s="190"/>
      <c r="AG741" s="190"/>
      <c r="AH741" s="190"/>
      <c r="AI741" s="190"/>
      <c r="AJ741" s="190"/>
      <c r="AK741" s="190"/>
      <c r="AL741" s="190"/>
      <c r="AM741" s="190"/>
      <c r="AN741" s="190"/>
      <c r="AO741" s="190"/>
      <c r="AP741" s="190"/>
      <c r="AQ741" s="190"/>
      <c r="AR741" s="190"/>
      <c r="AS741" s="190"/>
      <c r="AT741" s="190"/>
      <c r="AU741" s="190"/>
      <c r="AV741" s="190"/>
      <c r="AW741" s="190"/>
      <c r="AX741" s="190"/>
      <c r="AY741" s="190"/>
      <c r="AZ741" s="190"/>
      <c r="BA741" s="190"/>
      <c r="BB741" s="190"/>
      <c r="BC741" s="190"/>
    </row>
    <row r="742" spans="2:55">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AE742" s="190"/>
      <c r="AF742" s="190"/>
      <c r="AG742" s="190"/>
      <c r="AH742" s="190"/>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row>
    <row r="743" spans="2:55">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AE743" s="190"/>
      <c r="AF743" s="190"/>
      <c r="AG743" s="190"/>
      <c r="AH743" s="190"/>
      <c r="AI743" s="190"/>
      <c r="AJ743" s="190"/>
      <c r="AK743" s="190"/>
      <c r="AL743" s="190"/>
      <c r="AM743" s="190"/>
      <c r="AN743" s="190"/>
      <c r="AO743" s="190"/>
      <c r="AP743" s="190"/>
      <c r="AQ743" s="190"/>
      <c r="AR743" s="190"/>
      <c r="AS743" s="190"/>
      <c r="AT743" s="190"/>
      <c r="AU743" s="190"/>
      <c r="AV743" s="190"/>
      <c r="AW743" s="190"/>
      <c r="AX743" s="190"/>
      <c r="AY743" s="190"/>
      <c r="AZ743" s="190"/>
      <c r="BA743" s="190"/>
      <c r="BB743" s="190"/>
      <c r="BC743" s="190"/>
    </row>
    <row r="744" spans="2:55">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90"/>
      <c r="BC744" s="190"/>
    </row>
    <row r="745" spans="2:55">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c r="AH745" s="190"/>
      <c r="AI745" s="190"/>
      <c r="AJ745" s="190"/>
      <c r="AK745" s="190"/>
      <c r="AL745" s="190"/>
      <c r="AM745" s="190"/>
      <c r="AN745" s="190"/>
      <c r="AO745" s="190"/>
      <c r="AP745" s="190"/>
      <c r="AQ745" s="190"/>
      <c r="AR745" s="190"/>
      <c r="AS745" s="190"/>
      <c r="AT745" s="190"/>
      <c r="AU745" s="190"/>
      <c r="AV745" s="190"/>
      <c r="AW745" s="190"/>
      <c r="AX745" s="190"/>
      <c r="AY745" s="190"/>
      <c r="AZ745" s="190"/>
      <c r="BA745" s="190"/>
      <c r="BB745" s="190"/>
      <c r="BC745" s="190"/>
    </row>
    <row r="746" spans="2:55">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c r="AA746" s="190"/>
      <c r="AB746" s="190"/>
      <c r="AC746" s="190"/>
      <c r="AD746" s="190"/>
      <c r="AE746" s="190"/>
      <c r="AF746" s="190"/>
      <c r="AG746" s="190"/>
      <c r="AH746" s="190"/>
      <c r="AI746" s="190"/>
      <c r="AJ746" s="190"/>
      <c r="AK746" s="190"/>
      <c r="AL746" s="190"/>
      <c r="AM746" s="190"/>
      <c r="AN746" s="190"/>
      <c r="AO746" s="190"/>
      <c r="AP746" s="190"/>
      <c r="AQ746" s="190"/>
      <c r="AR746" s="190"/>
      <c r="AS746" s="190"/>
      <c r="AT746" s="190"/>
      <c r="AU746" s="190"/>
      <c r="AV746" s="190"/>
      <c r="AW746" s="190"/>
      <c r="AX746" s="190"/>
      <c r="AY746" s="190"/>
      <c r="AZ746" s="190"/>
      <c r="BA746" s="190"/>
      <c r="BB746" s="190"/>
      <c r="BC746" s="190"/>
    </row>
    <row r="747" spans="2:55">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c r="AA747" s="190"/>
      <c r="AB747" s="190"/>
      <c r="AC747" s="190"/>
      <c r="AD747" s="190"/>
      <c r="AE747" s="190"/>
      <c r="AF747" s="190"/>
      <c r="AG747" s="190"/>
      <c r="AH747" s="190"/>
      <c r="AI747" s="190"/>
      <c r="AJ747" s="190"/>
      <c r="AK747" s="190"/>
      <c r="AL747" s="190"/>
      <c r="AM747" s="190"/>
      <c r="AN747" s="190"/>
      <c r="AO747" s="190"/>
      <c r="AP747" s="190"/>
      <c r="AQ747" s="190"/>
      <c r="AR747" s="190"/>
      <c r="AS747" s="190"/>
      <c r="AT747" s="190"/>
      <c r="AU747" s="190"/>
      <c r="AV747" s="190"/>
      <c r="AW747" s="190"/>
      <c r="AX747" s="190"/>
      <c r="AY747" s="190"/>
      <c r="AZ747" s="190"/>
      <c r="BA747" s="190"/>
      <c r="BB747" s="190"/>
      <c r="BC747" s="190"/>
    </row>
    <row r="748" spans="2:55">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c r="AA748" s="190"/>
      <c r="AB748" s="190"/>
      <c r="AC748" s="190"/>
      <c r="AD748" s="190"/>
      <c r="AE748" s="190"/>
      <c r="AF748" s="190"/>
      <c r="AG748" s="190"/>
      <c r="AH748" s="190"/>
      <c r="AI748" s="190"/>
      <c r="AJ748" s="190"/>
      <c r="AK748" s="190"/>
      <c r="AL748" s="190"/>
      <c r="AM748" s="190"/>
      <c r="AN748" s="190"/>
      <c r="AO748" s="190"/>
      <c r="AP748" s="190"/>
      <c r="AQ748" s="190"/>
      <c r="AR748" s="190"/>
      <c r="AS748" s="190"/>
      <c r="AT748" s="190"/>
      <c r="AU748" s="190"/>
      <c r="AV748" s="190"/>
      <c r="AW748" s="190"/>
      <c r="AX748" s="190"/>
      <c r="AY748" s="190"/>
      <c r="AZ748" s="190"/>
      <c r="BA748" s="190"/>
      <c r="BB748" s="190"/>
      <c r="BC748" s="190"/>
    </row>
    <row r="749" spans="2:55">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c r="AA749" s="190"/>
      <c r="AB749" s="190"/>
      <c r="AC749" s="190"/>
      <c r="AD749" s="190"/>
      <c r="AE749" s="190"/>
      <c r="AF749" s="190"/>
      <c r="AG749" s="190"/>
      <c r="AH749" s="190"/>
      <c r="AI749" s="190"/>
      <c r="AJ749" s="190"/>
      <c r="AK749" s="190"/>
      <c r="AL749" s="190"/>
      <c r="AM749" s="190"/>
      <c r="AN749" s="190"/>
      <c r="AO749" s="190"/>
      <c r="AP749" s="190"/>
      <c r="AQ749" s="190"/>
      <c r="AR749" s="190"/>
      <c r="AS749" s="190"/>
      <c r="AT749" s="190"/>
      <c r="AU749" s="190"/>
      <c r="AV749" s="190"/>
      <c r="AW749" s="190"/>
      <c r="AX749" s="190"/>
      <c r="AY749" s="190"/>
      <c r="AZ749" s="190"/>
      <c r="BA749" s="190"/>
      <c r="BB749" s="190"/>
      <c r="BC749" s="190"/>
    </row>
    <row r="750" spans="2:55">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c r="AA750" s="190"/>
      <c r="AB750" s="190"/>
      <c r="AC750" s="190"/>
      <c r="AD750" s="190"/>
      <c r="AE750" s="190"/>
      <c r="AF750" s="190"/>
      <c r="AG750" s="190"/>
      <c r="AH750" s="190"/>
      <c r="AI750" s="190"/>
      <c r="AJ750" s="190"/>
      <c r="AK750" s="190"/>
      <c r="AL750" s="190"/>
      <c r="AM750" s="190"/>
      <c r="AN750" s="190"/>
      <c r="AO750" s="190"/>
      <c r="AP750" s="190"/>
      <c r="AQ750" s="190"/>
      <c r="AR750" s="190"/>
      <c r="AS750" s="190"/>
      <c r="AT750" s="190"/>
      <c r="AU750" s="190"/>
      <c r="AV750" s="190"/>
      <c r="AW750" s="190"/>
      <c r="AX750" s="190"/>
      <c r="AY750" s="190"/>
      <c r="AZ750" s="190"/>
      <c r="BA750" s="190"/>
      <c r="BB750" s="190"/>
      <c r="BC750" s="190"/>
    </row>
    <row r="751" spans="2:55">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c r="AA751" s="190"/>
      <c r="AB751" s="190"/>
      <c r="AC751" s="190"/>
      <c r="AD751" s="190"/>
      <c r="AE751" s="190"/>
      <c r="AF751" s="190"/>
      <c r="AG751" s="190"/>
      <c r="AH751" s="190"/>
      <c r="AI751" s="190"/>
      <c r="AJ751" s="190"/>
      <c r="AK751" s="190"/>
      <c r="AL751" s="190"/>
      <c r="AM751" s="190"/>
      <c r="AN751" s="190"/>
      <c r="AO751" s="190"/>
      <c r="AP751" s="190"/>
      <c r="AQ751" s="190"/>
      <c r="AR751" s="190"/>
      <c r="AS751" s="190"/>
      <c r="AT751" s="190"/>
      <c r="AU751" s="190"/>
      <c r="AV751" s="190"/>
      <c r="AW751" s="190"/>
      <c r="AX751" s="190"/>
      <c r="AY751" s="190"/>
      <c r="AZ751" s="190"/>
      <c r="BA751" s="190"/>
      <c r="BB751" s="190"/>
      <c r="BC751" s="190"/>
    </row>
    <row r="752" spans="2:55">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c r="AA752" s="190"/>
      <c r="AB752" s="190"/>
      <c r="AC752" s="190"/>
      <c r="AD752" s="190"/>
      <c r="AE752" s="190"/>
      <c r="AF752" s="190"/>
      <c r="AG752" s="190"/>
      <c r="AH752" s="190"/>
      <c r="AI752" s="190"/>
      <c r="AJ752" s="190"/>
      <c r="AK752" s="190"/>
      <c r="AL752" s="190"/>
      <c r="AM752" s="190"/>
      <c r="AN752" s="190"/>
      <c r="AO752" s="190"/>
      <c r="AP752" s="190"/>
      <c r="AQ752" s="190"/>
      <c r="AR752" s="190"/>
      <c r="AS752" s="190"/>
      <c r="AT752" s="190"/>
      <c r="AU752" s="190"/>
      <c r="AV752" s="190"/>
      <c r="AW752" s="190"/>
      <c r="AX752" s="190"/>
      <c r="AY752" s="190"/>
      <c r="AZ752" s="190"/>
      <c r="BA752" s="190"/>
      <c r="BB752" s="190"/>
      <c r="BC752" s="190"/>
    </row>
    <row r="753" spans="2:55">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c r="AA753" s="190"/>
      <c r="AB753" s="190"/>
      <c r="AC753" s="190"/>
      <c r="AD753" s="190"/>
      <c r="AE753" s="190"/>
      <c r="AF753" s="190"/>
      <c r="AG753" s="190"/>
      <c r="AH753" s="190"/>
      <c r="AI753" s="190"/>
      <c r="AJ753" s="190"/>
      <c r="AK753" s="190"/>
      <c r="AL753" s="190"/>
      <c r="AM753" s="190"/>
      <c r="AN753" s="190"/>
      <c r="AO753" s="190"/>
      <c r="AP753" s="190"/>
      <c r="AQ753" s="190"/>
      <c r="AR753" s="190"/>
      <c r="AS753" s="190"/>
      <c r="AT753" s="190"/>
      <c r="AU753" s="190"/>
      <c r="AV753" s="190"/>
      <c r="AW753" s="190"/>
      <c r="AX753" s="190"/>
      <c r="AY753" s="190"/>
      <c r="AZ753" s="190"/>
      <c r="BA753" s="190"/>
      <c r="BB753" s="190"/>
      <c r="BC753" s="190"/>
    </row>
    <row r="754" spans="2:55">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c r="AA754" s="190"/>
      <c r="AB754" s="190"/>
      <c r="AC754" s="190"/>
      <c r="AD754" s="190"/>
      <c r="AE754" s="190"/>
      <c r="AF754" s="190"/>
      <c r="AG754" s="190"/>
      <c r="AH754" s="190"/>
      <c r="AI754" s="190"/>
      <c r="AJ754" s="190"/>
      <c r="AK754" s="190"/>
      <c r="AL754" s="190"/>
      <c r="AM754" s="190"/>
      <c r="AN754" s="190"/>
      <c r="AO754" s="190"/>
      <c r="AP754" s="190"/>
      <c r="AQ754" s="190"/>
      <c r="AR754" s="190"/>
      <c r="AS754" s="190"/>
      <c r="AT754" s="190"/>
      <c r="AU754" s="190"/>
      <c r="AV754" s="190"/>
      <c r="AW754" s="190"/>
      <c r="AX754" s="190"/>
      <c r="AY754" s="190"/>
      <c r="AZ754" s="190"/>
      <c r="BA754" s="190"/>
      <c r="BB754" s="190"/>
      <c r="BC754" s="190"/>
    </row>
    <row r="755" spans="2:55">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c r="AA755" s="190"/>
      <c r="AB755" s="190"/>
      <c r="AC755" s="190"/>
      <c r="AD755" s="190"/>
      <c r="AE755" s="190"/>
      <c r="AF755" s="190"/>
      <c r="AG755" s="190"/>
      <c r="AH755" s="190"/>
      <c r="AI755" s="190"/>
      <c r="AJ755" s="190"/>
      <c r="AK755" s="190"/>
      <c r="AL755" s="190"/>
      <c r="AM755" s="190"/>
      <c r="AN755" s="190"/>
      <c r="AO755" s="190"/>
      <c r="AP755" s="190"/>
      <c r="AQ755" s="190"/>
      <c r="AR755" s="190"/>
      <c r="AS755" s="190"/>
      <c r="AT755" s="190"/>
      <c r="AU755" s="190"/>
      <c r="AV755" s="190"/>
      <c r="AW755" s="190"/>
      <c r="AX755" s="190"/>
      <c r="AY755" s="190"/>
      <c r="AZ755" s="190"/>
      <c r="BA755" s="190"/>
      <c r="BB755" s="190"/>
      <c r="BC755" s="190"/>
    </row>
    <row r="756" spans="2:55">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c r="AA756" s="190"/>
      <c r="AB756" s="190"/>
      <c r="AC756" s="190"/>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90"/>
      <c r="BC756" s="190"/>
    </row>
    <row r="757" spans="2:55">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c r="AA757" s="190"/>
      <c r="AB757" s="190"/>
      <c r="AC757" s="190"/>
      <c r="AD757" s="190"/>
      <c r="AE757" s="190"/>
      <c r="AF757" s="190"/>
      <c r="AG757" s="190"/>
      <c r="AH757" s="190"/>
      <c r="AI757" s="190"/>
      <c r="AJ757" s="190"/>
      <c r="AK757" s="190"/>
      <c r="AL757" s="190"/>
      <c r="AM757" s="190"/>
      <c r="AN757" s="190"/>
      <c r="AO757" s="190"/>
      <c r="AP757" s="190"/>
      <c r="AQ757" s="190"/>
      <c r="AR757" s="190"/>
      <c r="AS757" s="190"/>
      <c r="AT757" s="190"/>
      <c r="AU757" s="190"/>
      <c r="AV757" s="190"/>
      <c r="AW757" s="190"/>
      <c r="AX757" s="190"/>
      <c r="AY757" s="190"/>
      <c r="AZ757" s="190"/>
      <c r="BA757" s="190"/>
      <c r="BB757" s="190"/>
      <c r="BC757" s="190"/>
    </row>
    <row r="758" spans="2:55">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c r="AA758" s="190"/>
      <c r="AB758" s="190"/>
      <c r="AC758" s="190"/>
      <c r="AD758" s="190"/>
      <c r="AE758" s="190"/>
      <c r="AF758" s="190"/>
      <c r="AG758" s="190"/>
      <c r="AH758" s="190"/>
      <c r="AI758" s="190"/>
      <c r="AJ758" s="190"/>
      <c r="AK758" s="190"/>
      <c r="AL758" s="190"/>
      <c r="AM758" s="190"/>
      <c r="AN758" s="190"/>
      <c r="AO758" s="190"/>
      <c r="AP758" s="190"/>
      <c r="AQ758" s="190"/>
      <c r="AR758" s="190"/>
      <c r="AS758" s="190"/>
      <c r="AT758" s="190"/>
      <c r="AU758" s="190"/>
      <c r="AV758" s="190"/>
      <c r="AW758" s="190"/>
      <c r="AX758" s="190"/>
      <c r="AY758" s="190"/>
      <c r="AZ758" s="190"/>
      <c r="BA758" s="190"/>
      <c r="BB758" s="190"/>
      <c r="BC758" s="190"/>
    </row>
    <row r="759" spans="2:55">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c r="AA759" s="190"/>
      <c r="AB759" s="190"/>
      <c r="AC759" s="190"/>
      <c r="AD759" s="190"/>
      <c r="AE759" s="190"/>
      <c r="AF759" s="190"/>
      <c r="AG759" s="190"/>
      <c r="AH759" s="190"/>
      <c r="AI759" s="190"/>
      <c r="AJ759" s="190"/>
      <c r="AK759" s="190"/>
      <c r="AL759" s="190"/>
      <c r="AM759" s="190"/>
      <c r="AN759" s="190"/>
      <c r="AO759" s="190"/>
      <c r="AP759" s="190"/>
      <c r="AQ759" s="190"/>
      <c r="AR759" s="190"/>
      <c r="AS759" s="190"/>
      <c r="AT759" s="190"/>
      <c r="AU759" s="190"/>
      <c r="AV759" s="190"/>
      <c r="AW759" s="190"/>
      <c r="AX759" s="190"/>
      <c r="AY759" s="190"/>
      <c r="AZ759" s="190"/>
      <c r="BA759" s="190"/>
      <c r="BB759" s="190"/>
      <c r="BC759" s="190"/>
    </row>
    <row r="760" spans="2:55">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c r="AA760" s="190"/>
      <c r="AB760" s="190"/>
      <c r="AC760" s="190"/>
      <c r="AD760" s="190"/>
      <c r="AE760" s="190"/>
      <c r="AF760" s="190"/>
      <c r="AG760" s="190"/>
      <c r="AH760" s="190"/>
      <c r="AI760" s="190"/>
      <c r="AJ760" s="190"/>
      <c r="AK760" s="190"/>
      <c r="AL760" s="190"/>
      <c r="AM760" s="190"/>
      <c r="AN760" s="190"/>
      <c r="AO760" s="190"/>
      <c r="AP760" s="190"/>
      <c r="AQ760" s="190"/>
      <c r="AR760" s="190"/>
      <c r="AS760" s="190"/>
      <c r="AT760" s="190"/>
      <c r="AU760" s="190"/>
      <c r="AV760" s="190"/>
      <c r="AW760" s="190"/>
      <c r="AX760" s="190"/>
      <c r="AY760" s="190"/>
      <c r="AZ760" s="190"/>
      <c r="BA760" s="190"/>
      <c r="BB760" s="190"/>
      <c r="BC760" s="190"/>
    </row>
    <row r="761" spans="2:55">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c r="AA761" s="190"/>
      <c r="AB761" s="190"/>
      <c r="AC761" s="190"/>
      <c r="AD761" s="190"/>
      <c r="AE761" s="190"/>
      <c r="AF761" s="190"/>
      <c r="AG761" s="190"/>
      <c r="AH761" s="190"/>
      <c r="AI761" s="190"/>
      <c r="AJ761" s="190"/>
      <c r="AK761" s="190"/>
      <c r="AL761" s="190"/>
      <c r="AM761" s="190"/>
      <c r="AN761" s="190"/>
      <c r="AO761" s="190"/>
      <c r="AP761" s="190"/>
      <c r="AQ761" s="190"/>
      <c r="AR761" s="190"/>
      <c r="AS761" s="190"/>
      <c r="AT761" s="190"/>
      <c r="AU761" s="190"/>
      <c r="AV761" s="190"/>
      <c r="AW761" s="190"/>
      <c r="AX761" s="190"/>
      <c r="AY761" s="190"/>
      <c r="AZ761" s="190"/>
      <c r="BA761" s="190"/>
      <c r="BB761" s="190"/>
      <c r="BC761" s="190"/>
    </row>
    <row r="762" spans="2:55">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c r="AA762" s="190"/>
      <c r="AB762" s="190"/>
      <c r="AC762" s="190"/>
      <c r="AD762" s="190"/>
      <c r="AE762" s="190"/>
      <c r="AF762" s="190"/>
      <c r="AG762" s="190"/>
      <c r="AH762" s="190"/>
      <c r="AI762" s="190"/>
      <c r="AJ762" s="190"/>
      <c r="AK762" s="190"/>
      <c r="AL762" s="190"/>
      <c r="AM762" s="190"/>
      <c r="AN762" s="190"/>
      <c r="AO762" s="190"/>
      <c r="AP762" s="190"/>
      <c r="AQ762" s="190"/>
      <c r="AR762" s="190"/>
      <c r="AS762" s="190"/>
      <c r="AT762" s="190"/>
      <c r="AU762" s="190"/>
      <c r="AV762" s="190"/>
      <c r="AW762" s="190"/>
      <c r="AX762" s="190"/>
      <c r="AY762" s="190"/>
      <c r="AZ762" s="190"/>
      <c r="BA762" s="190"/>
      <c r="BB762" s="190"/>
      <c r="BC762" s="190"/>
    </row>
    <row r="763" spans="2:55">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c r="AA763" s="190"/>
      <c r="AB763" s="190"/>
      <c r="AC763" s="190"/>
      <c r="AD763" s="190"/>
      <c r="AE763" s="190"/>
      <c r="AF763" s="190"/>
      <c r="AG763" s="190"/>
      <c r="AH763" s="190"/>
      <c r="AI763" s="190"/>
      <c r="AJ763" s="190"/>
      <c r="AK763" s="190"/>
      <c r="AL763" s="190"/>
      <c r="AM763" s="190"/>
      <c r="AN763" s="190"/>
      <c r="AO763" s="190"/>
      <c r="AP763" s="190"/>
      <c r="AQ763" s="190"/>
      <c r="AR763" s="190"/>
      <c r="AS763" s="190"/>
      <c r="AT763" s="190"/>
      <c r="AU763" s="190"/>
      <c r="AV763" s="190"/>
      <c r="AW763" s="190"/>
      <c r="AX763" s="190"/>
      <c r="AY763" s="190"/>
      <c r="AZ763" s="190"/>
      <c r="BA763" s="190"/>
      <c r="BB763" s="190"/>
      <c r="BC763" s="190"/>
    </row>
    <row r="764" spans="2:55">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c r="AA764" s="190"/>
      <c r="AB764" s="190"/>
      <c r="AC764" s="190"/>
      <c r="AD764" s="190"/>
      <c r="AE764" s="190"/>
      <c r="AF764" s="190"/>
      <c r="AG764" s="190"/>
      <c r="AH764" s="190"/>
      <c r="AI764" s="190"/>
      <c r="AJ764" s="190"/>
      <c r="AK764" s="190"/>
      <c r="AL764" s="190"/>
      <c r="AM764" s="190"/>
      <c r="AN764" s="190"/>
      <c r="AO764" s="190"/>
      <c r="AP764" s="190"/>
      <c r="AQ764" s="190"/>
      <c r="AR764" s="190"/>
      <c r="AS764" s="190"/>
      <c r="AT764" s="190"/>
      <c r="AU764" s="190"/>
      <c r="AV764" s="190"/>
      <c r="AW764" s="190"/>
      <c r="AX764" s="190"/>
      <c r="AY764" s="190"/>
      <c r="AZ764" s="190"/>
      <c r="BA764" s="190"/>
      <c r="BB764" s="190"/>
      <c r="BC764" s="190"/>
    </row>
    <row r="765" spans="2:55">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c r="AA765" s="190"/>
      <c r="AB765" s="190"/>
      <c r="AC765" s="190"/>
      <c r="AD765" s="190"/>
      <c r="AE765" s="190"/>
      <c r="AF765" s="190"/>
      <c r="AG765" s="190"/>
      <c r="AH765" s="190"/>
      <c r="AI765" s="190"/>
      <c r="AJ765" s="190"/>
      <c r="AK765" s="190"/>
      <c r="AL765" s="190"/>
      <c r="AM765" s="190"/>
      <c r="AN765" s="190"/>
      <c r="AO765" s="190"/>
      <c r="AP765" s="190"/>
      <c r="AQ765" s="190"/>
      <c r="AR765" s="190"/>
      <c r="AS765" s="190"/>
      <c r="AT765" s="190"/>
      <c r="AU765" s="190"/>
      <c r="AV765" s="190"/>
      <c r="AW765" s="190"/>
      <c r="AX765" s="190"/>
      <c r="AY765" s="190"/>
      <c r="AZ765" s="190"/>
      <c r="BA765" s="190"/>
      <c r="BB765" s="190"/>
      <c r="BC765" s="190"/>
    </row>
    <row r="766" spans="2:55">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c r="AA766" s="190"/>
      <c r="AB766" s="190"/>
      <c r="AC766" s="190"/>
      <c r="AD766" s="190"/>
      <c r="AE766" s="190"/>
      <c r="AF766" s="190"/>
      <c r="AG766" s="190"/>
      <c r="AH766" s="190"/>
      <c r="AI766" s="190"/>
      <c r="AJ766" s="190"/>
      <c r="AK766" s="190"/>
      <c r="AL766" s="190"/>
      <c r="AM766" s="190"/>
      <c r="AN766" s="190"/>
      <c r="AO766" s="190"/>
      <c r="AP766" s="190"/>
      <c r="AQ766" s="190"/>
      <c r="AR766" s="190"/>
      <c r="AS766" s="190"/>
      <c r="AT766" s="190"/>
      <c r="AU766" s="190"/>
      <c r="AV766" s="190"/>
      <c r="AW766" s="190"/>
      <c r="AX766" s="190"/>
      <c r="AY766" s="190"/>
      <c r="AZ766" s="190"/>
      <c r="BA766" s="190"/>
      <c r="BB766" s="190"/>
      <c r="BC766" s="190"/>
    </row>
    <row r="767" spans="2:55">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c r="AA767" s="190"/>
      <c r="AB767" s="190"/>
      <c r="AC767" s="190"/>
      <c r="AD767" s="190"/>
      <c r="AE767" s="190"/>
      <c r="AF767" s="190"/>
      <c r="AG767" s="190"/>
      <c r="AH767" s="190"/>
      <c r="AI767" s="190"/>
      <c r="AJ767" s="190"/>
      <c r="AK767" s="190"/>
      <c r="AL767" s="190"/>
      <c r="AM767" s="190"/>
      <c r="AN767" s="190"/>
      <c r="AO767" s="190"/>
      <c r="AP767" s="190"/>
      <c r="AQ767" s="190"/>
      <c r="AR767" s="190"/>
      <c r="AS767" s="190"/>
      <c r="AT767" s="190"/>
      <c r="AU767" s="190"/>
      <c r="AV767" s="190"/>
      <c r="AW767" s="190"/>
      <c r="AX767" s="190"/>
      <c r="AY767" s="190"/>
      <c r="AZ767" s="190"/>
      <c r="BA767" s="190"/>
      <c r="BB767" s="190"/>
      <c r="BC767" s="190"/>
    </row>
    <row r="768" spans="2:55">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c r="AA768" s="190"/>
      <c r="AB768" s="190"/>
      <c r="AC768" s="190"/>
      <c r="AD768" s="190"/>
      <c r="AE768" s="190"/>
      <c r="AF768" s="190"/>
      <c r="AG768" s="190"/>
      <c r="AH768" s="190"/>
      <c r="AI768" s="190"/>
      <c r="AJ768" s="190"/>
      <c r="AK768" s="190"/>
      <c r="AL768" s="190"/>
      <c r="AM768" s="190"/>
      <c r="AN768" s="190"/>
      <c r="AO768" s="190"/>
      <c r="AP768" s="190"/>
      <c r="AQ768" s="190"/>
      <c r="AR768" s="190"/>
      <c r="AS768" s="190"/>
      <c r="AT768" s="190"/>
      <c r="AU768" s="190"/>
      <c r="AV768" s="190"/>
      <c r="AW768" s="190"/>
      <c r="AX768" s="190"/>
      <c r="AY768" s="190"/>
      <c r="AZ768" s="190"/>
      <c r="BA768" s="190"/>
      <c r="BB768" s="190"/>
      <c r="BC768" s="190"/>
    </row>
    <row r="769" spans="28:55">
      <c r="AB769" s="190"/>
      <c r="AC769" s="190"/>
      <c r="AD769" s="190"/>
      <c r="AE769" s="190"/>
      <c r="AF769" s="190"/>
      <c r="AG769" s="190"/>
      <c r="AH769" s="190"/>
      <c r="AI769" s="190"/>
      <c r="AJ769" s="190"/>
      <c r="AK769" s="190"/>
      <c r="AL769" s="190"/>
      <c r="AM769" s="190"/>
      <c r="AN769" s="190"/>
      <c r="AO769" s="190"/>
      <c r="AP769" s="190"/>
      <c r="AQ769" s="190"/>
      <c r="AR769" s="190"/>
      <c r="AS769" s="190"/>
      <c r="AT769" s="190"/>
      <c r="AU769" s="190"/>
      <c r="AV769" s="190"/>
      <c r="AW769" s="190"/>
      <c r="AX769" s="190"/>
      <c r="AY769" s="190"/>
      <c r="AZ769" s="190"/>
      <c r="BA769" s="190"/>
      <c r="BB769" s="190"/>
      <c r="BC769" s="190"/>
    </row>
    <row r="770" spans="28:55">
      <c r="AB770" s="190"/>
      <c r="AC770" s="190"/>
      <c r="AD770" s="190"/>
      <c r="AE770" s="190"/>
      <c r="AF770" s="190"/>
      <c r="AG770" s="190"/>
      <c r="AH770" s="190"/>
      <c r="AI770" s="190"/>
      <c r="AJ770" s="190"/>
      <c r="AK770" s="190"/>
      <c r="AL770" s="190"/>
      <c r="AM770" s="190"/>
      <c r="AN770" s="190"/>
      <c r="AO770" s="190"/>
      <c r="AP770" s="190"/>
      <c r="AQ770" s="190"/>
      <c r="AR770" s="190"/>
      <c r="AS770" s="190"/>
      <c r="AT770" s="190"/>
      <c r="AU770" s="190"/>
      <c r="AV770" s="190"/>
      <c r="AW770" s="190"/>
      <c r="AX770" s="190"/>
      <c r="AY770" s="190"/>
      <c r="AZ770" s="190"/>
      <c r="BA770" s="190"/>
      <c r="BB770" s="190"/>
      <c r="BC770" s="190"/>
    </row>
    <row r="771" spans="28:55">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90"/>
      <c r="BC771" s="190"/>
    </row>
    <row r="772" spans="28:55">
      <c r="AB772" s="190"/>
      <c r="AC772" s="190"/>
      <c r="AD772" s="190"/>
      <c r="AE772" s="190"/>
      <c r="AF772" s="190"/>
      <c r="AG772" s="190"/>
      <c r="AH772" s="190"/>
      <c r="AI772" s="190"/>
      <c r="AJ772" s="190"/>
      <c r="AK772" s="190"/>
      <c r="AL772" s="190"/>
      <c r="AM772" s="190"/>
      <c r="AN772" s="190"/>
      <c r="AO772" s="190"/>
      <c r="AP772" s="190"/>
      <c r="AQ772" s="190"/>
      <c r="AR772" s="190"/>
      <c r="AS772" s="190"/>
      <c r="AT772" s="190"/>
      <c r="AU772" s="190"/>
      <c r="AV772" s="190"/>
      <c r="AW772" s="190"/>
      <c r="AX772" s="190"/>
      <c r="AY772" s="190"/>
      <c r="AZ772" s="190"/>
      <c r="BA772" s="190"/>
      <c r="BB772" s="190"/>
      <c r="BC772" s="190"/>
    </row>
    <row r="773" spans="28:55">
      <c r="AB773" s="190"/>
      <c r="AC773" s="190"/>
      <c r="AD773" s="190"/>
      <c r="AE773" s="190"/>
      <c r="AF773" s="190"/>
      <c r="AG773" s="190"/>
      <c r="AH773" s="190"/>
      <c r="AI773" s="190"/>
      <c r="AJ773" s="190"/>
      <c r="AK773" s="190"/>
      <c r="AL773" s="190"/>
      <c r="AM773" s="190"/>
      <c r="AN773" s="190"/>
      <c r="AO773" s="190"/>
      <c r="AP773" s="190"/>
      <c r="AQ773" s="190"/>
      <c r="AR773" s="190"/>
      <c r="AS773" s="190"/>
      <c r="AT773" s="190"/>
      <c r="AU773" s="190"/>
      <c r="AV773" s="190"/>
      <c r="AW773" s="190"/>
      <c r="AX773" s="190"/>
      <c r="AY773" s="190"/>
      <c r="AZ773" s="190"/>
      <c r="BA773" s="190"/>
      <c r="BB773" s="190"/>
      <c r="BC773" s="190"/>
    </row>
    <row r="774" spans="28:55">
      <c r="AB774" s="190"/>
      <c r="AC774" s="190"/>
      <c r="AD774" s="190"/>
      <c r="AE774" s="190"/>
      <c r="AF774" s="190"/>
      <c r="AG774" s="190"/>
      <c r="AH774" s="190"/>
      <c r="AI774" s="190"/>
      <c r="AJ774" s="190"/>
      <c r="AK774" s="190"/>
      <c r="AL774" s="190"/>
      <c r="AM774" s="190"/>
      <c r="AN774" s="190"/>
      <c r="AO774" s="190"/>
      <c r="AP774" s="190"/>
      <c r="AQ774" s="190"/>
      <c r="AR774" s="190"/>
      <c r="AS774" s="190"/>
      <c r="AT774" s="190"/>
      <c r="AU774" s="190"/>
      <c r="AV774" s="190"/>
      <c r="AW774" s="190"/>
      <c r="AX774" s="190"/>
      <c r="AY774" s="190"/>
      <c r="AZ774" s="190"/>
      <c r="BA774" s="190"/>
      <c r="BB774" s="190"/>
      <c r="BC774" s="190"/>
    </row>
    <row r="775" spans="28:55">
      <c r="AB775" s="190"/>
      <c r="AC775" s="190"/>
      <c r="AD775" s="190"/>
      <c r="AE775" s="190"/>
      <c r="AF775" s="190"/>
      <c r="AG775" s="190"/>
      <c r="AH775" s="190"/>
      <c r="AI775" s="190"/>
      <c r="AJ775" s="190"/>
      <c r="AK775" s="190"/>
      <c r="AL775" s="190"/>
      <c r="AM775" s="190"/>
      <c r="AN775" s="190"/>
      <c r="AO775" s="190"/>
      <c r="AP775" s="190"/>
      <c r="AQ775" s="190"/>
      <c r="AR775" s="190"/>
      <c r="AS775" s="190"/>
      <c r="AT775" s="190"/>
      <c r="AU775" s="190"/>
      <c r="AV775" s="190"/>
      <c r="AW775" s="190"/>
      <c r="AX775" s="190"/>
      <c r="AY775" s="190"/>
      <c r="AZ775" s="190"/>
      <c r="BA775" s="190"/>
      <c r="BB775" s="190"/>
      <c r="BC775" s="190"/>
    </row>
    <row r="776" spans="28:55">
      <c r="AB776" s="190"/>
      <c r="AC776" s="190"/>
      <c r="AD776" s="190"/>
      <c r="AE776" s="190"/>
      <c r="AF776" s="190"/>
      <c r="AG776" s="190"/>
      <c r="AH776" s="190"/>
      <c r="AI776" s="190"/>
      <c r="AJ776" s="190"/>
      <c r="AK776" s="190"/>
      <c r="AL776" s="190"/>
      <c r="AM776" s="190"/>
      <c r="AN776" s="190"/>
      <c r="AO776" s="190"/>
      <c r="AP776" s="190"/>
      <c r="AQ776" s="190"/>
      <c r="AR776" s="190"/>
      <c r="AS776" s="190"/>
      <c r="AT776" s="190"/>
      <c r="AU776" s="190"/>
      <c r="AV776" s="190"/>
      <c r="AW776" s="190"/>
      <c r="AX776" s="190"/>
      <c r="AY776" s="190"/>
      <c r="AZ776" s="190"/>
      <c r="BA776" s="190"/>
      <c r="BB776" s="190"/>
      <c r="BC776" s="190"/>
    </row>
    <row r="777" spans="28:55">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90"/>
      <c r="BC777" s="190"/>
    </row>
    <row r="778" spans="28:55">
      <c r="AB778" s="190"/>
      <c r="AC778" s="190"/>
      <c r="AD778" s="190"/>
      <c r="AE778" s="190"/>
      <c r="AF778" s="190"/>
      <c r="AG778" s="190"/>
      <c r="AH778" s="190"/>
      <c r="AI778" s="190"/>
      <c r="AJ778" s="190"/>
      <c r="AK778" s="190"/>
      <c r="AL778" s="190"/>
      <c r="AM778" s="190"/>
      <c r="AN778" s="190"/>
      <c r="AO778" s="190"/>
      <c r="AP778" s="190"/>
      <c r="AQ778" s="190"/>
      <c r="AR778" s="190"/>
      <c r="AS778" s="190"/>
      <c r="AT778" s="190"/>
      <c r="AU778" s="190"/>
      <c r="AV778" s="190"/>
      <c r="AW778" s="190"/>
      <c r="AX778" s="190"/>
      <c r="AY778" s="190"/>
      <c r="AZ778" s="190"/>
      <c r="BA778" s="190"/>
      <c r="BB778" s="190"/>
      <c r="BC778" s="190"/>
    </row>
    <row r="779" spans="28:55">
      <c r="AB779" s="190"/>
      <c r="AC779" s="190"/>
      <c r="AD779" s="190"/>
      <c r="AE779" s="190"/>
      <c r="AF779" s="190"/>
      <c r="AG779" s="190"/>
      <c r="AH779" s="190"/>
      <c r="AI779" s="190"/>
      <c r="AJ779" s="190"/>
      <c r="AK779" s="190"/>
      <c r="AL779" s="190"/>
      <c r="AM779" s="190"/>
      <c r="AN779" s="190"/>
      <c r="AO779" s="190"/>
      <c r="AP779" s="190"/>
      <c r="AQ779" s="190"/>
      <c r="AR779" s="190"/>
      <c r="AS779" s="190"/>
      <c r="AT779" s="190"/>
      <c r="AU779" s="190"/>
      <c r="AV779" s="190"/>
      <c r="AW779" s="190"/>
      <c r="AX779" s="190"/>
      <c r="AY779" s="190"/>
      <c r="AZ779" s="190"/>
      <c r="BA779" s="190"/>
      <c r="BB779" s="190"/>
      <c r="BC779" s="190"/>
    </row>
    <row r="780" spans="28:55">
      <c r="AB780" s="190"/>
      <c r="AC780" s="190"/>
      <c r="AD780" s="190"/>
      <c r="AE780" s="190"/>
      <c r="AF780" s="190"/>
      <c r="AG780" s="190"/>
      <c r="AH780" s="190"/>
      <c r="AI780" s="190"/>
      <c r="AJ780" s="190"/>
      <c r="AK780" s="190"/>
      <c r="AL780" s="190"/>
      <c r="AM780" s="190"/>
      <c r="AN780" s="190"/>
      <c r="AO780" s="190"/>
      <c r="AP780" s="190"/>
      <c r="AQ780" s="190"/>
      <c r="AR780" s="190"/>
      <c r="AS780" s="190"/>
      <c r="AT780" s="190"/>
      <c r="AU780" s="190"/>
      <c r="AV780" s="190"/>
      <c r="AW780" s="190"/>
      <c r="AX780" s="190"/>
      <c r="AY780" s="190"/>
      <c r="AZ780" s="190"/>
      <c r="BA780" s="190"/>
      <c r="BB780" s="190"/>
      <c r="BC780" s="190"/>
    </row>
    <row r="781" spans="28:55">
      <c r="AB781" s="190"/>
      <c r="AC781" s="190"/>
      <c r="AD781" s="190"/>
      <c r="AE781" s="190"/>
      <c r="AF781" s="190"/>
      <c r="AG781" s="190"/>
      <c r="AH781" s="190"/>
      <c r="AI781" s="190"/>
      <c r="AJ781" s="190"/>
      <c r="AK781" s="190"/>
      <c r="AL781" s="190"/>
      <c r="AM781" s="190"/>
      <c r="AN781" s="190"/>
      <c r="AO781" s="190"/>
      <c r="AP781" s="190"/>
      <c r="AQ781" s="190"/>
      <c r="AR781" s="190"/>
      <c r="AS781" s="190"/>
      <c r="AT781" s="190"/>
      <c r="AU781" s="190"/>
      <c r="AV781" s="190"/>
      <c r="AW781" s="190"/>
      <c r="AX781" s="190"/>
      <c r="AY781" s="190"/>
      <c r="AZ781" s="190"/>
      <c r="BA781" s="190"/>
      <c r="BB781" s="190"/>
      <c r="BC781" s="190"/>
    </row>
    <row r="782" spans="28:55">
      <c r="AB782" s="190"/>
      <c r="AC782" s="190"/>
      <c r="AD782" s="190"/>
      <c r="AE782" s="190"/>
      <c r="AF782" s="190"/>
      <c r="AG782" s="190"/>
      <c r="AH782" s="190"/>
      <c r="AI782" s="190"/>
      <c r="AJ782" s="190"/>
      <c r="AK782" s="190"/>
      <c r="AL782" s="190"/>
      <c r="AM782" s="190"/>
      <c r="AN782" s="190"/>
      <c r="AO782" s="190"/>
      <c r="AP782" s="190"/>
      <c r="AQ782" s="190"/>
      <c r="AR782" s="190"/>
      <c r="AS782" s="190"/>
      <c r="AT782" s="190"/>
      <c r="AU782" s="190"/>
      <c r="AV782" s="190"/>
      <c r="AW782" s="190"/>
      <c r="AX782" s="190"/>
      <c r="AY782" s="190"/>
      <c r="AZ782" s="190"/>
      <c r="BA782" s="190"/>
      <c r="BB782" s="190"/>
      <c r="BC782" s="190"/>
    </row>
    <row r="783" spans="28:55">
      <c r="AB783" s="190"/>
      <c r="AC783" s="190"/>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90"/>
      <c r="BC783" s="190"/>
    </row>
    <row r="784" spans="28:55">
      <c r="AB784" s="190"/>
      <c r="AC784" s="190"/>
      <c r="AD784" s="190"/>
      <c r="AE784" s="190"/>
      <c r="AF784" s="190"/>
      <c r="AG784" s="190"/>
      <c r="AH784" s="190"/>
      <c r="AI784" s="190"/>
      <c r="AJ784" s="190"/>
      <c r="AK784" s="190"/>
      <c r="AL784" s="190"/>
      <c r="AM784" s="190"/>
      <c r="AN784" s="190"/>
      <c r="AO784" s="190"/>
      <c r="AP784" s="190"/>
      <c r="AQ784" s="190"/>
      <c r="AR784" s="190"/>
      <c r="AS784" s="190"/>
      <c r="AT784" s="190"/>
      <c r="AU784" s="190"/>
      <c r="AV784" s="190"/>
      <c r="AW784" s="190"/>
      <c r="AX784" s="190"/>
      <c r="AY784" s="190"/>
      <c r="AZ784" s="190"/>
      <c r="BA784" s="190"/>
      <c r="BB784" s="190"/>
      <c r="BC784" s="190"/>
    </row>
    <row r="785" spans="28:55">
      <c r="AB785" s="190"/>
      <c r="AC785" s="190"/>
      <c r="AD785" s="190"/>
      <c r="AE785" s="190"/>
      <c r="AF785" s="190"/>
      <c r="AG785" s="190"/>
      <c r="AH785" s="190"/>
      <c r="AI785" s="190"/>
      <c r="AJ785" s="190"/>
      <c r="AK785" s="190"/>
      <c r="AL785" s="190"/>
      <c r="AM785" s="190"/>
      <c r="AN785" s="190"/>
      <c r="AO785" s="190"/>
      <c r="AP785" s="190"/>
      <c r="AQ785" s="190"/>
      <c r="AR785" s="190"/>
      <c r="AS785" s="190"/>
      <c r="AT785" s="190"/>
      <c r="AU785" s="190"/>
      <c r="AV785" s="190"/>
      <c r="AW785" s="190"/>
      <c r="AX785" s="190"/>
      <c r="AY785" s="190"/>
      <c r="AZ785" s="190"/>
      <c r="BA785" s="190"/>
      <c r="BB785" s="190"/>
      <c r="BC785" s="190"/>
    </row>
    <row r="786" spans="28:55">
      <c r="AB786" s="190"/>
      <c r="AC786" s="190"/>
      <c r="AD786" s="190"/>
      <c r="AE786" s="190"/>
      <c r="AF786" s="190"/>
      <c r="AG786" s="190"/>
      <c r="AH786" s="190"/>
      <c r="AI786" s="190"/>
      <c r="AJ786" s="190"/>
      <c r="AK786" s="190"/>
      <c r="AL786" s="190"/>
      <c r="AM786" s="190"/>
      <c r="AN786" s="190"/>
      <c r="AO786" s="190"/>
      <c r="AP786" s="190"/>
      <c r="AQ786" s="190"/>
      <c r="AR786" s="190"/>
      <c r="AS786" s="190"/>
      <c r="AT786" s="190"/>
      <c r="AU786" s="190"/>
      <c r="AV786" s="190"/>
      <c r="AW786" s="190"/>
      <c r="AX786" s="190"/>
      <c r="AY786" s="190"/>
      <c r="AZ786" s="190"/>
      <c r="BA786" s="190"/>
      <c r="BB786" s="190"/>
      <c r="BC786" s="190"/>
    </row>
    <row r="787" spans="28:55">
      <c r="AB787" s="190"/>
      <c r="AC787" s="190"/>
      <c r="AD787" s="190"/>
      <c r="AE787" s="190"/>
      <c r="AF787" s="190"/>
      <c r="AG787" s="190"/>
      <c r="AH787" s="190"/>
      <c r="AI787" s="190"/>
      <c r="AJ787" s="190"/>
      <c r="AK787" s="190"/>
      <c r="AL787" s="190"/>
      <c r="AM787" s="190"/>
      <c r="AN787" s="190"/>
      <c r="AO787" s="190"/>
      <c r="AP787" s="190"/>
      <c r="AQ787" s="190"/>
      <c r="AR787" s="190"/>
      <c r="AS787" s="190"/>
      <c r="AT787" s="190"/>
      <c r="AU787" s="190"/>
      <c r="AV787" s="190"/>
      <c r="AW787" s="190"/>
      <c r="AX787" s="190"/>
      <c r="AY787" s="190"/>
      <c r="AZ787" s="190"/>
      <c r="BA787" s="190"/>
      <c r="BB787" s="190"/>
      <c r="BC787" s="190"/>
    </row>
    <row r="788" spans="28:55">
      <c r="AB788" s="190"/>
      <c r="AC788" s="190"/>
      <c r="AD788" s="190"/>
      <c r="AE788" s="190"/>
      <c r="AF788" s="190"/>
      <c r="AG788" s="190"/>
      <c r="AH788" s="190"/>
      <c r="AI788" s="190"/>
      <c r="AJ788" s="190"/>
      <c r="AK788" s="190"/>
      <c r="AL788" s="190"/>
      <c r="AM788" s="190"/>
      <c r="AN788" s="190"/>
      <c r="AO788" s="190"/>
      <c r="AP788" s="190"/>
      <c r="AQ788" s="190"/>
      <c r="AR788" s="190"/>
      <c r="AS788" s="190"/>
      <c r="AT788" s="190"/>
      <c r="AU788" s="190"/>
      <c r="AV788" s="190"/>
      <c r="AW788" s="190"/>
      <c r="AX788" s="190"/>
      <c r="AY788" s="190"/>
      <c r="AZ788" s="190"/>
      <c r="BA788" s="190"/>
      <c r="BB788" s="190"/>
      <c r="BC788" s="190"/>
    </row>
    <row r="789" spans="28:55">
      <c r="AB789" s="190"/>
      <c r="AC789" s="190"/>
      <c r="AD789" s="190"/>
      <c r="AE789" s="190"/>
      <c r="AF789" s="190"/>
      <c r="AG789" s="190"/>
      <c r="AH789" s="190"/>
      <c r="AI789" s="190"/>
      <c r="AJ789" s="190"/>
      <c r="AK789" s="190"/>
      <c r="AL789" s="190"/>
      <c r="AM789" s="190"/>
      <c r="AN789" s="190"/>
      <c r="AO789" s="190"/>
      <c r="AP789" s="190"/>
      <c r="AQ789" s="190"/>
      <c r="AR789" s="190"/>
      <c r="AS789" s="190"/>
      <c r="AT789" s="190"/>
      <c r="AU789" s="190"/>
      <c r="AV789" s="190"/>
      <c r="AW789" s="190"/>
      <c r="AX789" s="190"/>
      <c r="AY789" s="190"/>
      <c r="AZ789" s="190"/>
      <c r="BA789" s="190"/>
      <c r="BB789" s="190"/>
      <c r="BC789" s="190"/>
    </row>
    <row r="790" spans="28:55">
      <c r="AB790" s="190"/>
      <c r="AC790" s="190"/>
      <c r="AD790" s="190"/>
      <c r="AE790" s="190"/>
      <c r="AF790" s="190"/>
      <c r="AG790" s="190"/>
      <c r="AH790" s="190"/>
      <c r="AI790" s="190"/>
      <c r="AJ790" s="190"/>
      <c r="AK790" s="190"/>
      <c r="AL790" s="190"/>
      <c r="AM790" s="190"/>
      <c r="AN790" s="190"/>
      <c r="AO790" s="190"/>
      <c r="AP790" s="190"/>
      <c r="AQ790" s="190"/>
      <c r="AR790" s="190"/>
      <c r="AS790" s="190"/>
      <c r="AT790" s="190"/>
      <c r="AU790" s="190"/>
      <c r="AV790" s="190"/>
      <c r="AW790" s="190"/>
      <c r="AX790" s="190"/>
      <c r="AY790" s="190"/>
      <c r="AZ790" s="190"/>
      <c r="BA790" s="190"/>
      <c r="BB790" s="190"/>
      <c r="BC790" s="190"/>
    </row>
    <row r="791" spans="28:55">
      <c r="AB791" s="190"/>
      <c r="AC791" s="190"/>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90"/>
      <c r="BC791" s="190"/>
    </row>
    <row r="792" spans="28:55">
      <c r="AB792" s="190"/>
      <c r="AC792" s="190"/>
      <c r="AD792" s="190"/>
      <c r="AE792" s="190"/>
      <c r="AF792" s="190"/>
      <c r="AG792" s="190"/>
      <c r="AH792" s="190"/>
      <c r="AI792" s="190"/>
      <c r="AJ792" s="190"/>
      <c r="AK792" s="190"/>
      <c r="AL792" s="190"/>
      <c r="AM792" s="190"/>
      <c r="AN792" s="190"/>
      <c r="AO792" s="190"/>
      <c r="AP792" s="190"/>
      <c r="AQ792" s="190"/>
      <c r="AR792" s="190"/>
      <c r="AS792" s="190"/>
      <c r="AT792" s="190"/>
      <c r="AU792" s="190"/>
      <c r="AV792" s="190"/>
      <c r="AW792" s="190"/>
      <c r="AX792" s="190"/>
      <c r="AY792" s="190"/>
      <c r="AZ792" s="190"/>
      <c r="BA792" s="190"/>
      <c r="BB792" s="190"/>
      <c r="BC792" s="190"/>
    </row>
    <row r="793" spans="28:55">
      <c r="AB793" s="190"/>
      <c r="AC793" s="190"/>
      <c r="AD793" s="190"/>
      <c r="AE793" s="190"/>
      <c r="AF793" s="190"/>
      <c r="AG793" s="190"/>
      <c r="AH793" s="190"/>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row>
    <row r="794" spans="28:55">
      <c r="AB794" s="190"/>
      <c r="AC794" s="190"/>
      <c r="AD794" s="190"/>
      <c r="AE794" s="190"/>
      <c r="AF794" s="190"/>
      <c r="AG794" s="190"/>
      <c r="AH794" s="190"/>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row>
    <row r="795" spans="28:55">
      <c r="AB795" s="190"/>
      <c r="AC795" s="190"/>
      <c r="AD795" s="190"/>
      <c r="AE795" s="190"/>
      <c r="AF795" s="190"/>
      <c r="AG795" s="190"/>
      <c r="AH795" s="190"/>
      <c r="AI795" s="190"/>
      <c r="AJ795" s="190"/>
      <c r="AK795" s="190"/>
      <c r="AL795" s="190"/>
      <c r="AM795" s="190"/>
      <c r="AN795" s="190"/>
      <c r="AO795" s="190"/>
      <c r="AP795" s="190"/>
      <c r="AQ795" s="190"/>
      <c r="AR795" s="190"/>
      <c r="AS795" s="190"/>
      <c r="AT795" s="190"/>
      <c r="AU795" s="190"/>
      <c r="AV795" s="190"/>
      <c r="AW795" s="190"/>
      <c r="AX795" s="190"/>
      <c r="AY795" s="190"/>
      <c r="AZ795" s="190"/>
      <c r="BA795" s="190"/>
      <c r="BB795" s="190"/>
      <c r="BC795" s="190"/>
    </row>
    <row r="796" spans="28:55">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90"/>
      <c r="BC796" s="190"/>
    </row>
    <row r="797" spans="28:55">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90"/>
      <c r="BC797" s="190"/>
    </row>
    <row r="798" spans="28:55">
      <c r="AB798" s="190"/>
      <c r="AC798" s="190"/>
      <c r="AD798" s="190"/>
      <c r="AE798" s="190"/>
      <c r="AF798" s="190"/>
      <c r="AG798" s="190"/>
      <c r="AH798" s="190"/>
      <c r="AI798" s="190"/>
      <c r="AJ798" s="190"/>
      <c r="AK798" s="190"/>
      <c r="AL798" s="190"/>
      <c r="AM798" s="190"/>
      <c r="AN798" s="190"/>
      <c r="AO798" s="190"/>
      <c r="AP798" s="190"/>
      <c r="AQ798" s="190"/>
      <c r="AR798" s="190"/>
      <c r="AS798" s="190"/>
      <c r="AT798" s="190"/>
      <c r="AU798" s="190"/>
      <c r="AV798" s="190"/>
      <c r="AW798" s="190"/>
      <c r="AX798" s="190"/>
      <c r="AY798" s="190"/>
      <c r="AZ798" s="190"/>
      <c r="BA798" s="190"/>
      <c r="BB798" s="190"/>
      <c r="BC798" s="190"/>
    </row>
    <row r="799" spans="28:55">
      <c r="AB799" s="190"/>
      <c r="AC799" s="190"/>
      <c r="AD799" s="190"/>
      <c r="AE799" s="190"/>
      <c r="AF799" s="190"/>
      <c r="AG799" s="190"/>
      <c r="AH799" s="190"/>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row>
    <row r="800" spans="28:55">
      <c r="AB800" s="190"/>
      <c r="AC800" s="190"/>
      <c r="AD800" s="190"/>
      <c r="AE800" s="190"/>
      <c r="AF800" s="190"/>
      <c r="AG800" s="190"/>
      <c r="AH800" s="190"/>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row>
    <row r="801" spans="28:55">
      <c r="AB801" s="190"/>
      <c r="AC801" s="190"/>
      <c r="AD801" s="190"/>
      <c r="AE801" s="190"/>
      <c r="AF801" s="190"/>
      <c r="AG801" s="190"/>
      <c r="AH801" s="190"/>
      <c r="AI801" s="190"/>
      <c r="AJ801" s="190"/>
      <c r="AK801" s="190"/>
      <c r="AL801" s="190"/>
      <c r="AM801" s="190"/>
      <c r="AN801" s="190"/>
      <c r="AO801" s="190"/>
      <c r="AP801" s="190"/>
      <c r="AQ801" s="190"/>
      <c r="AR801" s="190"/>
      <c r="AS801" s="190"/>
      <c r="AT801" s="190"/>
      <c r="AU801" s="190"/>
      <c r="AV801" s="190"/>
      <c r="AW801" s="190"/>
      <c r="AX801" s="190"/>
      <c r="AY801" s="190"/>
      <c r="AZ801" s="190"/>
      <c r="BA801" s="190"/>
      <c r="BB801" s="190"/>
      <c r="BC801" s="190"/>
    </row>
    <row r="802" spans="28:55">
      <c r="AB802" s="190"/>
      <c r="AC802" s="190"/>
      <c r="AD802" s="190"/>
      <c r="AE802" s="190"/>
      <c r="AF802" s="190"/>
      <c r="AG802" s="190"/>
      <c r="AH802" s="190"/>
      <c r="AI802" s="190"/>
      <c r="AJ802" s="190"/>
      <c r="AK802" s="190"/>
      <c r="AL802" s="190"/>
      <c r="AM802" s="190"/>
      <c r="AN802" s="190"/>
      <c r="AO802" s="190"/>
      <c r="AP802" s="190"/>
      <c r="AQ802" s="190"/>
      <c r="AR802" s="190"/>
      <c r="AS802" s="190"/>
      <c r="AT802" s="190"/>
      <c r="AU802" s="190"/>
      <c r="AV802" s="190"/>
      <c r="AW802" s="190"/>
      <c r="AX802" s="190"/>
      <c r="AY802" s="190"/>
      <c r="AZ802" s="190"/>
      <c r="BA802" s="190"/>
      <c r="BB802" s="190"/>
      <c r="BC802" s="190"/>
    </row>
    <row r="803" spans="28:55">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90"/>
      <c r="BC803" s="190"/>
    </row>
    <row r="804" spans="28:55">
      <c r="AB804" s="190"/>
      <c r="AC804" s="190"/>
      <c r="AD804" s="190"/>
      <c r="AE804" s="190"/>
      <c r="AF804" s="190"/>
      <c r="AG804" s="190"/>
      <c r="AH804" s="190"/>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row>
    <row r="805" spans="28:55">
      <c r="AB805" s="190"/>
      <c r="AC805" s="190"/>
      <c r="AD805" s="190"/>
      <c r="AE805" s="190"/>
      <c r="AF805" s="190"/>
      <c r="AG805" s="190"/>
      <c r="AH805" s="190"/>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row>
    <row r="806" spans="28:55">
      <c r="AB806" s="190"/>
      <c r="AC806" s="190"/>
      <c r="AD806" s="190"/>
      <c r="AE806" s="190"/>
      <c r="AF806" s="190"/>
      <c r="AG806" s="190"/>
      <c r="AH806" s="190"/>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row>
    <row r="807" spans="28:55">
      <c r="AB807" s="190"/>
      <c r="AC807" s="190"/>
      <c r="AD807" s="190"/>
      <c r="AE807" s="190"/>
      <c r="AF807" s="190"/>
      <c r="AG807" s="190"/>
      <c r="AH807" s="190"/>
      <c r="AI807" s="190"/>
      <c r="AJ807" s="190"/>
      <c r="AK807" s="190"/>
      <c r="AL807" s="190"/>
      <c r="AM807" s="190"/>
      <c r="AN807" s="190"/>
      <c r="AO807" s="190"/>
      <c r="AP807" s="190"/>
      <c r="AQ807" s="190"/>
      <c r="AR807" s="190"/>
      <c r="AS807" s="190"/>
      <c r="AT807" s="190"/>
      <c r="AU807" s="190"/>
      <c r="AV807" s="190"/>
      <c r="AW807" s="190"/>
      <c r="AX807" s="190"/>
      <c r="AY807" s="190"/>
      <c r="AZ807" s="190"/>
      <c r="BA807" s="190"/>
      <c r="BB807" s="190"/>
      <c r="BC807" s="190"/>
    </row>
    <row r="808" spans="28:55">
      <c r="AB808" s="190"/>
      <c r="AC808" s="190"/>
      <c r="AD808" s="190"/>
      <c r="AE808" s="190"/>
      <c r="AF808" s="190"/>
      <c r="AG808" s="190"/>
      <c r="AH808" s="190"/>
      <c r="AI808" s="190"/>
      <c r="AJ808" s="190"/>
      <c r="AK808" s="190"/>
      <c r="AL808" s="190"/>
      <c r="AM808" s="190"/>
      <c r="AN808" s="190"/>
      <c r="AO808" s="190"/>
      <c r="AP808" s="190"/>
      <c r="AQ808" s="190"/>
      <c r="AR808" s="190"/>
      <c r="AS808" s="190"/>
      <c r="AT808" s="190"/>
      <c r="AU808" s="190"/>
      <c r="AV808" s="190"/>
      <c r="AW808" s="190"/>
      <c r="AX808" s="190"/>
      <c r="AY808" s="190"/>
      <c r="AZ808" s="190"/>
      <c r="BA808" s="190"/>
      <c r="BB808" s="190"/>
      <c r="BC808" s="190"/>
    </row>
    <row r="809" spans="28:55">
      <c r="AB809" s="190"/>
      <c r="AC809" s="190"/>
      <c r="AD809" s="190"/>
      <c r="AE809" s="190"/>
      <c r="AF809" s="190"/>
      <c r="AG809" s="190"/>
      <c r="AH809" s="190"/>
      <c r="AI809" s="190"/>
      <c r="AJ809" s="190"/>
      <c r="AK809" s="190"/>
      <c r="AL809" s="190"/>
      <c r="AM809" s="190"/>
      <c r="AN809" s="190"/>
      <c r="AO809" s="190"/>
      <c r="AP809" s="190"/>
      <c r="AQ809" s="190"/>
      <c r="AR809" s="190"/>
      <c r="AS809" s="190"/>
      <c r="AT809" s="190"/>
      <c r="AU809" s="190"/>
      <c r="AV809" s="190"/>
      <c r="AW809" s="190"/>
      <c r="AX809" s="190"/>
      <c r="AY809" s="190"/>
      <c r="AZ809" s="190"/>
      <c r="BA809" s="190"/>
      <c r="BB809" s="190"/>
      <c r="BC809" s="190"/>
    </row>
    <row r="810" spans="28:55">
      <c r="AB810" s="190"/>
      <c r="AC810" s="190"/>
      <c r="AD810" s="190"/>
      <c r="AE810" s="190"/>
      <c r="AF810" s="190"/>
      <c r="AG810" s="190"/>
      <c r="AH810" s="190"/>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row>
    <row r="811" spans="28:55">
      <c r="AB811" s="190"/>
      <c r="AC811" s="190"/>
      <c r="AD811" s="190"/>
      <c r="AE811" s="190"/>
      <c r="AF811" s="190"/>
      <c r="AG811" s="190"/>
      <c r="AH811" s="190"/>
      <c r="AI811" s="190"/>
      <c r="AJ811" s="190"/>
      <c r="AK811" s="190"/>
      <c r="AL811" s="190"/>
      <c r="AM811" s="190"/>
      <c r="AN811" s="190"/>
      <c r="AO811" s="190"/>
      <c r="AP811" s="190"/>
      <c r="AQ811" s="190"/>
      <c r="AR811" s="190"/>
      <c r="AS811" s="190"/>
      <c r="AT811" s="190"/>
      <c r="AU811" s="190"/>
      <c r="AV811" s="190"/>
      <c r="AW811" s="190"/>
      <c r="AX811" s="190"/>
      <c r="AY811" s="190"/>
      <c r="AZ811" s="190"/>
      <c r="BA811" s="190"/>
      <c r="BB811" s="190"/>
      <c r="BC811" s="190"/>
    </row>
    <row r="812" spans="28:55">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90"/>
      <c r="BC812" s="190"/>
    </row>
    <row r="813" spans="28:55">
      <c r="AB813" s="190"/>
      <c r="AC813" s="190"/>
      <c r="AD813" s="190"/>
      <c r="AE813" s="190"/>
      <c r="AF813" s="190"/>
      <c r="AG813" s="190"/>
      <c r="AH813" s="190"/>
      <c r="AI813" s="190"/>
      <c r="AJ813" s="190"/>
      <c r="AK813" s="190"/>
      <c r="AL813" s="190"/>
      <c r="AM813" s="190"/>
      <c r="AN813" s="190"/>
      <c r="AO813" s="190"/>
      <c r="AP813" s="190"/>
      <c r="AQ813" s="190"/>
      <c r="AR813" s="190"/>
      <c r="AS813" s="190"/>
      <c r="AT813" s="190"/>
      <c r="AU813" s="190"/>
      <c r="AV813" s="190"/>
      <c r="AW813" s="190"/>
      <c r="AX813" s="190"/>
      <c r="AY813" s="190"/>
      <c r="AZ813" s="190"/>
      <c r="BA813" s="190"/>
      <c r="BB813" s="190"/>
      <c r="BC813" s="190"/>
    </row>
    <row r="814" spans="28:55">
      <c r="AB814" s="190"/>
      <c r="AC814" s="190"/>
      <c r="AD814" s="190"/>
      <c r="AE814" s="190"/>
      <c r="AF814" s="190"/>
      <c r="AG814" s="190"/>
      <c r="AH814" s="190"/>
      <c r="AI814" s="190"/>
      <c r="AJ814" s="190"/>
      <c r="AK814" s="190"/>
      <c r="AL814" s="190"/>
      <c r="AM814" s="190"/>
      <c r="AN814" s="190"/>
      <c r="AO814" s="190"/>
      <c r="AP814" s="190"/>
      <c r="AQ814" s="190"/>
      <c r="AR814" s="190"/>
      <c r="AS814" s="190"/>
      <c r="AT814" s="190"/>
      <c r="AU814" s="190"/>
      <c r="AV814" s="190"/>
      <c r="AW814" s="190"/>
      <c r="AX814" s="190"/>
      <c r="AY814" s="190"/>
      <c r="AZ814" s="190"/>
      <c r="BA814" s="190"/>
      <c r="BB814" s="190"/>
      <c r="BC814" s="190"/>
    </row>
    <row r="815" spans="28:55">
      <c r="AB815" s="190"/>
      <c r="AC815" s="190"/>
      <c r="AD815" s="190"/>
      <c r="AE815" s="190"/>
      <c r="AF815" s="190"/>
      <c r="AG815" s="190"/>
      <c r="AH815" s="190"/>
      <c r="AI815" s="190"/>
      <c r="AJ815" s="190"/>
      <c r="AK815" s="190"/>
      <c r="AL815" s="190"/>
      <c r="AM815" s="190"/>
      <c r="AN815" s="190"/>
      <c r="AO815" s="190"/>
      <c r="AP815" s="190"/>
      <c r="AQ815" s="190"/>
      <c r="AR815" s="190"/>
      <c r="AS815" s="190"/>
      <c r="AT815" s="190"/>
      <c r="AU815" s="190"/>
      <c r="AV815" s="190"/>
      <c r="AW815" s="190"/>
      <c r="AX815" s="190"/>
      <c r="AY815" s="190"/>
      <c r="AZ815" s="190"/>
      <c r="BA815" s="190"/>
      <c r="BB815" s="190"/>
      <c r="BC815" s="190"/>
    </row>
    <row r="816" spans="28:55">
      <c r="AB816" s="190"/>
      <c r="AC816" s="190"/>
      <c r="AD816" s="190"/>
      <c r="AE816" s="190"/>
      <c r="AF816" s="190"/>
      <c r="AG816" s="190"/>
      <c r="AH816" s="190"/>
      <c r="AI816" s="190"/>
      <c r="AJ816" s="190"/>
      <c r="AK816" s="190"/>
      <c r="AL816" s="190"/>
      <c r="AM816" s="190"/>
      <c r="AN816" s="190"/>
      <c r="AO816" s="190"/>
      <c r="AP816" s="190"/>
      <c r="AQ816" s="190"/>
      <c r="AR816" s="190"/>
      <c r="AS816" s="190"/>
      <c r="AT816" s="190"/>
      <c r="AU816" s="190"/>
      <c r="AV816" s="190"/>
      <c r="AW816" s="190"/>
      <c r="AX816" s="190"/>
      <c r="AY816" s="190"/>
      <c r="AZ816" s="190"/>
      <c r="BA816" s="190"/>
      <c r="BB816" s="190"/>
      <c r="BC816" s="190"/>
    </row>
    <row r="817" spans="28:55">
      <c r="AB817" s="190"/>
      <c r="AC817" s="190"/>
      <c r="AD817" s="190"/>
      <c r="AE817" s="190"/>
      <c r="AF817" s="190"/>
      <c r="AG817" s="190"/>
      <c r="AH817" s="190"/>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row>
    <row r="818" spans="28:55">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row>
    <row r="819" spans="28:55">
      <c r="AB819" s="190"/>
      <c r="AC819" s="190"/>
      <c r="AD819" s="190"/>
      <c r="AE819" s="190"/>
      <c r="AF819" s="190"/>
      <c r="AG819" s="190"/>
      <c r="AH819" s="190"/>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row>
    <row r="820" spans="28:55">
      <c r="AB820" s="190"/>
      <c r="AC820" s="190"/>
      <c r="AD820" s="190"/>
      <c r="AE820" s="190"/>
      <c r="AF820" s="190"/>
      <c r="AG820" s="190"/>
      <c r="AH820" s="190"/>
      <c r="AI820" s="190"/>
      <c r="AJ820" s="190"/>
      <c r="AK820" s="190"/>
      <c r="AL820" s="190"/>
      <c r="AM820" s="190"/>
      <c r="AN820" s="190"/>
      <c r="AO820" s="190"/>
      <c r="AP820" s="190"/>
      <c r="AQ820" s="190"/>
      <c r="AR820" s="190"/>
      <c r="AS820" s="190"/>
      <c r="AT820" s="190"/>
      <c r="AU820" s="190"/>
      <c r="AV820" s="190"/>
      <c r="AW820" s="190"/>
      <c r="AX820" s="190"/>
      <c r="AY820" s="190"/>
      <c r="AZ820" s="190"/>
      <c r="BA820" s="190"/>
      <c r="BB820" s="190"/>
      <c r="BC820" s="190"/>
    </row>
    <row r="821" spans="28:55">
      <c r="AB821" s="190"/>
      <c r="AC821" s="190"/>
      <c r="AD821" s="190"/>
      <c r="AE821" s="190"/>
      <c r="AF821" s="190"/>
      <c r="AG821" s="190"/>
      <c r="AH821" s="190"/>
      <c r="AI821" s="190"/>
      <c r="AJ821" s="190"/>
      <c r="AK821" s="190"/>
      <c r="AL821" s="190"/>
      <c r="AM821" s="190"/>
      <c r="AN821" s="190"/>
      <c r="AO821" s="190"/>
      <c r="AP821" s="190"/>
      <c r="AQ821" s="190"/>
      <c r="AR821" s="190"/>
      <c r="AS821" s="190"/>
      <c r="AT821" s="190"/>
      <c r="AU821" s="190"/>
      <c r="AV821" s="190"/>
      <c r="AW821" s="190"/>
      <c r="AX821" s="190"/>
      <c r="AY821" s="190"/>
      <c r="AZ821" s="190"/>
      <c r="BA821" s="190"/>
      <c r="BB821" s="190"/>
      <c r="BC821" s="190"/>
    </row>
    <row r="822" spans="28:55">
      <c r="AB822" s="190"/>
      <c r="AC822" s="190"/>
      <c r="AD822" s="190"/>
      <c r="AE822" s="190"/>
      <c r="AF822" s="190"/>
      <c r="AG822" s="190"/>
      <c r="AH822" s="190"/>
      <c r="AI822" s="190"/>
      <c r="AJ822" s="190"/>
      <c r="AK822" s="190"/>
      <c r="AL822" s="190"/>
      <c r="AM822" s="190"/>
      <c r="AN822" s="190"/>
      <c r="AO822" s="190"/>
      <c r="AP822" s="190"/>
      <c r="AQ822" s="190"/>
      <c r="AR822" s="190"/>
      <c r="AS822" s="190"/>
      <c r="AT822" s="190"/>
      <c r="AU822" s="190"/>
      <c r="AV822" s="190"/>
      <c r="AW822" s="190"/>
      <c r="AX822" s="190"/>
      <c r="AY822" s="190"/>
      <c r="AZ822" s="190"/>
      <c r="BA822" s="190"/>
      <c r="BB822" s="190"/>
      <c r="BC822" s="190"/>
    </row>
    <row r="823" spans="28:55">
      <c r="AB823" s="190"/>
      <c r="AC823" s="190"/>
      <c r="AD823" s="190"/>
      <c r="AE823" s="190"/>
      <c r="AF823" s="190"/>
      <c r="AG823" s="190"/>
      <c r="AH823" s="190"/>
      <c r="AI823" s="190"/>
      <c r="AJ823" s="190"/>
      <c r="AK823" s="190"/>
      <c r="AL823" s="190"/>
      <c r="AM823" s="190"/>
      <c r="AN823" s="190"/>
      <c r="AO823" s="190"/>
      <c r="AP823" s="190"/>
      <c r="AQ823" s="190"/>
      <c r="AR823" s="190"/>
      <c r="AS823" s="190"/>
      <c r="AT823" s="190"/>
      <c r="AU823" s="190"/>
      <c r="AV823" s="190"/>
      <c r="AW823" s="190"/>
      <c r="AX823" s="190"/>
      <c r="AY823" s="190"/>
      <c r="AZ823" s="190"/>
      <c r="BA823" s="190"/>
      <c r="BB823" s="190"/>
      <c r="BC823" s="190"/>
    </row>
    <row r="824" spans="28:55">
      <c r="AB824" s="190"/>
      <c r="AC824" s="190"/>
      <c r="AD824" s="190"/>
      <c r="AE824" s="190"/>
      <c r="AF824" s="190"/>
      <c r="AG824" s="190"/>
      <c r="AH824" s="190"/>
      <c r="AI824" s="190"/>
      <c r="AJ824" s="190"/>
      <c r="AK824" s="190"/>
      <c r="AL824" s="190"/>
      <c r="AM824" s="190"/>
      <c r="AN824" s="190"/>
      <c r="AO824" s="190"/>
      <c r="AP824" s="190"/>
      <c r="AQ824" s="190"/>
      <c r="AR824" s="190"/>
      <c r="AS824" s="190"/>
      <c r="AT824" s="190"/>
      <c r="AU824" s="190"/>
      <c r="AV824" s="190"/>
      <c r="AW824" s="190"/>
      <c r="AX824" s="190"/>
      <c r="AY824" s="190"/>
      <c r="AZ824" s="190"/>
      <c r="BA824" s="190"/>
      <c r="BB824" s="190"/>
      <c r="BC824" s="190"/>
    </row>
    <row r="825" spans="28:55">
      <c r="AB825" s="190"/>
      <c r="AC825" s="190"/>
      <c r="AD825" s="190"/>
      <c r="AE825" s="190"/>
      <c r="AF825" s="190"/>
      <c r="AG825" s="190"/>
      <c r="AH825" s="190"/>
      <c r="AI825" s="190"/>
      <c r="AJ825" s="190"/>
      <c r="AK825" s="190"/>
      <c r="AL825" s="190"/>
      <c r="AM825" s="190"/>
      <c r="AN825" s="190"/>
      <c r="AO825" s="190"/>
      <c r="AP825" s="190"/>
      <c r="AQ825" s="190"/>
      <c r="AR825" s="190"/>
      <c r="AS825" s="190"/>
      <c r="AT825" s="190"/>
      <c r="AU825" s="190"/>
      <c r="AV825" s="190"/>
      <c r="AW825" s="190"/>
      <c r="AX825" s="190"/>
      <c r="AY825" s="190"/>
      <c r="AZ825" s="190"/>
      <c r="BA825" s="190"/>
      <c r="BB825" s="190"/>
      <c r="BC825" s="190"/>
    </row>
    <row r="826" spans="28:55">
      <c r="AB826" s="190"/>
      <c r="AC826" s="190"/>
      <c r="AD826" s="190"/>
      <c r="AE826" s="190"/>
      <c r="AF826" s="190"/>
      <c r="AG826" s="190"/>
      <c r="AH826" s="190"/>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row>
    <row r="827" spans="28:55">
      <c r="AB827" s="190"/>
      <c r="AC827" s="190"/>
      <c r="AD827" s="190"/>
      <c r="AE827" s="190"/>
      <c r="AF827" s="190"/>
      <c r="AG827" s="190"/>
      <c r="AH827" s="190"/>
      <c r="AI827" s="190"/>
      <c r="AJ827" s="190"/>
      <c r="AK827" s="190"/>
      <c r="AL827" s="190"/>
      <c r="AM827" s="190"/>
      <c r="AN827" s="190"/>
      <c r="AO827" s="190"/>
      <c r="AP827" s="190"/>
      <c r="AQ827" s="190"/>
      <c r="AR827" s="190"/>
      <c r="AS827" s="190"/>
      <c r="AT827" s="190"/>
      <c r="AU827" s="190"/>
      <c r="AV827" s="190"/>
      <c r="AW827" s="190"/>
      <c r="AX827" s="190"/>
      <c r="AY827" s="190"/>
      <c r="AZ827" s="190"/>
      <c r="BA827" s="190"/>
      <c r="BB827" s="190"/>
      <c r="BC827" s="190"/>
    </row>
    <row r="828" spans="28:55">
      <c r="AB828" s="190"/>
      <c r="AC828" s="190"/>
      <c r="AD828" s="190"/>
      <c r="AE828" s="190"/>
      <c r="AF828" s="190"/>
      <c r="AG828" s="190"/>
      <c r="AH828" s="190"/>
      <c r="AI828" s="190"/>
      <c r="AJ828" s="190"/>
      <c r="AK828" s="190"/>
      <c r="AL828" s="190"/>
      <c r="AM828" s="190"/>
      <c r="AN828" s="190"/>
      <c r="AO828" s="190"/>
      <c r="AP828" s="190"/>
      <c r="AQ828" s="190"/>
      <c r="AR828" s="190"/>
      <c r="AS828" s="190"/>
      <c r="AT828" s="190"/>
      <c r="AU828" s="190"/>
      <c r="AV828" s="190"/>
      <c r="AW828" s="190"/>
      <c r="AX828" s="190"/>
      <c r="AY828" s="190"/>
      <c r="AZ828" s="190"/>
      <c r="BA828" s="190"/>
      <c r="BB828" s="190"/>
      <c r="BC828" s="190"/>
    </row>
    <row r="829" spans="28:55">
      <c r="AB829" s="190"/>
      <c r="AC829" s="190"/>
      <c r="AD829" s="190"/>
      <c r="AE829" s="190"/>
      <c r="AF829" s="190"/>
      <c r="AG829" s="190"/>
      <c r="AH829" s="190"/>
      <c r="AI829" s="190"/>
      <c r="AJ829" s="190"/>
      <c r="AK829" s="190"/>
      <c r="AL829" s="190"/>
      <c r="AM829" s="190"/>
      <c r="AN829" s="190"/>
      <c r="AO829" s="190"/>
      <c r="AP829" s="190"/>
      <c r="AQ829" s="190"/>
      <c r="AR829" s="190"/>
      <c r="AS829" s="190"/>
      <c r="AT829" s="190"/>
      <c r="AU829" s="190"/>
      <c r="AV829" s="190"/>
      <c r="AW829" s="190"/>
      <c r="AX829" s="190"/>
      <c r="AY829" s="190"/>
      <c r="AZ829" s="190"/>
      <c r="BA829" s="190"/>
      <c r="BB829" s="190"/>
      <c r="BC829" s="190"/>
    </row>
    <row r="830" spans="28:55">
      <c r="AB830" s="190"/>
      <c r="AC830" s="190"/>
      <c r="AD830" s="190"/>
      <c r="AE830" s="190"/>
      <c r="AF830" s="190"/>
      <c r="AG830" s="190"/>
      <c r="AH830" s="190"/>
      <c r="AI830" s="190"/>
      <c r="AJ830" s="190"/>
      <c r="AK830" s="190"/>
      <c r="AL830" s="190"/>
      <c r="AM830" s="190"/>
      <c r="AN830" s="190"/>
      <c r="AO830" s="190"/>
      <c r="AP830" s="190"/>
      <c r="AQ830" s="190"/>
      <c r="AR830" s="190"/>
      <c r="AS830" s="190"/>
      <c r="AT830" s="190"/>
      <c r="AU830" s="190"/>
      <c r="AV830" s="190"/>
      <c r="AW830" s="190"/>
      <c r="AX830" s="190"/>
      <c r="AY830" s="190"/>
      <c r="AZ830" s="190"/>
      <c r="BA830" s="190"/>
      <c r="BB830" s="190"/>
      <c r="BC830" s="190"/>
    </row>
    <row r="831" spans="28:55">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90"/>
      <c r="BC831" s="190"/>
    </row>
    <row r="832" spans="28:55">
      <c r="AB832" s="190"/>
      <c r="AC832" s="190"/>
      <c r="AD832" s="190"/>
      <c r="AE832" s="190"/>
      <c r="AF832" s="190"/>
      <c r="AG832" s="190"/>
      <c r="AH832" s="190"/>
      <c r="AI832" s="190"/>
      <c r="AJ832" s="190"/>
      <c r="AK832" s="190"/>
      <c r="AL832" s="190"/>
      <c r="AM832" s="190"/>
      <c r="AN832" s="190"/>
      <c r="AO832" s="190"/>
      <c r="AP832" s="190"/>
      <c r="AQ832" s="190"/>
      <c r="AR832" s="190"/>
      <c r="AS832" s="190"/>
      <c r="AT832" s="190"/>
      <c r="AU832" s="190"/>
      <c r="AV832" s="190"/>
      <c r="AW832" s="190"/>
      <c r="AX832" s="190"/>
      <c r="AY832" s="190"/>
      <c r="AZ832" s="190"/>
      <c r="BA832" s="190"/>
      <c r="BB832" s="190"/>
      <c r="BC832" s="190"/>
    </row>
    <row r="833" spans="28:55">
      <c r="AB833" s="190"/>
      <c r="AC833" s="190"/>
      <c r="AD833" s="190"/>
      <c r="AE833" s="190"/>
      <c r="AF833" s="190"/>
      <c r="AG833" s="190"/>
      <c r="AH833" s="190"/>
      <c r="AI833" s="190"/>
      <c r="AJ833" s="190"/>
      <c r="AK833" s="190"/>
      <c r="AL833" s="190"/>
      <c r="AM833" s="190"/>
      <c r="AN833" s="190"/>
      <c r="AO833" s="190"/>
      <c r="AP833" s="190"/>
      <c r="AQ833" s="190"/>
      <c r="AR833" s="190"/>
      <c r="AS833" s="190"/>
      <c r="AT833" s="190"/>
      <c r="AU833" s="190"/>
      <c r="AV833" s="190"/>
      <c r="AW833" s="190"/>
      <c r="AX833" s="190"/>
      <c r="AY833" s="190"/>
      <c r="AZ833" s="190"/>
      <c r="BA833" s="190"/>
      <c r="BB833" s="190"/>
      <c r="BC833" s="190"/>
    </row>
    <row r="834" spans="28:55">
      <c r="AB834" s="190"/>
      <c r="AC834" s="190"/>
      <c r="AD834" s="190"/>
      <c r="AE834" s="190"/>
      <c r="AF834" s="190"/>
      <c r="AG834" s="190"/>
      <c r="AH834" s="190"/>
      <c r="AI834" s="190"/>
      <c r="AJ834" s="190"/>
      <c r="AK834" s="190"/>
      <c r="AL834" s="190"/>
      <c r="AM834" s="190"/>
      <c r="AN834" s="190"/>
      <c r="AO834" s="190"/>
      <c r="AP834" s="190"/>
      <c r="AQ834" s="190"/>
      <c r="AR834" s="190"/>
      <c r="AS834" s="190"/>
      <c r="AT834" s="190"/>
      <c r="AU834" s="190"/>
      <c r="AV834" s="190"/>
      <c r="AW834" s="190"/>
      <c r="AX834" s="190"/>
      <c r="AY834" s="190"/>
      <c r="AZ834" s="190"/>
      <c r="BA834" s="190"/>
      <c r="BB834" s="190"/>
      <c r="BC834" s="190"/>
    </row>
    <row r="835" spans="28:55">
      <c r="AB835" s="190"/>
      <c r="AC835" s="190"/>
      <c r="AD835" s="190"/>
      <c r="AE835" s="190"/>
      <c r="AF835" s="190"/>
      <c r="AG835" s="190"/>
      <c r="AH835" s="190"/>
      <c r="AI835" s="190"/>
      <c r="AJ835" s="190"/>
      <c r="AK835" s="190"/>
      <c r="AL835" s="190"/>
      <c r="AM835" s="190"/>
      <c r="AN835" s="190"/>
      <c r="AO835" s="190"/>
      <c r="AP835" s="190"/>
      <c r="AQ835" s="190"/>
      <c r="AR835" s="190"/>
      <c r="AS835" s="190"/>
      <c r="AT835" s="190"/>
      <c r="AU835" s="190"/>
      <c r="AV835" s="190"/>
      <c r="AW835" s="190"/>
      <c r="AX835" s="190"/>
      <c r="AY835" s="190"/>
      <c r="AZ835" s="190"/>
      <c r="BA835" s="190"/>
      <c r="BB835" s="190"/>
      <c r="BC835" s="190"/>
    </row>
    <row r="836" spans="28:55">
      <c r="AB836" s="190"/>
      <c r="AC836" s="190"/>
      <c r="AD836" s="190"/>
      <c r="AE836" s="190"/>
      <c r="AF836" s="190"/>
      <c r="AG836" s="190"/>
      <c r="AH836" s="190"/>
      <c r="AI836" s="190"/>
      <c r="AJ836" s="190"/>
      <c r="AK836" s="190"/>
      <c r="AL836" s="190"/>
      <c r="AM836" s="190"/>
      <c r="AN836" s="190"/>
      <c r="AO836" s="190"/>
      <c r="AP836" s="190"/>
      <c r="AQ836" s="190"/>
      <c r="AR836" s="190"/>
      <c r="AS836" s="190"/>
      <c r="AT836" s="190"/>
      <c r="AU836" s="190"/>
      <c r="AV836" s="190"/>
      <c r="AW836" s="190"/>
      <c r="AX836" s="190"/>
      <c r="AY836" s="190"/>
      <c r="AZ836" s="190"/>
      <c r="BA836" s="190"/>
      <c r="BB836" s="190"/>
      <c r="BC836" s="190"/>
    </row>
    <row r="837" spans="28:55">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row>
    <row r="838" spans="28:55">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row>
    <row r="839" spans="28:55">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row>
    <row r="840" spans="28:55">
      <c r="AB840" s="190"/>
      <c r="AC840" s="190"/>
      <c r="AD840" s="190"/>
      <c r="AE840" s="190"/>
      <c r="AF840" s="190"/>
      <c r="AG840" s="190"/>
      <c r="AH840" s="190"/>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row>
    <row r="841" spans="28:55">
      <c r="AB841" s="190"/>
      <c r="AC841" s="190"/>
      <c r="AD841" s="190"/>
      <c r="AE841" s="190"/>
      <c r="AF841" s="190"/>
      <c r="AG841" s="190"/>
      <c r="AH841" s="190"/>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row>
    <row r="842" spans="28:55">
      <c r="AB842" s="190"/>
      <c r="AC842" s="190"/>
      <c r="AD842" s="190"/>
      <c r="AE842" s="190"/>
      <c r="AF842" s="190"/>
      <c r="AG842" s="190"/>
      <c r="AH842" s="190"/>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row>
    <row r="843" spans="28:55">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90"/>
      <c r="BC843" s="190"/>
    </row>
    <row r="844" spans="28:55">
      <c r="AB844" s="190"/>
      <c r="AC844" s="190"/>
      <c r="AD844" s="190"/>
      <c r="AE844" s="190"/>
      <c r="AF844" s="190"/>
      <c r="AG844" s="190"/>
      <c r="AH844" s="190"/>
      <c r="AI844" s="190"/>
      <c r="AJ844" s="190"/>
      <c r="AK844" s="190"/>
      <c r="AL844" s="190"/>
      <c r="AM844" s="190"/>
      <c r="AN844" s="190"/>
      <c r="AO844" s="190"/>
      <c r="AP844" s="190"/>
      <c r="AQ844" s="190"/>
      <c r="AR844" s="190"/>
      <c r="AS844" s="190"/>
      <c r="AT844" s="190"/>
      <c r="AU844" s="190"/>
      <c r="AV844" s="190"/>
      <c r="AW844" s="190"/>
      <c r="AX844" s="190"/>
      <c r="AY844" s="190"/>
      <c r="AZ844" s="190"/>
      <c r="BA844" s="190"/>
      <c r="BB844" s="190"/>
      <c r="BC844" s="190"/>
    </row>
    <row r="845" spans="28:55">
      <c r="AB845" s="190"/>
      <c r="AC845" s="190"/>
      <c r="AD845" s="190"/>
      <c r="AE845" s="190"/>
      <c r="AF845" s="190"/>
      <c r="AG845" s="190"/>
      <c r="AH845" s="190"/>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row>
    <row r="846" spans="28:55">
      <c r="AB846" s="190"/>
      <c r="AC846" s="190"/>
      <c r="AD846" s="190"/>
      <c r="AE846" s="190"/>
      <c r="AF846" s="190"/>
      <c r="AG846" s="190"/>
      <c r="AH846" s="190"/>
      <c r="AI846" s="190"/>
      <c r="AJ846" s="190"/>
      <c r="AK846" s="190"/>
      <c r="AL846" s="190"/>
      <c r="AM846" s="190"/>
      <c r="AN846" s="190"/>
      <c r="AO846" s="190"/>
      <c r="AP846" s="190"/>
      <c r="AQ846" s="190"/>
      <c r="AR846" s="190"/>
      <c r="AS846" s="190"/>
      <c r="AT846" s="190"/>
      <c r="AU846" s="190"/>
      <c r="AV846" s="190"/>
      <c r="AW846" s="190"/>
      <c r="AX846" s="190"/>
      <c r="AY846" s="190"/>
      <c r="AZ846" s="190"/>
      <c r="BA846" s="190"/>
      <c r="BB846" s="190"/>
      <c r="BC846" s="190"/>
    </row>
    <row r="847" spans="28:55">
      <c r="AB847" s="190"/>
      <c r="AC847" s="190"/>
      <c r="AD847" s="190"/>
      <c r="AE847" s="190"/>
      <c r="AF847" s="190"/>
      <c r="AG847" s="190"/>
      <c r="AH847" s="190"/>
      <c r="AI847" s="190"/>
      <c r="AJ847" s="190"/>
      <c r="AK847" s="190"/>
      <c r="AL847" s="190"/>
      <c r="AM847" s="190"/>
      <c r="AN847" s="190"/>
      <c r="AO847" s="190"/>
      <c r="AP847" s="190"/>
      <c r="AQ847" s="190"/>
      <c r="AR847" s="190"/>
      <c r="AS847" s="190"/>
      <c r="AT847" s="190"/>
      <c r="AU847" s="190"/>
      <c r="AV847" s="190"/>
      <c r="AW847" s="190"/>
      <c r="AX847" s="190"/>
      <c r="AY847" s="190"/>
      <c r="AZ847" s="190"/>
      <c r="BA847" s="190"/>
      <c r="BB847" s="190"/>
      <c r="BC847" s="190"/>
    </row>
    <row r="848" spans="28:55">
      <c r="AB848" s="190"/>
      <c r="AC848" s="190"/>
      <c r="AD848" s="190"/>
      <c r="AE848" s="190"/>
      <c r="AF848" s="190"/>
      <c r="AG848" s="190"/>
      <c r="AH848" s="190"/>
      <c r="AI848" s="190"/>
      <c r="AJ848" s="190"/>
      <c r="AK848" s="190"/>
      <c r="AL848" s="190"/>
      <c r="AM848" s="190"/>
      <c r="AN848" s="190"/>
      <c r="AO848" s="190"/>
      <c r="AP848" s="190"/>
      <c r="AQ848" s="190"/>
      <c r="AR848" s="190"/>
      <c r="AS848" s="190"/>
      <c r="AT848" s="190"/>
      <c r="AU848" s="190"/>
      <c r="AV848" s="190"/>
      <c r="AW848" s="190"/>
      <c r="AX848" s="190"/>
      <c r="AY848" s="190"/>
      <c r="AZ848" s="190"/>
      <c r="BA848" s="190"/>
      <c r="BB848" s="190"/>
      <c r="BC848" s="190"/>
    </row>
    <row r="849" spans="28:55">
      <c r="AB849" s="190"/>
      <c r="AC849" s="190"/>
      <c r="AD849" s="190"/>
      <c r="AE849" s="190"/>
      <c r="AF849" s="190"/>
      <c r="AG849" s="190"/>
      <c r="AH849" s="190"/>
      <c r="AI849" s="190"/>
      <c r="AJ849" s="190"/>
      <c r="AK849" s="190"/>
      <c r="AL849" s="190"/>
      <c r="AM849" s="190"/>
      <c r="AN849" s="190"/>
      <c r="AO849" s="190"/>
      <c r="AP849" s="190"/>
      <c r="AQ849" s="190"/>
      <c r="AR849" s="190"/>
      <c r="AS849" s="190"/>
      <c r="AT849" s="190"/>
      <c r="AU849" s="190"/>
      <c r="AV849" s="190"/>
      <c r="AW849" s="190"/>
      <c r="AX849" s="190"/>
      <c r="AY849" s="190"/>
      <c r="AZ849" s="190"/>
      <c r="BA849" s="190"/>
      <c r="BB849" s="190"/>
      <c r="BC849" s="190"/>
    </row>
    <row r="850" spans="28:55">
      <c r="AB850" s="190"/>
      <c r="AC850" s="190"/>
      <c r="AD850" s="190"/>
      <c r="AE850" s="190"/>
      <c r="AF850" s="190"/>
      <c r="AG850" s="190"/>
      <c r="AH850" s="190"/>
      <c r="AI850" s="190"/>
      <c r="AJ850" s="190"/>
      <c r="AK850" s="190"/>
      <c r="AL850" s="190"/>
      <c r="AM850" s="190"/>
      <c r="AN850" s="190"/>
      <c r="AO850" s="190"/>
      <c r="AP850" s="190"/>
      <c r="AQ850" s="190"/>
      <c r="AR850" s="190"/>
      <c r="AS850" s="190"/>
      <c r="AT850" s="190"/>
      <c r="AU850" s="190"/>
      <c r="AV850" s="190"/>
      <c r="AW850" s="190"/>
      <c r="AX850" s="190"/>
      <c r="AY850" s="190"/>
      <c r="AZ850" s="190"/>
      <c r="BA850" s="190"/>
      <c r="BB850" s="190"/>
      <c r="BC850" s="190"/>
    </row>
    <row r="851" spans="28:55">
      <c r="AB851" s="190"/>
      <c r="AC851" s="190"/>
      <c r="AD851" s="190"/>
      <c r="AE851" s="190"/>
      <c r="AF851" s="190"/>
      <c r="AG851" s="190"/>
      <c r="AH851" s="190"/>
      <c r="AI851" s="190"/>
      <c r="AJ851" s="190"/>
      <c r="AK851" s="190"/>
      <c r="AL851" s="190"/>
      <c r="AM851" s="190"/>
      <c r="AN851" s="190"/>
      <c r="AO851" s="190"/>
      <c r="AP851" s="190"/>
      <c r="AQ851" s="190"/>
      <c r="AR851" s="190"/>
      <c r="AS851" s="190"/>
      <c r="AT851" s="190"/>
      <c r="AU851" s="190"/>
      <c r="AV851" s="190"/>
      <c r="AW851" s="190"/>
      <c r="AX851" s="190"/>
      <c r="AY851" s="190"/>
      <c r="AZ851" s="190"/>
      <c r="BA851" s="190"/>
      <c r="BB851" s="190"/>
      <c r="BC851" s="190"/>
    </row>
    <row r="852" spans="28:55">
      <c r="AB852" s="190"/>
      <c r="AC852" s="190"/>
      <c r="AD852" s="190"/>
      <c r="AE852" s="190"/>
      <c r="AF852" s="190"/>
      <c r="AG852" s="190"/>
      <c r="AH852" s="190"/>
      <c r="AI852" s="190"/>
      <c r="AJ852" s="190"/>
      <c r="AK852" s="190"/>
      <c r="AL852" s="190"/>
      <c r="AM852" s="190"/>
      <c r="AN852" s="190"/>
      <c r="AO852" s="190"/>
      <c r="AP852" s="190"/>
      <c r="AQ852" s="190"/>
      <c r="AR852" s="190"/>
      <c r="AS852" s="190"/>
      <c r="AT852" s="190"/>
      <c r="AU852" s="190"/>
      <c r="AV852" s="190"/>
      <c r="AW852" s="190"/>
      <c r="AX852" s="190"/>
      <c r="AY852" s="190"/>
      <c r="AZ852" s="190"/>
      <c r="BA852" s="190"/>
      <c r="BB852" s="190"/>
      <c r="BC852" s="190"/>
    </row>
    <row r="853" spans="28:55">
      <c r="AB853" s="190"/>
      <c r="AC853" s="190"/>
      <c r="AD853" s="190"/>
      <c r="AE853" s="190"/>
      <c r="AF853" s="190"/>
      <c r="AG853" s="190"/>
      <c r="AH853" s="190"/>
      <c r="AI853" s="190"/>
      <c r="AJ853" s="190"/>
      <c r="AK853" s="190"/>
      <c r="AL853" s="190"/>
      <c r="AM853" s="190"/>
      <c r="AN853" s="190"/>
      <c r="AO853" s="190"/>
      <c r="AP853" s="190"/>
      <c r="AQ853" s="190"/>
      <c r="AR853" s="190"/>
      <c r="AS853" s="190"/>
      <c r="AT853" s="190"/>
      <c r="AU853" s="190"/>
      <c r="AV853" s="190"/>
      <c r="AW853" s="190"/>
      <c r="AX853" s="190"/>
      <c r="AY853" s="190"/>
      <c r="AZ853" s="190"/>
      <c r="BA853" s="190"/>
      <c r="BB853" s="190"/>
      <c r="BC853" s="190"/>
    </row>
    <row r="854" spans="28:55">
      <c r="AB854" s="190"/>
      <c r="AC854" s="190"/>
      <c r="AD854" s="190"/>
      <c r="AE854" s="190"/>
      <c r="AF854" s="190"/>
      <c r="AG854" s="190"/>
      <c r="AH854" s="190"/>
      <c r="AI854" s="190"/>
      <c r="AJ854" s="190"/>
      <c r="AK854" s="190"/>
      <c r="AL854" s="190"/>
      <c r="AM854" s="190"/>
      <c r="AN854" s="190"/>
      <c r="AO854" s="190"/>
      <c r="AP854" s="190"/>
      <c r="AQ854" s="190"/>
      <c r="AR854" s="190"/>
      <c r="AS854" s="190"/>
      <c r="AT854" s="190"/>
      <c r="AU854" s="190"/>
      <c r="AV854" s="190"/>
      <c r="AW854" s="190"/>
      <c r="AX854" s="190"/>
      <c r="AY854" s="190"/>
      <c r="AZ854" s="190"/>
      <c r="BA854" s="190"/>
      <c r="BB854" s="190"/>
      <c r="BC854" s="190"/>
    </row>
    <row r="855" spans="28:55">
      <c r="AB855" s="190"/>
      <c r="AC855" s="190"/>
      <c r="AD855" s="190"/>
      <c r="AE855" s="190"/>
      <c r="AF855" s="190"/>
      <c r="AG855" s="190"/>
      <c r="AH855" s="190"/>
      <c r="AI855" s="190"/>
      <c r="AJ855" s="190"/>
      <c r="AK855" s="190"/>
      <c r="AL855" s="190"/>
      <c r="AM855" s="190"/>
      <c r="AN855" s="190"/>
      <c r="AO855" s="190"/>
      <c r="AP855" s="190"/>
      <c r="AQ855" s="190"/>
      <c r="AR855" s="190"/>
      <c r="AS855" s="190"/>
      <c r="AT855" s="190"/>
      <c r="AU855" s="190"/>
      <c r="AV855" s="190"/>
      <c r="AW855" s="190"/>
      <c r="AX855" s="190"/>
      <c r="AY855" s="190"/>
      <c r="AZ855" s="190"/>
      <c r="BA855" s="190"/>
      <c r="BB855" s="190"/>
      <c r="BC855" s="190"/>
    </row>
    <row r="856" spans="28:55">
      <c r="AB856" s="190"/>
      <c r="AC856" s="190"/>
      <c r="AD856" s="190"/>
      <c r="AE856" s="190"/>
      <c r="AF856" s="190"/>
      <c r="AG856" s="190"/>
      <c r="AH856" s="190"/>
      <c r="AI856" s="190"/>
      <c r="AJ856" s="190"/>
      <c r="AK856" s="190"/>
      <c r="AL856" s="190"/>
      <c r="AM856" s="190"/>
      <c r="AN856" s="190"/>
      <c r="AO856" s="190"/>
      <c r="AP856" s="190"/>
      <c r="AQ856" s="190"/>
      <c r="AR856" s="190"/>
      <c r="AS856" s="190"/>
      <c r="AT856" s="190"/>
      <c r="AU856" s="190"/>
      <c r="AV856" s="190"/>
      <c r="AW856" s="190"/>
      <c r="AX856" s="190"/>
      <c r="AY856" s="190"/>
      <c r="AZ856" s="190"/>
      <c r="BA856" s="190"/>
      <c r="BB856" s="190"/>
      <c r="BC856" s="190"/>
    </row>
    <row r="857" spans="28:55">
      <c r="AB857" s="190"/>
      <c r="AC857" s="190"/>
      <c r="AD857" s="190"/>
      <c r="AE857" s="190"/>
      <c r="AF857" s="190"/>
      <c r="AG857" s="190"/>
      <c r="AH857" s="190"/>
      <c r="AI857" s="190"/>
      <c r="AJ857" s="190"/>
      <c r="AK857" s="190"/>
      <c r="AL857" s="190"/>
      <c r="AM857" s="190"/>
      <c r="AN857" s="190"/>
      <c r="AO857" s="190"/>
      <c r="AP857" s="190"/>
      <c r="AQ857" s="190"/>
      <c r="AR857" s="190"/>
      <c r="AS857" s="190"/>
      <c r="AT857" s="190"/>
      <c r="AU857" s="190"/>
      <c r="AV857" s="190"/>
      <c r="AW857" s="190"/>
      <c r="AX857" s="190"/>
      <c r="AY857" s="190"/>
      <c r="AZ857" s="190"/>
      <c r="BA857" s="190"/>
      <c r="BB857" s="190"/>
      <c r="BC857" s="190"/>
    </row>
    <row r="858" spans="28:55">
      <c r="AB858" s="190"/>
      <c r="AC858" s="190"/>
      <c r="AD858" s="190"/>
      <c r="AE858" s="190"/>
      <c r="AF858" s="190"/>
      <c r="AG858" s="190"/>
      <c r="AH858" s="190"/>
      <c r="AI858" s="190"/>
      <c r="AJ858" s="190"/>
      <c r="AK858" s="190"/>
      <c r="AL858" s="190"/>
      <c r="AM858" s="190"/>
      <c r="AN858" s="190"/>
      <c r="AO858" s="190"/>
      <c r="AP858" s="190"/>
      <c r="AQ858" s="190"/>
      <c r="AR858" s="190"/>
      <c r="AS858" s="190"/>
      <c r="AT858" s="190"/>
      <c r="AU858" s="190"/>
      <c r="AV858" s="190"/>
      <c r="AW858" s="190"/>
      <c r="AX858" s="190"/>
      <c r="AY858" s="190"/>
      <c r="AZ858" s="190"/>
      <c r="BA858" s="190"/>
      <c r="BB858" s="190"/>
      <c r="BC858" s="190"/>
    </row>
    <row r="859" spans="28:55">
      <c r="AB859" s="190"/>
      <c r="AC859" s="190"/>
      <c r="AD859" s="190"/>
      <c r="AE859" s="190"/>
      <c r="AF859" s="190"/>
      <c r="AG859" s="190"/>
      <c r="AH859" s="190"/>
      <c r="AI859" s="190"/>
      <c r="AJ859" s="190"/>
      <c r="AK859" s="190"/>
      <c r="AL859" s="190"/>
      <c r="AM859" s="190"/>
      <c r="AN859" s="190"/>
      <c r="AO859" s="190"/>
      <c r="AP859" s="190"/>
      <c r="AQ859" s="190"/>
      <c r="AR859" s="190"/>
      <c r="AS859" s="190"/>
      <c r="AT859" s="190"/>
      <c r="AU859" s="190"/>
      <c r="AV859" s="190"/>
      <c r="AW859" s="190"/>
      <c r="AX859" s="190"/>
      <c r="AY859" s="190"/>
      <c r="AZ859" s="190"/>
      <c r="BA859" s="190"/>
      <c r="BB859" s="190"/>
      <c r="BC859" s="190"/>
    </row>
    <row r="860" spans="28:55">
      <c r="AB860" s="190"/>
      <c r="AC860" s="190"/>
      <c r="AD860" s="190"/>
      <c r="AE860" s="190"/>
      <c r="AF860" s="190"/>
      <c r="AG860" s="190"/>
      <c r="AH860" s="190"/>
      <c r="AI860" s="190"/>
      <c r="AJ860" s="190"/>
      <c r="AK860" s="190"/>
      <c r="AL860" s="190"/>
      <c r="AM860" s="190"/>
      <c r="AN860" s="190"/>
      <c r="AO860" s="190"/>
      <c r="AP860" s="190"/>
      <c r="AQ860" s="190"/>
      <c r="AR860" s="190"/>
      <c r="AS860" s="190"/>
      <c r="AT860" s="190"/>
      <c r="AU860" s="190"/>
      <c r="AV860" s="190"/>
      <c r="AW860" s="190"/>
      <c r="AX860" s="190"/>
      <c r="AY860" s="190"/>
      <c r="AZ860" s="190"/>
      <c r="BA860" s="190"/>
      <c r="BB860" s="190"/>
      <c r="BC860" s="190"/>
    </row>
    <row r="861" spans="28:55">
      <c r="AB861" s="190"/>
      <c r="AC861" s="190"/>
      <c r="AD861" s="190"/>
      <c r="AE861" s="190"/>
      <c r="AF861" s="190"/>
      <c r="AG861" s="190"/>
      <c r="AH861" s="190"/>
      <c r="AI861" s="190"/>
      <c r="AJ861" s="190"/>
      <c r="AK861" s="190"/>
      <c r="AL861" s="190"/>
      <c r="AM861" s="190"/>
      <c r="AN861" s="190"/>
      <c r="AO861" s="190"/>
      <c r="AP861" s="190"/>
      <c r="AQ861" s="190"/>
      <c r="AR861" s="190"/>
      <c r="AS861" s="190"/>
      <c r="AT861" s="190"/>
      <c r="AU861" s="190"/>
      <c r="AV861" s="190"/>
      <c r="AW861" s="190"/>
      <c r="AX861" s="190"/>
      <c r="AY861" s="190"/>
      <c r="AZ861" s="190"/>
      <c r="BA861" s="190"/>
      <c r="BB861" s="190"/>
      <c r="BC861" s="190"/>
    </row>
    <row r="862" spans="28:55">
      <c r="AB862" s="190"/>
      <c r="AC862" s="190"/>
      <c r="AD862" s="190"/>
      <c r="AE862" s="190"/>
      <c r="AF862" s="190"/>
      <c r="AG862" s="190"/>
      <c r="AH862" s="190"/>
      <c r="AI862" s="190"/>
      <c r="AJ862" s="190"/>
      <c r="AK862" s="190"/>
      <c r="AL862" s="190"/>
      <c r="AM862" s="190"/>
      <c r="AN862" s="190"/>
      <c r="AO862" s="190"/>
      <c r="AP862" s="190"/>
      <c r="AQ862" s="190"/>
      <c r="AR862" s="190"/>
      <c r="AS862" s="190"/>
      <c r="AT862" s="190"/>
      <c r="AU862" s="190"/>
      <c r="AV862" s="190"/>
      <c r="AW862" s="190"/>
      <c r="AX862" s="190"/>
      <c r="AY862" s="190"/>
      <c r="AZ862" s="190"/>
      <c r="BA862" s="190"/>
      <c r="BB862" s="190"/>
      <c r="BC862" s="190"/>
    </row>
    <row r="863" spans="28:55">
      <c r="AB863" s="190"/>
      <c r="AC863" s="190"/>
      <c r="AD863" s="190"/>
      <c r="AE863" s="190"/>
      <c r="AF863" s="190"/>
      <c r="AG863" s="190"/>
      <c r="AH863" s="190"/>
      <c r="AI863" s="190"/>
      <c r="AJ863" s="190"/>
      <c r="AK863" s="190"/>
      <c r="AL863" s="190"/>
      <c r="AM863" s="190"/>
      <c r="AN863" s="190"/>
      <c r="AO863" s="190"/>
      <c r="AP863" s="190"/>
      <c r="AQ863" s="190"/>
      <c r="AR863" s="190"/>
      <c r="AS863" s="190"/>
      <c r="AT863" s="190"/>
      <c r="AU863" s="190"/>
      <c r="AV863" s="190"/>
      <c r="AW863" s="190"/>
      <c r="AX863" s="190"/>
      <c r="AY863" s="190"/>
      <c r="AZ863" s="190"/>
      <c r="BA863" s="190"/>
      <c r="BB863" s="190"/>
      <c r="BC863" s="190"/>
    </row>
    <row r="864" spans="28:55">
      <c r="AB864" s="190"/>
      <c r="AC864" s="190"/>
      <c r="AD864" s="190"/>
      <c r="AE864" s="190"/>
      <c r="AF864" s="190"/>
      <c r="AG864" s="190"/>
      <c r="AH864" s="190"/>
      <c r="AI864" s="190"/>
      <c r="AJ864" s="190"/>
      <c r="AK864" s="190"/>
      <c r="AL864" s="190"/>
      <c r="AM864" s="190"/>
      <c r="AN864" s="190"/>
      <c r="AO864" s="190"/>
      <c r="AP864" s="190"/>
      <c r="AQ864" s="190"/>
      <c r="AR864" s="190"/>
      <c r="AS864" s="190"/>
      <c r="AT864" s="190"/>
      <c r="AU864" s="190"/>
      <c r="AV864" s="190"/>
      <c r="AW864" s="190"/>
      <c r="AX864" s="190"/>
      <c r="AY864" s="190"/>
      <c r="AZ864" s="190"/>
      <c r="BA864" s="190"/>
      <c r="BB864" s="190"/>
      <c r="BC864" s="190"/>
    </row>
    <row r="865" spans="28:55">
      <c r="AB865" s="190"/>
      <c r="AC865" s="190"/>
      <c r="AD865" s="190"/>
      <c r="AE865" s="190"/>
      <c r="AF865" s="190"/>
      <c r="AG865" s="190"/>
      <c r="AH865" s="190"/>
      <c r="AI865" s="190"/>
      <c r="AJ865" s="190"/>
      <c r="AK865" s="190"/>
      <c r="AL865" s="190"/>
      <c r="AM865" s="190"/>
      <c r="AN865" s="190"/>
      <c r="AO865" s="190"/>
      <c r="AP865" s="190"/>
      <c r="AQ865" s="190"/>
      <c r="AR865" s="190"/>
      <c r="AS865" s="190"/>
      <c r="AT865" s="190"/>
      <c r="AU865" s="190"/>
      <c r="AV865" s="190"/>
      <c r="AW865" s="190"/>
      <c r="AX865" s="190"/>
      <c r="AY865" s="190"/>
      <c r="AZ865" s="190"/>
      <c r="BA865" s="190"/>
      <c r="BB865" s="190"/>
      <c r="BC865" s="190"/>
    </row>
    <row r="866" spans="28:55">
      <c r="AB866" s="190"/>
      <c r="AC866" s="190"/>
      <c r="AD866" s="190"/>
      <c r="AE866" s="190"/>
      <c r="AF866" s="190"/>
      <c r="AG866" s="190"/>
      <c r="AH866" s="190"/>
      <c r="AI866" s="190"/>
      <c r="AJ866" s="190"/>
      <c r="AK866" s="190"/>
      <c r="AL866" s="190"/>
      <c r="AM866" s="190"/>
      <c r="AN866" s="190"/>
      <c r="AO866" s="190"/>
      <c r="AP866" s="190"/>
      <c r="AQ866" s="190"/>
      <c r="AR866" s="190"/>
      <c r="AS866" s="190"/>
      <c r="AT866" s="190"/>
      <c r="AU866" s="190"/>
      <c r="AV866" s="190"/>
      <c r="AW866" s="190"/>
      <c r="AX866" s="190"/>
      <c r="AY866" s="190"/>
      <c r="AZ866" s="190"/>
      <c r="BA866" s="190"/>
      <c r="BB866" s="190"/>
      <c r="BC866" s="190"/>
    </row>
    <row r="867" spans="28:55">
      <c r="AB867" s="190"/>
      <c r="AC867" s="190"/>
      <c r="AD867" s="190"/>
      <c r="AE867" s="190"/>
      <c r="AF867" s="190"/>
      <c r="AG867" s="190"/>
      <c r="AH867" s="190"/>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row>
    <row r="868" spans="28:55">
      <c r="AB868" s="190"/>
      <c r="AC868" s="190"/>
      <c r="AD868" s="190"/>
      <c r="AE868" s="190"/>
      <c r="AF868" s="190"/>
      <c r="AG868" s="190"/>
      <c r="AH868" s="190"/>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row>
    <row r="869" spans="28:55">
      <c r="AB869" s="190"/>
      <c r="AC869" s="190"/>
      <c r="AD869" s="190"/>
      <c r="AE869" s="190"/>
      <c r="AF869" s="190"/>
      <c r="AG869" s="190"/>
      <c r="AH869" s="190"/>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row>
    <row r="870" spans="28:55">
      <c r="AB870" s="190"/>
      <c r="AC870" s="190"/>
      <c r="AD870" s="190"/>
      <c r="AE870" s="190"/>
      <c r="AF870" s="190"/>
      <c r="AG870" s="190"/>
      <c r="AH870" s="190"/>
      <c r="AI870" s="190"/>
      <c r="AJ870" s="190"/>
      <c r="AK870" s="190"/>
      <c r="AL870" s="190"/>
      <c r="AM870" s="190"/>
      <c r="AN870" s="190"/>
      <c r="AO870" s="190"/>
      <c r="AP870" s="190"/>
      <c r="AQ870" s="190"/>
      <c r="AR870" s="190"/>
      <c r="AS870" s="190"/>
      <c r="AT870" s="190"/>
      <c r="AU870" s="190"/>
      <c r="AV870" s="190"/>
      <c r="AW870" s="190"/>
      <c r="AX870" s="190"/>
      <c r="AY870" s="190"/>
      <c r="AZ870" s="190"/>
      <c r="BA870" s="190"/>
      <c r="BB870" s="190"/>
      <c r="BC870" s="190"/>
    </row>
    <row r="871" spans="28:55">
      <c r="AB871" s="190"/>
      <c r="AC871" s="190"/>
      <c r="AD871" s="190"/>
      <c r="AE871" s="190"/>
      <c r="AF871" s="190"/>
      <c r="AG871" s="190"/>
      <c r="AH871" s="190"/>
      <c r="AI871" s="190"/>
      <c r="AJ871" s="190"/>
      <c r="AK871" s="190"/>
      <c r="AL871" s="190"/>
      <c r="AM871" s="190"/>
      <c r="AN871" s="190"/>
      <c r="AO871" s="190"/>
      <c r="AP871" s="190"/>
      <c r="AQ871" s="190"/>
      <c r="AR871" s="190"/>
      <c r="AS871" s="190"/>
      <c r="AT871" s="190"/>
      <c r="AU871" s="190"/>
      <c r="AV871" s="190"/>
      <c r="AW871" s="190"/>
      <c r="AX871" s="190"/>
      <c r="AY871" s="190"/>
      <c r="AZ871" s="190"/>
      <c r="BA871" s="190"/>
      <c r="BB871" s="190"/>
      <c r="BC871" s="190"/>
    </row>
    <row r="872" spans="28:55">
      <c r="AB872" s="190"/>
      <c r="AC872" s="190"/>
      <c r="AD872" s="190"/>
      <c r="AE872" s="190"/>
      <c r="AF872" s="190"/>
      <c r="AG872" s="190"/>
      <c r="AH872" s="190"/>
      <c r="AI872" s="190"/>
      <c r="AJ872" s="190"/>
      <c r="AK872" s="190"/>
      <c r="AL872" s="190"/>
      <c r="AM872" s="190"/>
      <c r="AN872" s="190"/>
      <c r="AO872" s="190"/>
      <c r="AP872" s="190"/>
      <c r="AQ872" s="190"/>
      <c r="AR872" s="190"/>
      <c r="AS872" s="190"/>
      <c r="AT872" s="190"/>
      <c r="AU872" s="190"/>
      <c r="AV872" s="190"/>
      <c r="AW872" s="190"/>
      <c r="AX872" s="190"/>
      <c r="AY872" s="190"/>
      <c r="AZ872" s="190"/>
      <c r="BA872" s="190"/>
      <c r="BB872" s="190"/>
      <c r="BC872" s="190"/>
    </row>
    <row r="873" spans="28:55">
      <c r="AB873" s="190"/>
      <c r="AC873" s="190"/>
      <c r="AD873" s="190"/>
      <c r="AE873" s="190"/>
      <c r="AF873" s="190"/>
      <c r="AG873" s="190"/>
      <c r="AH873" s="190"/>
      <c r="AI873" s="190"/>
      <c r="AJ873" s="190"/>
      <c r="AK873" s="190"/>
      <c r="AL873" s="190"/>
      <c r="AM873" s="190"/>
      <c r="AN873" s="190"/>
      <c r="AO873" s="190"/>
      <c r="AP873" s="190"/>
      <c r="AQ873" s="190"/>
      <c r="AR873" s="190"/>
      <c r="AS873" s="190"/>
      <c r="AT873" s="190"/>
      <c r="AU873" s="190"/>
      <c r="AV873" s="190"/>
      <c r="AW873" s="190"/>
      <c r="AX873" s="190"/>
      <c r="AY873" s="190"/>
      <c r="AZ873" s="190"/>
      <c r="BA873" s="190"/>
      <c r="BB873" s="190"/>
      <c r="BC873" s="190"/>
    </row>
    <row r="874" spans="28:55">
      <c r="AB874" s="190"/>
      <c r="AC874" s="190"/>
      <c r="AD874" s="190"/>
      <c r="AE874" s="190"/>
      <c r="AF874" s="190"/>
      <c r="AG874" s="190"/>
      <c r="AH874" s="190"/>
      <c r="AI874" s="190"/>
      <c r="AJ874" s="190"/>
      <c r="AK874" s="190"/>
      <c r="AL874" s="190"/>
      <c r="AM874" s="190"/>
      <c r="AN874" s="190"/>
      <c r="AO874" s="190"/>
      <c r="AP874" s="190"/>
      <c r="AQ874" s="190"/>
      <c r="AR874" s="190"/>
      <c r="AS874" s="190"/>
      <c r="AT874" s="190"/>
      <c r="AU874" s="190"/>
      <c r="AV874" s="190"/>
      <c r="AW874" s="190"/>
      <c r="AX874" s="190"/>
      <c r="AY874" s="190"/>
      <c r="AZ874" s="190"/>
      <c r="BA874" s="190"/>
      <c r="BB874" s="190"/>
      <c r="BC874" s="190"/>
    </row>
    <row r="875" spans="28:55">
      <c r="AB875" s="190"/>
      <c r="AC875" s="190"/>
      <c r="AD875" s="190"/>
      <c r="AE875" s="190"/>
      <c r="AF875" s="190"/>
      <c r="AG875" s="190"/>
      <c r="AH875" s="190"/>
      <c r="AI875" s="190"/>
      <c r="AJ875" s="190"/>
      <c r="AK875" s="190"/>
      <c r="AL875" s="190"/>
      <c r="AM875" s="190"/>
      <c r="AN875" s="190"/>
      <c r="AO875" s="190"/>
      <c r="AP875" s="190"/>
      <c r="AQ875" s="190"/>
      <c r="AR875" s="190"/>
      <c r="AS875" s="190"/>
      <c r="AT875" s="190"/>
      <c r="AU875" s="190"/>
      <c r="AV875" s="190"/>
      <c r="AW875" s="190"/>
      <c r="AX875" s="190"/>
      <c r="AY875" s="190"/>
      <c r="AZ875" s="190"/>
      <c r="BA875" s="190"/>
      <c r="BB875" s="190"/>
      <c r="BC875" s="190"/>
    </row>
    <row r="876" spans="28:55">
      <c r="AB876" s="190"/>
      <c r="AC876" s="190"/>
      <c r="AD876" s="190"/>
      <c r="AE876" s="190"/>
      <c r="AF876" s="190"/>
      <c r="AG876" s="190"/>
      <c r="AH876" s="190"/>
      <c r="AI876" s="190"/>
      <c r="AJ876" s="190"/>
      <c r="AK876" s="190"/>
      <c r="AL876" s="190"/>
      <c r="AM876" s="190"/>
      <c r="AN876" s="190"/>
      <c r="AO876" s="190"/>
      <c r="AP876" s="190"/>
      <c r="AQ876" s="190"/>
      <c r="AR876" s="190"/>
      <c r="AS876" s="190"/>
      <c r="AT876" s="190"/>
      <c r="AU876" s="190"/>
      <c r="AV876" s="190"/>
      <c r="AW876" s="190"/>
      <c r="AX876" s="190"/>
      <c r="AY876" s="190"/>
      <c r="AZ876" s="190"/>
      <c r="BA876" s="190"/>
      <c r="BB876" s="190"/>
      <c r="BC876" s="190"/>
    </row>
    <row r="877" spans="28:55">
      <c r="AB877" s="190"/>
      <c r="AC877" s="190"/>
      <c r="AD877" s="190"/>
      <c r="AE877" s="190"/>
      <c r="AF877" s="190"/>
      <c r="AG877" s="190"/>
      <c r="AH877" s="190"/>
      <c r="AI877" s="190"/>
      <c r="AJ877" s="190"/>
      <c r="AK877" s="190"/>
      <c r="AL877" s="190"/>
      <c r="AM877" s="190"/>
      <c r="AN877" s="190"/>
      <c r="AO877" s="190"/>
      <c r="AP877" s="190"/>
      <c r="AQ877" s="190"/>
      <c r="AR877" s="190"/>
      <c r="AS877" s="190"/>
      <c r="AT877" s="190"/>
      <c r="AU877" s="190"/>
      <c r="AV877" s="190"/>
      <c r="AW877" s="190"/>
      <c r="AX877" s="190"/>
      <c r="AY877" s="190"/>
      <c r="AZ877" s="190"/>
      <c r="BA877" s="190"/>
      <c r="BB877" s="190"/>
      <c r="BC877" s="190"/>
    </row>
    <row r="878" spans="28:55">
      <c r="AB878" s="190"/>
      <c r="AC878" s="190"/>
      <c r="AD878" s="190"/>
      <c r="AE878" s="190"/>
      <c r="AF878" s="190"/>
      <c r="AG878" s="190"/>
      <c r="AH878" s="190"/>
      <c r="AI878" s="190"/>
      <c r="AJ878" s="190"/>
      <c r="AK878" s="190"/>
      <c r="AL878" s="190"/>
      <c r="AM878" s="190"/>
      <c r="AN878" s="190"/>
      <c r="AO878" s="190"/>
      <c r="AP878" s="190"/>
      <c r="AQ878" s="190"/>
      <c r="AR878" s="190"/>
      <c r="AS878" s="190"/>
      <c r="AT878" s="190"/>
      <c r="AU878" s="190"/>
      <c r="AV878" s="190"/>
      <c r="AW878" s="190"/>
      <c r="AX878" s="190"/>
      <c r="AY878" s="190"/>
      <c r="AZ878" s="190"/>
      <c r="BA878" s="190"/>
      <c r="BB878" s="190"/>
      <c r="BC878" s="190"/>
    </row>
    <row r="879" spans="28:55">
      <c r="AB879" s="190"/>
      <c r="AC879" s="190"/>
      <c r="AD879" s="190"/>
      <c r="AE879" s="190"/>
      <c r="AF879" s="190"/>
      <c r="AG879" s="190"/>
      <c r="AH879" s="190"/>
      <c r="AI879" s="190"/>
      <c r="AJ879" s="190"/>
      <c r="AK879" s="190"/>
      <c r="AL879" s="190"/>
      <c r="AM879" s="190"/>
      <c r="AN879" s="190"/>
      <c r="AO879" s="190"/>
      <c r="AP879" s="190"/>
      <c r="AQ879" s="190"/>
      <c r="AR879" s="190"/>
      <c r="AS879" s="190"/>
      <c r="AT879" s="190"/>
      <c r="AU879" s="190"/>
      <c r="AV879" s="190"/>
      <c r="AW879" s="190"/>
      <c r="AX879" s="190"/>
      <c r="AY879" s="190"/>
      <c r="AZ879" s="190"/>
      <c r="BA879" s="190"/>
      <c r="BB879" s="190"/>
      <c r="BC879" s="190"/>
    </row>
    <row r="880" spans="28:55">
      <c r="AB880" s="190"/>
      <c r="AC880" s="190"/>
      <c r="AD880" s="190"/>
      <c r="AE880" s="190"/>
      <c r="AF880" s="190"/>
      <c r="AG880" s="190"/>
      <c r="AH880" s="190"/>
      <c r="AI880" s="190"/>
      <c r="AJ880" s="190"/>
      <c r="AK880" s="190"/>
      <c r="AL880" s="190"/>
      <c r="AM880" s="190"/>
      <c r="AN880" s="190"/>
      <c r="AO880" s="190"/>
      <c r="AP880" s="190"/>
      <c r="AQ880" s="190"/>
      <c r="AR880" s="190"/>
      <c r="AS880" s="190"/>
      <c r="AT880" s="190"/>
      <c r="AU880" s="190"/>
      <c r="AV880" s="190"/>
      <c r="AW880" s="190"/>
      <c r="AX880" s="190"/>
      <c r="AY880" s="190"/>
      <c r="AZ880" s="190"/>
      <c r="BA880" s="190"/>
      <c r="BB880" s="190"/>
      <c r="BC880" s="190"/>
    </row>
    <row r="881" spans="28:55">
      <c r="AB881" s="190"/>
      <c r="AC881" s="190"/>
      <c r="AD881" s="190"/>
      <c r="AE881" s="190"/>
      <c r="AF881" s="190"/>
      <c r="AG881" s="190"/>
      <c r="AH881" s="190"/>
      <c r="AI881" s="190"/>
      <c r="AJ881" s="190"/>
      <c r="AK881" s="190"/>
      <c r="AL881" s="190"/>
      <c r="AM881" s="190"/>
      <c r="AN881" s="190"/>
      <c r="AO881" s="190"/>
      <c r="AP881" s="190"/>
      <c r="AQ881" s="190"/>
      <c r="AR881" s="190"/>
      <c r="AS881" s="190"/>
      <c r="AT881" s="190"/>
      <c r="AU881" s="190"/>
      <c r="AV881" s="190"/>
      <c r="AW881" s="190"/>
      <c r="AX881" s="190"/>
      <c r="AY881" s="190"/>
      <c r="AZ881" s="190"/>
      <c r="BA881" s="190"/>
      <c r="BB881" s="190"/>
      <c r="BC881" s="190"/>
    </row>
    <row r="882" spans="28:55">
      <c r="AB882" s="190"/>
      <c r="AC882" s="190"/>
      <c r="AD882" s="190"/>
      <c r="AE882" s="190"/>
      <c r="AF882" s="190"/>
      <c r="AG882" s="190"/>
      <c r="AH882" s="190"/>
      <c r="AI882" s="190"/>
      <c r="AJ882" s="190"/>
      <c r="AK882" s="190"/>
      <c r="AL882" s="190"/>
      <c r="AM882" s="190"/>
      <c r="AN882" s="190"/>
      <c r="AO882" s="190"/>
      <c r="AP882" s="190"/>
      <c r="AQ882" s="190"/>
      <c r="AR882" s="190"/>
      <c r="AS882" s="190"/>
      <c r="AT882" s="190"/>
      <c r="AU882" s="190"/>
      <c r="AV882" s="190"/>
      <c r="AW882" s="190"/>
      <c r="AX882" s="190"/>
      <c r="AY882" s="190"/>
      <c r="AZ882" s="190"/>
      <c r="BA882" s="190"/>
      <c r="BB882" s="190"/>
      <c r="BC882" s="190"/>
    </row>
    <row r="883" spans="28:55">
      <c r="AB883" s="190"/>
      <c r="AC883" s="190"/>
      <c r="AD883" s="190"/>
      <c r="AE883" s="190"/>
      <c r="AF883" s="190"/>
      <c r="AG883" s="190"/>
      <c r="AH883" s="190"/>
      <c r="AI883" s="190"/>
      <c r="AJ883" s="190"/>
      <c r="AK883" s="190"/>
      <c r="AL883" s="190"/>
      <c r="AM883" s="190"/>
      <c r="AN883" s="190"/>
      <c r="AO883" s="190"/>
      <c r="AP883" s="190"/>
      <c r="AQ883" s="190"/>
      <c r="AR883" s="190"/>
      <c r="AS883" s="190"/>
      <c r="AT883" s="190"/>
      <c r="AU883" s="190"/>
      <c r="AV883" s="190"/>
      <c r="AW883" s="190"/>
      <c r="AX883" s="190"/>
      <c r="AY883" s="190"/>
      <c r="AZ883" s="190"/>
      <c r="BA883" s="190"/>
      <c r="BB883" s="190"/>
      <c r="BC883" s="190"/>
    </row>
    <row r="884" spans="28:55">
      <c r="AB884" s="190"/>
      <c r="AC884" s="190"/>
      <c r="AD884" s="190"/>
      <c r="AE884" s="190"/>
      <c r="AF884" s="190"/>
      <c r="AG884" s="190"/>
      <c r="AH884" s="190"/>
      <c r="AI884" s="190"/>
      <c r="AJ884" s="190"/>
      <c r="AK884" s="190"/>
      <c r="AL884" s="190"/>
      <c r="AM884" s="190"/>
      <c r="AN884" s="190"/>
      <c r="AO884" s="190"/>
      <c r="AP884" s="190"/>
      <c r="AQ884" s="190"/>
      <c r="AR884" s="190"/>
      <c r="AS884" s="190"/>
      <c r="AT884" s="190"/>
      <c r="AU884" s="190"/>
      <c r="AV884" s="190"/>
      <c r="AW884" s="190"/>
      <c r="AX884" s="190"/>
      <c r="AY884" s="190"/>
      <c r="AZ884" s="190"/>
      <c r="BA884" s="190"/>
      <c r="BB884" s="190"/>
      <c r="BC884" s="190"/>
    </row>
    <row r="885" spans="28:55">
      <c r="AB885" s="190"/>
      <c r="AC885" s="190"/>
      <c r="AD885" s="190"/>
      <c r="AE885" s="190"/>
      <c r="AF885" s="190"/>
      <c r="AG885" s="190"/>
      <c r="AH885" s="190"/>
      <c r="AI885" s="190"/>
      <c r="AJ885" s="190"/>
      <c r="AK885" s="190"/>
      <c r="AL885" s="190"/>
      <c r="AM885" s="190"/>
      <c r="AN885" s="190"/>
      <c r="AO885" s="190"/>
      <c r="AP885" s="190"/>
      <c r="AQ885" s="190"/>
      <c r="AR885" s="190"/>
      <c r="AS885" s="190"/>
      <c r="AT885" s="190"/>
      <c r="AU885" s="190"/>
      <c r="AV885" s="190"/>
      <c r="AW885" s="190"/>
      <c r="AX885" s="190"/>
      <c r="AY885" s="190"/>
      <c r="AZ885" s="190"/>
      <c r="BA885" s="190"/>
      <c r="BB885" s="190"/>
      <c r="BC885" s="190"/>
    </row>
    <row r="886" spans="28:55">
      <c r="AB886" s="190"/>
      <c r="AC886" s="190"/>
      <c r="AD886" s="190"/>
      <c r="AE886" s="190"/>
      <c r="AF886" s="190"/>
      <c r="AG886" s="190"/>
      <c r="AH886" s="190"/>
      <c r="AI886" s="190"/>
      <c r="AJ886" s="190"/>
      <c r="AK886" s="190"/>
      <c r="AL886" s="190"/>
      <c r="AM886" s="190"/>
      <c r="AN886" s="190"/>
      <c r="AO886" s="190"/>
      <c r="AP886" s="190"/>
      <c r="AQ886" s="190"/>
      <c r="AR886" s="190"/>
      <c r="AS886" s="190"/>
      <c r="AT886" s="190"/>
      <c r="AU886" s="190"/>
      <c r="AV886" s="190"/>
      <c r="AW886" s="190"/>
      <c r="AX886" s="190"/>
      <c r="AY886" s="190"/>
      <c r="AZ886" s="190"/>
      <c r="BA886" s="190"/>
      <c r="BB886" s="190"/>
      <c r="BC886" s="190"/>
    </row>
    <row r="887" spans="28:55">
      <c r="AB887" s="190"/>
      <c r="AC887" s="190"/>
      <c r="AD887" s="190"/>
      <c r="AE887" s="190"/>
      <c r="AF887" s="190"/>
      <c r="AG887" s="190"/>
      <c r="AH887" s="190"/>
      <c r="AI887" s="190"/>
      <c r="AJ887" s="190"/>
      <c r="AK887" s="190"/>
      <c r="AL887" s="190"/>
      <c r="AM887" s="190"/>
      <c r="AN887" s="190"/>
      <c r="AO887" s="190"/>
      <c r="AP887" s="190"/>
      <c r="AQ887" s="190"/>
      <c r="AR887" s="190"/>
      <c r="AS887" s="190"/>
      <c r="AT887" s="190"/>
      <c r="AU887" s="190"/>
      <c r="AV887" s="190"/>
      <c r="AW887" s="190"/>
      <c r="AX887" s="190"/>
      <c r="AY887" s="190"/>
      <c r="AZ887" s="190"/>
      <c r="BA887" s="190"/>
      <c r="BB887" s="190"/>
      <c r="BC887" s="190"/>
    </row>
    <row r="888" spans="28:55">
      <c r="AB888" s="190"/>
      <c r="AC888" s="190"/>
      <c r="AD888" s="190"/>
      <c r="AE888" s="190"/>
      <c r="AF888" s="190"/>
      <c r="AG888" s="190"/>
      <c r="AH888" s="190"/>
      <c r="AI888" s="190"/>
      <c r="AJ888" s="190"/>
      <c r="AK888" s="190"/>
      <c r="AL888" s="190"/>
      <c r="AM888" s="190"/>
      <c r="AN888" s="190"/>
      <c r="AO888" s="190"/>
      <c r="AP888" s="190"/>
      <c r="AQ888" s="190"/>
      <c r="AR888" s="190"/>
      <c r="AS888" s="190"/>
      <c r="AT888" s="190"/>
      <c r="AU888" s="190"/>
      <c r="AV888" s="190"/>
      <c r="AW888" s="190"/>
      <c r="AX888" s="190"/>
      <c r="AY888" s="190"/>
      <c r="AZ888" s="190"/>
      <c r="BA888" s="190"/>
      <c r="BB888" s="190"/>
      <c r="BC888" s="190"/>
    </row>
    <row r="889" spans="28:55">
      <c r="AB889" s="190"/>
      <c r="AC889" s="190"/>
      <c r="AD889" s="190"/>
      <c r="AE889" s="190"/>
      <c r="AF889" s="190"/>
      <c r="AG889" s="190"/>
      <c r="AH889" s="190"/>
      <c r="AI889" s="190"/>
      <c r="AJ889" s="190"/>
      <c r="AK889" s="190"/>
      <c r="AL889" s="190"/>
      <c r="AM889" s="190"/>
      <c r="AN889" s="190"/>
      <c r="AO889" s="190"/>
      <c r="AP889" s="190"/>
      <c r="AQ889" s="190"/>
      <c r="AR889" s="190"/>
      <c r="AS889" s="190"/>
      <c r="AT889" s="190"/>
      <c r="AU889" s="190"/>
      <c r="AV889" s="190"/>
      <c r="AW889" s="190"/>
      <c r="AX889" s="190"/>
      <c r="AY889" s="190"/>
      <c r="AZ889" s="190"/>
      <c r="BA889" s="190"/>
      <c r="BB889" s="190"/>
      <c r="BC889" s="190"/>
    </row>
    <row r="890" spans="28:55">
      <c r="AB890" s="190"/>
      <c r="AC890" s="190"/>
      <c r="AD890" s="190"/>
      <c r="AE890" s="190"/>
      <c r="AF890" s="190"/>
      <c r="AG890" s="190"/>
      <c r="AH890" s="190"/>
      <c r="AI890" s="190"/>
      <c r="AJ890" s="190"/>
      <c r="AK890" s="190"/>
      <c r="AL890" s="190"/>
      <c r="AM890" s="190"/>
      <c r="AN890" s="190"/>
      <c r="AO890" s="190"/>
      <c r="AP890" s="190"/>
      <c r="AQ890" s="190"/>
      <c r="AR890" s="190"/>
      <c r="AS890" s="190"/>
      <c r="AT890" s="190"/>
      <c r="AU890" s="190"/>
      <c r="AV890" s="190"/>
      <c r="AW890" s="190"/>
      <c r="AX890" s="190"/>
      <c r="AY890" s="190"/>
      <c r="AZ890" s="190"/>
      <c r="BA890" s="190"/>
      <c r="BB890" s="190"/>
      <c r="BC890" s="190"/>
    </row>
    <row r="891" spans="28:55">
      <c r="AB891" s="190"/>
      <c r="AC891" s="190"/>
      <c r="AD891" s="190"/>
      <c r="AE891" s="190"/>
      <c r="AF891" s="190"/>
      <c r="AG891" s="190"/>
      <c r="AH891" s="190"/>
      <c r="AI891" s="190"/>
      <c r="AJ891" s="190"/>
      <c r="AK891" s="190"/>
      <c r="AL891" s="190"/>
      <c r="AM891" s="190"/>
      <c r="AN891" s="190"/>
      <c r="AO891" s="190"/>
      <c r="AP891" s="190"/>
      <c r="AQ891" s="190"/>
      <c r="AR891" s="190"/>
      <c r="AS891" s="190"/>
      <c r="AT891" s="190"/>
      <c r="AU891" s="190"/>
      <c r="AV891" s="190"/>
      <c r="AW891" s="190"/>
      <c r="AX891" s="190"/>
      <c r="AY891" s="190"/>
      <c r="AZ891" s="190"/>
      <c r="BA891" s="190"/>
      <c r="BB891" s="190"/>
      <c r="BC891" s="190"/>
    </row>
    <row r="892" spans="28:55">
      <c r="AB892" s="190"/>
      <c r="AC892" s="190"/>
      <c r="AD892" s="190"/>
      <c r="AE892" s="190"/>
      <c r="AF892" s="190"/>
      <c r="AG892" s="190"/>
      <c r="AH892" s="190"/>
      <c r="AI892" s="190"/>
      <c r="AJ892" s="190"/>
      <c r="AK892" s="190"/>
      <c r="AL892" s="190"/>
      <c r="AM892" s="190"/>
      <c r="AN892" s="190"/>
      <c r="AO892" s="190"/>
      <c r="AP892" s="190"/>
      <c r="AQ892" s="190"/>
      <c r="AR892" s="190"/>
      <c r="AS892" s="190"/>
      <c r="AT892" s="190"/>
      <c r="AU892" s="190"/>
      <c r="AV892" s="190"/>
      <c r="AW892" s="190"/>
      <c r="AX892" s="190"/>
      <c r="AY892" s="190"/>
      <c r="AZ892" s="190"/>
      <c r="BA892" s="190"/>
      <c r="BB892" s="190"/>
      <c r="BC892" s="190"/>
    </row>
    <row r="893" spans="28:55">
      <c r="AB893" s="190"/>
      <c r="AC893" s="190"/>
      <c r="AD893" s="190"/>
      <c r="AE893" s="190"/>
      <c r="AF893" s="190"/>
      <c r="AG893" s="190"/>
      <c r="AH893" s="190"/>
      <c r="AI893" s="190"/>
      <c r="AJ893" s="190"/>
      <c r="AK893" s="190"/>
      <c r="AL893" s="190"/>
      <c r="AM893" s="190"/>
      <c r="AN893" s="190"/>
      <c r="AO893" s="190"/>
      <c r="AP893" s="190"/>
      <c r="AQ893" s="190"/>
      <c r="AR893" s="190"/>
      <c r="AS893" s="190"/>
      <c r="AT893" s="190"/>
      <c r="AU893" s="190"/>
      <c r="AV893" s="190"/>
      <c r="AW893" s="190"/>
      <c r="AX893" s="190"/>
      <c r="AY893" s="190"/>
      <c r="AZ893" s="190"/>
      <c r="BA893" s="190"/>
      <c r="BB893" s="190"/>
      <c r="BC893" s="190"/>
    </row>
    <row r="894" spans="28:55">
      <c r="AB894" s="190"/>
      <c r="AC894" s="190"/>
      <c r="AD894" s="190"/>
      <c r="AE894" s="190"/>
      <c r="AF894" s="190"/>
      <c r="AG894" s="190"/>
      <c r="AH894" s="190"/>
      <c r="AI894" s="190"/>
      <c r="AJ894" s="190"/>
      <c r="AK894" s="190"/>
      <c r="AL894" s="190"/>
      <c r="AM894" s="190"/>
      <c r="AN894" s="190"/>
      <c r="AO894" s="190"/>
      <c r="AP894" s="190"/>
      <c r="AQ894" s="190"/>
      <c r="AR894" s="190"/>
      <c r="AS894" s="190"/>
      <c r="AT894" s="190"/>
      <c r="AU894" s="190"/>
      <c r="AV894" s="190"/>
      <c r="AW894" s="190"/>
      <c r="AX894" s="190"/>
      <c r="AY894" s="190"/>
      <c r="AZ894" s="190"/>
      <c r="BA894" s="190"/>
      <c r="BB894" s="190"/>
      <c r="BC894" s="190"/>
    </row>
    <row r="895" spans="28:55">
      <c r="AB895" s="190"/>
      <c r="AC895" s="190"/>
      <c r="AD895" s="190"/>
      <c r="AE895" s="190"/>
      <c r="AF895" s="190"/>
      <c r="AG895" s="190"/>
      <c r="AH895" s="190"/>
      <c r="AI895" s="190"/>
      <c r="AJ895" s="190"/>
      <c r="AK895" s="190"/>
      <c r="AL895" s="190"/>
      <c r="AM895" s="190"/>
      <c r="AN895" s="190"/>
      <c r="AO895" s="190"/>
      <c r="AP895" s="190"/>
      <c r="AQ895" s="190"/>
      <c r="AR895" s="190"/>
      <c r="AS895" s="190"/>
      <c r="AT895" s="190"/>
      <c r="AU895" s="190"/>
      <c r="AV895" s="190"/>
      <c r="AW895" s="190"/>
      <c r="AX895" s="190"/>
      <c r="AY895" s="190"/>
      <c r="AZ895" s="190"/>
      <c r="BA895" s="190"/>
      <c r="BB895" s="190"/>
      <c r="BC895" s="190"/>
    </row>
    <row r="896" spans="28:55">
      <c r="AB896" s="190"/>
      <c r="AC896" s="190"/>
      <c r="AD896" s="190"/>
      <c r="AE896" s="190"/>
      <c r="AF896" s="190"/>
      <c r="AG896" s="190"/>
      <c r="AH896" s="190"/>
      <c r="AI896" s="190"/>
      <c r="AJ896" s="190"/>
      <c r="AK896" s="190"/>
      <c r="AL896" s="190"/>
      <c r="AM896" s="190"/>
      <c r="AN896" s="190"/>
      <c r="AO896" s="190"/>
      <c r="AP896" s="190"/>
      <c r="AQ896" s="190"/>
      <c r="AR896" s="190"/>
      <c r="AS896" s="190"/>
      <c r="AT896" s="190"/>
      <c r="AU896" s="190"/>
      <c r="AV896" s="190"/>
      <c r="AW896" s="190"/>
      <c r="AX896" s="190"/>
      <c r="AY896" s="190"/>
      <c r="AZ896" s="190"/>
      <c r="BA896" s="190"/>
      <c r="BB896" s="190"/>
      <c r="BC896" s="190"/>
    </row>
    <row r="897" spans="28:55">
      <c r="AB897" s="190"/>
      <c r="AC897" s="190"/>
      <c r="AD897" s="190"/>
      <c r="AE897" s="190"/>
      <c r="AF897" s="190"/>
      <c r="AG897" s="190"/>
      <c r="AH897" s="190"/>
      <c r="AI897" s="190"/>
      <c r="AJ897" s="190"/>
      <c r="AK897" s="190"/>
      <c r="AL897" s="190"/>
      <c r="AM897" s="190"/>
      <c r="AN897" s="190"/>
      <c r="AO897" s="190"/>
      <c r="AP897" s="190"/>
      <c r="AQ897" s="190"/>
      <c r="AR897" s="190"/>
      <c r="AS897" s="190"/>
      <c r="AT897" s="190"/>
      <c r="AU897" s="190"/>
      <c r="AV897" s="190"/>
      <c r="AW897" s="190"/>
      <c r="AX897" s="190"/>
      <c r="AY897" s="190"/>
      <c r="AZ897" s="190"/>
      <c r="BA897" s="190"/>
      <c r="BB897" s="190"/>
      <c r="BC897" s="190"/>
    </row>
    <row r="898" spans="28:55">
      <c r="AB898" s="190"/>
      <c r="AC898" s="190"/>
      <c r="AD898" s="190"/>
      <c r="AE898" s="190"/>
      <c r="AF898" s="190"/>
      <c r="AG898" s="190"/>
      <c r="AH898" s="190"/>
      <c r="AI898" s="190"/>
      <c r="AJ898" s="190"/>
      <c r="AK898" s="190"/>
      <c r="AL898" s="190"/>
      <c r="AM898" s="190"/>
      <c r="AN898" s="190"/>
      <c r="AO898" s="190"/>
      <c r="AP898" s="190"/>
      <c r="AQ898" s="190"/>
      <c r="AR898" s="190"/>
      <c r="AS898" s="190"/>
      <c r="AT898" s="190"/>
      <c r="AU898" s="190"/>
      <c r="AV898" s="190"/>
      <c r="AW898" s="190"/>
      <c r="AX898" s="190"/>
      <c r="AY898" s="190"/>
      <c r="AZ898" s="190"/>
      <c r="BA898" s="190"/>
      <c r="BB898" s="190"/>
      <c r="BC898" s="190"/>
    </row>
    <row r="899" spans="28:55">
      <c r="AB899" s="190"/>
      <c r="AC899" s="190"/>
      <c r="AD899" s="190"/>
      <c r="AE899" s="190"/>
      <c r="AF899" s="190"/>
      <c r="AG899" s="190"/>
      <c r="AH899" s="190"/>
      <c r="AI899" s="190"/>
      <c r="AJ899" s="190"/>
      <c r="AK899" s="190"/>
      <c r="AL899" s="190"/>
      <c r="AM899" s="190"/>
      <c r="AN899" s="190"/>
      <c r="AO899" s="190"/>
      <c r="AP899" s="190"/>
      <c r="AQ899" s="190"/>
      <c r="AR899" s="190"/>
      <c r="AS899" s="190"/>
      <c r="AT899" s="190"/>
      <c r="AU899" s="190"/>
      <c r="AV899" s="190"/>
      <c r="AW899" s="190"/>
      <c r="AX899" s="190"/>
      <c r="AY899" s="190"/>
      <c r="AZ899" s="190"/>
      <c r="BA899" s="190"/>
      <c r="BB899" s="190"/>
      <c r="BC899" s="190"/>
    </row>
    <row r="900" spans="28:55">
      <c r="AB900" s="190"/>
      <c r="AC900" s="190"/>
      <c r="AD900" s="190"/>
      <c r="AE900" s="190"/>
      <c r="AF900" s="190"/>
      <c r="AG900" s="190"/>
      <c r="AH900" s="190"/>
      <c r="AI900" s="190"/>
      <c r="AJ900" s="190"/>
      <c r="AK900" s="190"/>
      <c r="AL900" s="190"/>
      <c r="AM900" s="190"/>
      <c r="AN900" s="190"/>
      <c r="AO900" s="190"/>
      <c r="AP900" s="190"/>
      <c r="AQ900" s="190"/>
      <c r="AR900" s="190"/>
      <c r="AS900" s="190"/>
      <c r="AT900" s="190"/>
      <c r="AU900" s="190"/>
      <c r="AV900" s="190"/>
      <c r="AW900" s="190"/>
      <c r="AX900" s="190"/>
      <c r="AY900" s="190"/>
      <c r="AZ900" s="190"/>
      <c r="BA900" s="190"/>
      <c r="BB900" s="190"/>
      <c r="BC900" s="190"/>
    </row>
    <row r="901" spans="28:55">
      <c r="AB901" s="190"/>
      <c r="AC901" s="190"/>
      <c r="AD901" s="190"/>
      <c r="AE901" s="190"/>
      <c r="AF901" s="190"/>
      <c r="AG901" s="190"/>
      <c r="AH901" s="190"/>
      <c r="AI901" s="190"/>
      <c r="AJ901" s="190"/>
      <c r="AK901" s="190"/>
      <c r="AL901" s="190"/>
      <c r="AM901" s="190"/>
      <c r="AN901" s="190"/>
      <c r="AO901" s="190"/>
      <c r="AP901" s="190"/>
      <c r="AQ901" s="190"/>
      <c r="AR901" s="190"/>
      <c r="AS901" s="190"/>
      <c r="AT901" s="190"/>
      <c r="AU901" s="190"/>
      <c r="AV901" s="190"/>
      <c r="AW901" s="190"/>
      <c r="AX901" s="190"/>
      <c r="AY901" s="190"/>
      <c r="AZ901" s="190"/>
      <c r="BA901" s="190"/>
      <c r="BB901" s="190"/>
      <c r="BC901" s="190"/>
    </row>
    <row r="902" spans="28:55">
      <c r="AB902" s="190"/>
      <c r="AC902" s="190"/>
      <c r="AD902" s="190"/>
      <c r="AE902" s="190"/>
      <c r="AF902" s="190"/>
      <c r="AG902" s="190"/>
      <c r="AH902" s="190"/>
      <c r="AI902" s="190"/>
      <c r="AJ902" s="190"/>
      <c r="AK902" s="190"/>
      <c r="AL902" s="190"/>
      <c r="AM902" s="190"/>
      <c r="AN902" s="190"/>
      <c r="AO902" s="190"/>
      <c r="AP902" s="190"/>
      <c r="AQ902" s="190"/>
      <c r="AR902" s="190"/>
      <c r="AS902" s="190"/>
      <c r="AT902" s="190"/>
      <c r="AU902" s="190"/>
      <c r="AV902" s="190"/>
      <c r="AW902" s="190"/>
      <c r="AX902" s="190"/>
      <c r="AY902" s="190"/>
      <c r="AZ902" s="190"/>
      <c r="BA902" s="190"/>
      <c r="BB902" s="190"/>
      <c r="BC902" s="190"/>
    </row>
    <row r="903" spans="28:55">
      <c r="AB903" s="190"/>
      <c r="AC903" s="190"/>
      <c r="AD903" s="190"/>
      <c r="AE903" s="190"/>
      <c r="AF903" s="190"/>
      <c r="AG903" s="190"/>
      <c r="AH903" s="190"/>
      <c r="AI903" s="190"/>
      <c r="AJ903" s="190"/>
      <c r="AK903" s="190"/>
      <c r="AL903" s="190"/>
      <c r="AM903" s="190"/>
      <c r="AN903" s="190"/>
      <c r="AO903" s="190"/>
      <c r="AP903" s="190"/>
      <c r="AQ903" s="190"/>
      <c r="AR903" s="190"/>
      <c r="AS903" s="190"/>
      <c r="AT903" s="190"/>
      <c r="AU903" s="190"/>
      <c r="AV903" s="190"/>
      <c r="AW903" s="190"/>
      <c r="AX903" s="190"/>
      <c r="AY903" s="190"/>
      <c r="AZ903" s="190"/>
      <c r="BA903" s="190"/>
      <c r="BB903" s="190"/>
      <c r="BC903" s="190"/>
    </row>
    <row r="904" spans="28:55">
      <c r="AB904" s="190"/>
      <c r="AC904" s="190"/>
      <c r="AD904" s="190"/>
      <c r="AE904" s="190"/>
      <c r="AF904" s="190"/>
      <c r="AG904" s="190"/>
      <c r="AH904" s="190"/>
      <c r="AI904" s="190"/>
      <c r="AJ904" s="190"/>
      <c r="AK904" s="190"/>
      <c r="AL904" s="190"/>
      <c r="AM904" s="190"/>
      <c r="AN904" s="190"/>
      <c r="AO904" s="190"/>
      <c r="AP904" s="190"/>
      <c r="AQ904" s="190"/>
      <c r="AR904" s="190"/>
      <c r="AS904" s="190"/>
      <c r="AT904" s="190"/>
      <c r="AU904" s="190"/>
      <c r="AV904" s="190"/>
      <c r="AW904" s="190"/>
      <c r="AX904" s="190"/>
      <c r="AY904" s="190"/>
      <c r="AZ904" s="190"/>
      <c r="BA904" s="190"/>
      <c r="BB904" s="190"/>
      <c r="BC904" s="190"/>
    </row>
    <row r="905" spans="28:55">
      <c r="AB905" s="190"/>
      <c r="AC905" s="190"/>
      <c r="AD905" s="190"/>
      <c r="AE905" s="190"/>
      <c r="AF905" s="190"/>
      <c r="AG905" s="190"/>
      <c r="AH905" s="190"/>
      <c r="AI905" s="190"/>
      <c r="AJ905" s="190"/>
      <c r="AK905" s="190"/>
      <c r="AL905" s="190"/>
      <c r="AM905" s="190"/>
      <c r="AN905" s="190"/>
      <c r="AO905" s="190"/>
      <c r="AP905" s="190"/>
      <c r="AQ905" s="190"/>
      <c r="AR905" s="190"/>
      <c r="AS905" s="190"/>
      <c r="AT905" s="190"/>
      <c r="AU905" s="190"/>
      <c r="AV905" s="190"/>
      <c r="AW905" s="190"/>
      <c r="AX905" s="190"/>
      <c r="AY905" s="190"/>
      <c r="AZ905" s="190"/>
      <c r="BA905" s="190"/>
      <c r="BB905" s="190"/>
      <c r="BC905" s="190"/>
    </row>
    <row r="906" spans="28:55">
      <c r="AB906" s="190"/>
      <c r="AC906" s="190"/>
      <c r="AD906" s="190"/>
      <c r="AE906" s="190"/>
      <c r="AF906" s="190"/>
      <c r="AG906" s="190"/>
      <c r="AH906" s="190"/>
      <c r="AI906" s="190"/>
      <c r="AJ906" s="190"/>
      <c r="AK906" s="190"/>
      <c r="AL906" s="190"/>
      <c r="AM906" s="190"/>
      <c r="AN906" s="190"/>
      <c r="AO906" s="190"/>
      <c r="AP906" s="190"/>
      <c r="AQ906" s="190"/>
      <c r="AR906" s="190"/>
      <c r="AS906" s="190"/>
      <c r="AT906" s="190"/>
      <c r="AU906" s="190"/>
      <c r="AV906" s="190"/>
      <c r="AW906" s="190"/>
      <c r="AX906" s="190"/>
      <c r="AY906" s="190"/>
      <c r="AZ906" s="190"/>
      <c r="BA906" s="190"/>
      <c r="BB906" s="190"/>
      <c r="BC906" s="190"/>
    </row>
    <row r="907" spans="28:55">
      <c r="AB907" s="190"/>
      <c r="AC907" s="190"/>
      <c r="AD907" s="190"/>
      <c r="AE907" s="190"/>
      <c r="AF907" s="190"/>
      <c r="AG907" s="190"/>
      <c r="AH907" s="190"/>
      <c r="AI907" s="190"/>
      <c r="AJ907" s="190"/>
      <c r="AK907" s="190"/>
      <c r="AL907" s="190"/>
      <c r="AM907" s="190"/>
      <c r="AN907" s="190"/>
      <c r="AO907" s="190"/>
      <c r="AP907" s="190"/>
      <c r="AQ907" s="190"/>
      <c r="AR907" s="190"/>
      <c r="AS907" s="190"/>
      <c r="AT907" s="190"/>
      <c r="AU907" s="190"/>
      <c r="AV907" s="190"/>
      <c r="AW907" s="190"/>
      <c r="AX907" s="190"/>
      <c r="AY907" s="190"/>
      <c r="AZ907" s="190"/>
      <c r="BA907" s="190"/>
      <c r="BB907" s="190"/>
      <c r="BC907" s="190"/>
    </row>
    <row r="908" spans="28:55">
      <c r="AB908" s="190"/>
      <c r="AC908" s="190"/>
      <c r="AD908" s="190"/>
      <c r="AE908" s="190"/>
      <c r="AF908" s="190"/>
      <c r="AG908" s="190"/>
      <c r="AH908" s="190"/>
      <c r="AI908" s="190"/>
      <c r="AJ908" s="190"/>
      <c r="AK908" s="190"/>
      <c r="AL908" s="190"/>
      <c r="AM908" s="190"/>
      <c r="AN908" s="190"/>
      <c r="AO908" s="190"/>
      <c r="AP908" s="190"/>
      <c r="AQ908" s="190"/>
      <c r="AR908" s="190"/>
      <c r="AS908" s="190"/>
      <c r="AT908" s="190"/>
      <c r="AU908" s="190"/>
      <c r="AV908" s="190"/>
      <c r="AW908" s="190"/>
      <c r="AX908" s="190"/>
      <c r="AY908" s="190"/>
      <c r="AZ908" s="190"/>
      <c r="BA908" s="190"/>
      <c r="BB908" s="190"/>
      <c r="BC908" s="190"/>
    </row>
    <row r="909" spans="28:55">
      <c r="AB909" s="190"/>
      <c r="AC909" s="190"/>
      <c r="AD909" s="190"/>
      <c r="AE909" s="190"/>
      <c r="AF909" s="190"/>
      <c r="AG909" s="190"/>
      <c r="AH909" s="190"/>
      <c r="AI909" s="190"/>
      <c r="AJ909" s="190"/>
      <c r="AK909" s="190"/>
      <c r="AL909" s="190"/>
      <c r="AM909" s="190"/>
      <c r="AN909" s="190"/>
      <c r="AO909" s="190"/>
      <c r="AP909" s="190"/>
      <c r="AQ909" s="190"/>
      <c r="AR909" s="190"/>
      <c r="AS909" s="190"/>
      <c r="AT909" s="190"/>
      <c r="AU909" s="190"/>
      <c r="AV909" s="190"/>
      <c r="AW909" s="190"/>
      <c r="AX909" s="190"/>
      <c r="AY909" s="190"/>
      <c r="AZ909" s="190"/>
      <c r="BA909" s="190"/>
      <c r="BB909" s="190"/>
      <c r="BC909" s="190"/>
    </row>
    <row r="910" spans="28:55">
      <c r="AB910" s="190"/>
      <c r="AC910" s="190"/>
      <c r="AD910" s="190"/>
      <c r="AE910" s="190"/>
      <c r="AF910" s="190"/>
      <c r="AG910" s="190"/>
      <c r="AH910" s="190"/>
      <c r="AI910" s="190"/>
      <c r="AJ910" s="190"/>
      <c r="AK910" s="190"/>
      <c r="AL910" s="190"/>
      <c r="AM910" s="190"/>
      <c r="AN910" s="190"/>
      <c r="AO910" s="190"/>
      <c r="AP910" s="190"/>
      <c r="AQ910" s="190"/>
      <c r="AR910" s="190"/>
      <c r="AS910" s="190"/>
      <c r="AT910" s="190"/>
      <c r="AU910" s="190"/>
      <c r="AV910" s="190"/>
      <c r="AW910" s="190"/>
      <c r="AX910" s="190"/>
      <c r="AY910" s="190"/>
      <c r="AZ910" s="190"/>
      <c r="BA910" s="190"/>
      <c r="BB910" s="190"/>
      <c r="BC910" s="190"/>
    </row>
    <row r="911" spans="28:55">
      <c r="AB911" s="190"/>
      <c r="AC911" s="190"/>
      <c r="AD911" s="190"/>
      <c r="AE911" s="190"/>
      <c r="AF911" s="190"/>
      <c r="AG911" s="190"/>
      <c r="AH911" s="190"/>
      <c r="AI911" s="190"/>
      <c r="AJ911" s="190"/>
      <c r="AK911" s="190"/>
      <c r="AL911" s="190"/>
      <c r="AM911" s="190"/>
      <c r="AN911" s="190"/>
      <c r="AO911" s="190"/>
      <c r="AP911" s="190"/>
      <c r="AQ911" s="190"/>
      <c r="AR911" s="190"/>
      <c r="AS911" s="190"/>
      <c r="AT911" s="190"/>
      <c r="AU911" s="190"/>
      <c r="AV911" s="190"/>
      <c r="AW911" s="190"/>
      <c r="AX911" s="190"/>
      <c r="AY911" s="190"/>
      <c r="AZ911" s="190"/>
      <c r="BA911" s="190"/>
      <c r="BB911" s="190"/>
      <c r="BC911" s="190"/>
    </row>
    <row r="912" spans="28:55">
      <c r="AB912" s="190"/>
      <c r="AC912" s="190"/>
      <c r="AD912" s="190"/>
      <c r="AE912" s="190"/>
      <c r="AF912" s="190"/>
      <c r="AG912" s="190"/>
      <c r="AH912" s="190"/>
      <c r="AI912" s="190"/>
      <c r="AJ912" s="190"/>
      <c r="AK912" s="190"/>
      <c r="AL912" s="190"/>
      <c r="AM912" s="190"/>
      <c r="AN912" s="190"/>
      <c r="AO912" s="190"/>
      <c r="AP912" s="190"/>
      <c r="AQ912" s="190"/>
      <c r="AR912" s="190"/>
      <c r="AS912" s="190"/>
      <c r="AT912" s="190"/>
      <c r="AU912" s="190"/>
      <c r="AV912" s="190"/>
      <c r="AW912" s="190"/>
      <c r="AX912" s="190"/>
      <c r="AY912" s="190"/>
      <c r="AZ912" s="190"/>
      <c r="BA912" s="190"/>
      <c r="BB912" s="190"/>
      <c r="BC912" s="190"/>
    </row>
    <row r="913" spans="28:55">
      <c r="AB913" s="190"/>
      <c r="AC913" s="190"/>
      <c r="AD913" s="190"/>
      <c r="AE913" s="190"/>
      <c r="AF913" s="190"/>
      <c r="AG913" s="190"/>
      <c r="AH913" s="190"/>
      <c r="AI913" s="190"/>
      <c r="AJ913" s="190"/>
      <c r="AK913" s="190"/>
      <c r="AL913" s="190"/>
      <c r="AM913" s="190"/>
      <c r="AN913" s="190"/>
      <c r="AO913" s="190"/>
      <c r="AP913" s="190"/>
      <c r="AQ913" s="190"/>
      <c r="AR913" s="190"/>
      <c r="AS913" s="190"/>
      <c r="AT913" s="190"/>
      <c r="AU913" s="190"/>
      <c r="AV913" s="190"/>
      <c r="AW913" s="190"/>
      <c r="AX913" s="190"/>
      <c r="AY913" s="190"/>
      <c r="AZ913" s="190"/>
      <c r="BA913" s="190"/>
      <c r="BB913" s="190"/>
      <c r="BC913" s="190"/>
    </row>
    <row r="914" spans="28:55">
      <c r="AB914" s="190"/>
      <c r="AC914" s="190"/>
      <c r="AD914" s="190"/>
      <c r="AE914" s="190"/>
      <c r="AF914" s="190"/>
      <c r="AG914" s="190"/>
      <c r="AH914" s="190"/>
      <c r="AI914" s="190"/>
      <c r="AJ914" s="190"/>
      <c r="AK914" s="190"/>
      <c r="AL914" s="190"/>
      <c r="AM914" s="190"/>
      <c r="AN914" s="190"/>
      <c r="AO914" s="190"/>
      <c r="AP914" s="190"/>
      <c r="AQ914" s="190"/>
      <c r="AR914" s="190"/>
      <c r="AS914" s="190"/>
      <c r="AT914" s="190"/>
      <c r="AU914" s="190"/>
      <c r="AV914" s="190"/>
      <c r="AW914" s="190"/>
      <c r="AX914" s="190"/>
      <c r="AY914" s="190"/>
      <c r="AZ914" s="190"/>
      <c r="BA914" s="190"/>
      <c r="BB914" s="190"/>
      <c r="BC914" s="190"/>
    </row>
    <row r="915" spans="28:55">
      <c r="AB915" s="190"/>
      <c r="AC915" s="190"/>
      <c r="AD915" s="190"/>
      <c r="AE915" s="190"/>
      <c r="AF915" s="190"/>
      <c r="AG915" s="190"/>
      <c r="AH915" s="190"/>
      <c r="AI915" s="190"/>
      <c r="AJ915" s="190"/>
      <c r="AK915" s="190"/>
      <c r="AL915" s="190"/>
      <c r="AM915" s="190"/>
      <c r="AN915" s="190"/>
      <c r="AO915" s="190"/>
      <c r="AP915" s="190"/>
      <c r="AQ915" s="190"/>
      <c r="AR915" s="190"/>
      <c r="AS915" s="190"/>
      <c r="AT915" s="190"/>
      <c r="AU915" s="190"/>
      <c r="AV915" s="190"/>
      <c r="AW915" s="190"/>
      <c r="AX915" s="190"/>
      <c r="AY915" s="190"/>
      <c r="AZ915" s="190"/>
      <c r="BA915" s="190"/>
      <c r="BB915" s="190"/>
      <c r="BC915" s="190"/>
    </row>
    <row r="916" spans="28:55">
      <c r="AB916" s="190"/>
      <c r="AC916" s="190"/>
      <c r="AD916" s="190"/>
      <c r="AE916" s="190"/>
      <c r="AF916" s="190"/>
      <c r="AG916" s="190"/>
      <c r="AH916" s="190"/>
      <c r="AI916" s="190"/>
      <c r="AJ916" s="190"/>
      <c r="AK916" s="190"/>
      <c r="AL916" s="190"/>
      <c r="AM916" s="190"/>
      <c r="AN916" s="190"/>
      <c r="AO916" s="190"/>
      <c r="AP916" s="190"/>
      <c r="AQ916" s="190"/>
      <c r="AR916" s="190"/>
      <c r="AS916" s="190"/>
      <c r="AT916" s="190"/>
      <c r="AU916" s="190"/>
      <c r="AV916" s="190"/>
      <c r="AW916" s="190"/>
      <c r="AX916" s="190"/>
      <c r="AY916" s="190"/>
      <c r="AZ916" s="190"/>
      <c r="BA916" s="190"/>
      <c r="BB916" s="190"/>
      <c r="BC916" s="190"/>
    </row>
    <row r="917" spans="28:55">
      <c r="AB917" s="190"/>
      <c r="AC917" s="190"/>
      <c r="AD917" s="190"/>
      <c r="AE917" s="190"/>
      <c r="AF917" s="190"/>
      <c r="AG917" s="190"/>
      <c r="AH917" s="190"/>
      <c r="AI917" s="190"/>
      <c r="AJ917" s="190"/>
      <c r="AK917" s="190"/>
      <c r="AL917" s="190"/>
      <c r="AM917" s="190"/>
      <c r="AN917" s="190"/>
      <c r="AO917" s="190"/>
      <c r="AP917" s="190"/>
      <c r="AQ917" s="190"/>
      <c r="AR917" s="190"/>
      <c r="AS917" s="190"/>
      <c r="AT917" s="190"/>
      <c r="AU917" s="190"/>
      <c r="AV917" s="190"/>
      <c r="AW917" s="190"/>
      <c r="AX917" s="190"/>
      <c r="AY917" s="190"/>
      <c r="AZ917" s="190"/>
      <c r="BA917" s="190"/>
      <c r="BB917" s="190"/>
      <c r="BC917" s="190"/>
    </row>
    <row r="918" spans="28:55">
      <c r="AB918" s="190"/>
      <c r="AC918" s="190"/>
      <c r="AD918" s="190"/>
      <c r="AE918" s="190"/>
      <c r="AF918" s="190"/>
      <c r="AG918" s="190"/>
      <c r="AH918" s="190"/>
      <c r="AI918" s="190"/>
      <c r="AJ918" s="190"/>
      <c r="AK918" s="190"/>
      <c r="AL918" s="190"/>
      <c r="AM918" s="190"/>
      <c r="AN918" s="190"/>
      <c r="AO918" s="190"/>
      <c r="AP918" s="190"/>
      <c r="AQ918" s="190"/>
      <c r="AR918" s="190"/>
      <c r="AS918" s="190"/>
      <c r="AT918" s="190"/>
      <c r="AU918" s="190"/>
      <c r="AV918" s="190"/>
      <c r="AW918" s="190"/>
      <c r="AX918" s="190"/>
      <c r="AY918" s="190"/>
      <c r="AZ918" s="190"/>
      <c r="BA918" s="190"/>
      <c r="BB918" s="190"/>
      <c r="BC918" s="190"/>
    </row>
    <row r="919" spans="28:55">
      <c r="AB919" s="190"/>
      <c r="AC919" s="190"/>
      <c r="AD919" s="190"/>
      <c r="AE919" s="190"/>
      <c r="AF919" s="190"/>
      <c r="AG919" s="190"/>
      <c r="AH919" s="190"/>
      <c r="AI919" s="190"/>
      <c r="AJ919" s="190"/>
      <c r="AK919" s="190"/>
      <c r="AL919" s="190"/>
      <c r="AM919" s="190"/>
      <c r="AN919" s="190"/>
      <c r="AO919" s="190"/>
      <c r="AP919" s="190"/>
      <c r="AQ919" s="190"/>
      <c r="AR919" s="190"/>
      <c r="AS919" s="190"/>
      <c r="AT919" s="190"/>
      <c r="AU919" s="190"/>
      <c r="AV919" s="190"/>
      <c r="AW919" s="190"/>
      <c r="AX919" s="190"/>
      <c r="AY919" s="190"/>
      <c r="AZ919" s="190"/>
      <c r="BA919" s="190"/>
      <c r="BB919" s="190"/>
      <c r="BC919" s="190"/>
    </row>
    <row r="920" spans="28:55">
      <c r="AB920" s="190"/>
      <c r="AC920" s="190"/>
      <c r="AD920" s="190"/>
      <c r="AE920" s="190"/>
      <c r="AF920" s="190"/>
      <c r="AG920" s="190"/>
      <c r="AH920" s="190"/>
      <c r="AI920" s="190"/>
      <c r="AJ920" s="190"/>
      <c r="AK920" s="190"/>
      <c r="AL920" s="190"/>
      <c r="AM920" s="190"/>
      <c r="AN920" s="190"/>
      <c r="AO920" s="190"/>
      <c r="AP920" s="190"/>
      <c r="AQ920" s="190"/>
      <c r="AR920" s="190"/>
      <c r="AS920" s="190"/>
      <c r="AT920" s="190"/>
      <c r="AU920" s="190"/>
      <c r="AV920" s="190"/>
      <c r="AW920" s="190"/>
      <c r="AX920" s="190"/>
      <c r="AY920" s="190"/>
      <c r="AZ920" s="190"/>
      <c r="BA920" s="190"/>
      <c r="BB920" s="190"/>
      <c r="BC920" s="190"/>
    </row>
    <row r="921" spans="28:55">
      <c r="AB921" s="190"/>
      <c r="AC921" s="190"/>
      <c r="AD921" s="190"/>
      <c r="AE921" s="190"/>
      <c r="AF921" s="190"/>
      <c r="AG921" s="190"/>
      <c r="AH921" s="190"/>
      <c r="AI921" s="190"/>
      <c r="AJ921" s="190"/>
      <c r="AK921" s="190"/>
      <c r="AL921" s="190"/>
      <c r="AM921" s="190"/>
      <c r="AN921" s="190"/>
      <c r="AO921" s="190"/>
      <c r="AP921" s="190"/>
      <c r="AQ921" s="190"/>
      <c r="AR921" s="190"/>
      <c r="AS921" s="190"/>
      <c r="AT921" s="190"/>
      <c r="AU921" s="190"/>
      <c r="AV921" s="190"/>
      <c r="AW921" s="190"/>
      <c r="AX921" s="190"/>
      <c r="AY921" s="190"/>
      <c r="AZ921" s="190"/>
      <c r="BA921" s="190"/>
      <c r="BB921" s="190"/>
      <c r="BC921" s="190"/>
    </row>
    <row r="922" spans="28:55">
      <c r="AB922" s="190"/>
      <c r="AC922" s="190"/>
      <c r="AD922" s="190"/>
      <c r="AE922" s="190"/>
      <c r="AF922" s="190"/>
      <c r="AG922" s="190"/>
      <c r="AH922" s="190"/>
      <c r="AI922" s="190"/>
      <c r="AJ922" s="190"/>
      <c r="AK922" s="190"/>
      <c r="AL922" s="190"/>
      <c r="AM922" s="190"/>
      <c r="AN922" s="190"/>
      <c r="AO922" s="190"/>
      <c r="AP922" s="190"/>
      <c r="AQ922" s="190"/>
      <c r="AR922" s="190"/>
      <c r="AS922" s="190"/>
      <c r="AT922" s="190"/>
      <c r="AU922" s="190"/>
      <c r="AV922" s="190"/>
      <c r="AW922" s="190"/>
      <c r="AX922" s="190"/>
      <c r="AY922" s="190"/>
      <c r="AZ922" s="190"/>
      <c r="BA922" s="190"/>
      <c r="BB922" s="190"/>
      <c r="BC922" s="190"/>
    </row>
    <row r="923" spans="28:55">
      <c r="AB923" s="190"/>
      <c r="AC923" s="190"/>
      <c r="AD923" s="190"/>
      <c r="AE923" s="190"/>
      <c r="AF923" s="190"/>
      <c r="AG923" s="190"/>
      <c r="AH923" s="190"/>
      <c r="AI923" s="190"/>
      <c r="AJ923" s="190"/>
      <c r="AK923" s="190"/>
      <c r="AL923" s="190"/>
      <c r="AM923" s="190"/>
      <c r="AN923" s="190"/>
      <c r="AO923" s="190"/>
      <c r="AP923" s="190"/>
      <c r="AQ923" s="190"/>
      <c r="AR923" s="190"/>
      <c r="AS923" s="190"/>
      <c r="AT923" s="190"/>
      <c r="AU923" s="190"/>
      <c r="AV923" s="190"/>
      <c r="AW923" s="190"/>
      <c r="AX923" s="190"/>
      <c r="AY923" s="190"/>
      <c r="AZ923" s="190"/>
      <c r="BA923" s="190"/>
      <c r="BB923" s="190"/>
      <c r="BC923" s="190"/>
    </row>
    <row r="924" spans="28:55">
      <c r="AB924" s="190"/>
      <c r="AC924" s="190"/>
      <c r="AD924" s="190"/>
      <c r="AE924" s="190"/>
      <c r="AF924" s="190"/>
      <c r="AG924" s="190"/>
      <c r="AH924" s="190"/>
      <c r="AI924" s="190"/>
      <c r="AJ924" s="190"/>
      <c r="AK924" s="190"/>
      <c r="AL924" s="190"/>
      <c r="AM924" s="190"/>
      <c r="AN924" s="190"/>
      <c r="AO924" s="190"/>
      <c r="AP924" s="190"/>
      <c r="AQ924" s="190"/>
      <c r="AR924" s="190"/>
      <c r="AS924" s="190"/>
      <c r="AT924" s="190"/>
      <c r="AU924" s="190"/>
      <c r="AV924" s="190"/>
      <c r="AW924" s="190"/>
      <c r="AX924" s="190"/>
      <c r="AY924" s="190"/>
      <c r="AZ924" s="190"/>
      <c r="BA924" s="190"/>
      <c r="BB924" s="190"/>
      <c r="BC924" s="190"/>
    </row>
    <row r="925" spans="28:55">
      <c r="AB925" s="190"/>
      <c r="AC925" s="190"/>
      <c r="AD925" s="190"/>
      <c r="AE925" s="190"/>
      <c r="AF925" s="190"/>
      <c r="AG925" s="190"/>
      <c r="AH925" s="190"/>
      <c r="AI925" s="190"/>
      <c r="AJ925" s="190"/>
      <c r="AK925" s="190"/>
      <c r="AL925" s="190"/>
      <c r="AM925" s="190"/>
      <c r="AN925" s="190"/>
      <c r="AO925" s="190"/>
      <c r="AP925" s="190"/>
      <c r="AQ925" s="190"/>
      <c r="AR925" s="190"/>
      <c r="AS925" s="190"/>
      <c r="AT925" s="190"/>
      <c r="AU925" s="190"/>
      <c r="AV925" s="190"/>
      <c r="AW925" s="190"/>
      <c r="AX925" s="190"/>
      <c r="AY925" s="190"/>
      <c r="AZ925" s="190"/>
      <c r="BA925" s="190"/>
      <c r="BB925" s="190"/>
      <c r="BC925" s="190"/>
    </row>
    <row r="926" spans="28:55">
      <c r="AB926" s="190"/>
      <c r="AC926" s="190"/>
      <c r="AD926" s="190"/>
      <c r="AE926" s="190"/>
      <c r="AF926" s="190"/>
      <c r="AG926" s="190"/>
      <c r="AH926" s="190"/>
      <c r="AI926" s="190"/>
      <c r="AJ926" s="190"/>
      <c r="AK926" s="190"/>
      <c r="AL926" s="190"/>
      <c r="AM926" s="190"/>
      <c r="AN926" s="190"/>
      <c r="AO926" s="190"/>
      <c r="AP926" s="190"/>
      <c r="AQ926" s="190"/>
      <c r="AR926" s="190"/>
      <c r="AS926" s="190"/>
      <c r="AT926" s="190"/>
      <c r="AU926" s="190"/>
      <c r="AV926" s="190"/>
      <c r="AW926" s="190"/>
      <c r="AX926" s="190"/>
      <c r="AY926" s="190"/>
      <c r="AZ926" s="190"/>
      <c r="BA926" s="190"/>
      <c r="BB926" s="190"/>
      <c r="BC926" s="190"/>
    </row>
    <row r="927" spans="28:55">
      <c r="AB927" s="190"/>
      <c r="AC927" s="190"/>
      <c r="AD927" s="190"/>
      <c r="AE927" s="190"/>
      <c r="AF927" s="190"/>
      <c r="AG927" s="190"/>
      <c r="AH927" s="190"/>
      <c r="AI927" s="190"/>
      <c r="AJ927" s="190"/>
      <c r="AK927" s="190"/>
      <c r="AL927" s="190"/>
      <c r="AM927" s="190"/>
      <c r="AN927" s="190"/>
      <c r="AO927" s="190"/>
      <c r="AP927" s="190"/>
      <c r="AQ927" s="190"/>
      <c r="AR927" s="190"/>
      <c r="AS927" s="190"/>
      <c r="AT927" s="190"/>
      <c r="AU927" s="190"/>
      <c r="AV927" s="190"/>
      <c r="AW927" s="190"/>
      <c r="AX927" s="190"/>
      <c r="AY927" s="190"/>
      <c r="AZ927" s="190"/>
      <c r="BA927" s="190"/>
      <c r="BB927" s="190"/>
      <c r="BC927" s="190"/>
    </row>
    <row r="928" spans="28:55">
      <c r="AB928" s="190"/>
      <c r="AC928" s="190"/>
      <c r="AD928" s="190"/>
      <c r="AE928" s="190"/>
      <c r="AF928" s="190"/>
      <c r="AG928" s="190"/>
      <c r="AH928" s="190"/>
      <c r="AI928" s="190"/>
      <c r="AJ928" s="190"/>
      <c r="AK928" s="190"/>
      <c r="AL928" s="190"/>
      <c r="AM928" s="190"/>
      <c r="AN928" s="190"/>
      <c r="AO928" s="190"/>
      <c r="AP928" s="190"/>
      <c r="AQ928" s="190"/>
      <c r="AR928" s="190"/>
      <c r="AS928" s="190"/>
      <c r="AT928" s="190"/>
      <c r="AU928" s="190"/>
      <c r="AV928" s="190"/>
      <c r="AW928" s="190"/>
      <c r="AX928" s="190"/>
      <c r="AY928" s="190"/>
      <c r="AZ928" s="190"/>
      <c r="BA928" s="190"/>
      <c r="BB928" s="190"/>
      <c r="BC928" s="190"/>
    </row>
    <row r="929" spans="28:55">
      <c r="AB929" s="190"/>
      <c r="AC929" s="190"/>
      <c r="AD929" s="190"/>
      <c r="AE929" s="190"/>
      <c r="AF929" s="190"/>
      <c r="AG929" s="190"/>
      <c r="AH929" s="190"/>
      <c r="AI929" s="190"/>
      <c r="AJ929" s="190"/>
      <c r="AK929" s="190"/>
      <c r="AL929" s="190"/>
      <c r="AM929" s="190"/>
      <c r="AN929" s="190"/>
      <c r="AO929" s="190"/>
      <c r="AP929" s="190"/>
      <c r="AQ929" s="190"/>
      <c r="AR929" s="190"/>
      <c r="AS929" s="190"/>
      <c r="AT929" s="190"/>
      <c r="AU929" s="190"/>
      <c r="AV929" s="190"/>
      <c r="AW929" s="190"/>
      <c r="AX929" s="190"/>
      <c r="AY929" s="190"/>
      <c r="AZ929" s="190"/>
      <c r="BA929" s="190"/>
      <c r="BB929" s="190"/>
      <c r="BC929" s="190"/>
    </row>
    <row r="930" spans="28:55">
      <c r="AB930" s="190"/>
      <c r="AC930" s="190"/>
      <c r="AD930" s="190"/>
      <c r="AE930" s="190"/>
      <c r="AF930" s="190"/>
      <c r="AG930" s="190"/>
      <c r="AH930" s="190"/>
      <c r="AI930" s="190"/>
      <c r="AJ930" s="190"/>
      <c r="AK930" s="190"/>
      <c r="AL930" s="190"/>
      <c r="AM930" s="190"/>
      <c r="AN930" s="190"/>
      <c r="AO930" s="190"/>
      <c r="AP930" s="190"/>
      <c r="AQ930" s="190"/>
      <c r="AR930" s="190"/>
      <c r="AS930" s="190"/>
      <c r="AT930" s="190"/>
      <c r="AU930" s="190"/>
      <c r="AV930" s="190"/>
      <c r="AW930" s="190"/>
      <c r="AX930" s="190"/>
      <c r="AY930" s="190"/>
      <c r="AZ930" s="190"/>
      <c r="BA930" s="190"/>
      <c r="BB930" s="190"/>
      <c r="BC930" s="190"/>
    </row>
    <row r="931" spans="28:55">
      <c r="AB931" s="190"/>
      <c r="AC931" s="190"/>
      <c r="AD931" s="190"/>
      <c r="AE931" s="190"/>
      <c r="AF931" s="190"/>
      <c r="AG931" s="190"/>
      <c r="AH931" s="190"/>
      <c r="AI931" s="190"/>
      <c r="AJ931" s="190"/>
      <c r="AK931" s="190"/>
      <c r="AL931" s="190"/>
      <c r="AM931" s="190"/>
      <c r="AN931" s="190"/>
      <c r="AO931" s="190"/>
      <c r="AP931" s="190"/>
      <c r="AQ931" s="190"/>
      <c r="AR931" s="190"/>
      <c r="AS931" s="190"/>
      <c r="AT931" s="190"/>
      <c r="AU931" s="190"/>
      <c r="AV931" s="190"/>
      <c r="AW931" s="190"/>
      <c r="AX931" s="190"/>
      <c r="AY931" s="190"/>
      <c r="AZ931" s="190"/>
      <c r="BA931" s="190"/>
      <c r="BB931" s="190"/>
      <c r="BC931" s="190"/>
    </row>
    <row r="932" spans="28:55">
      <c r="AB932" s="190"/>
      <c r="AC932" s="190"/>
      <c r="AD932" s="190"/>
      <c r="AE932" s="190"/>
      <c r="AF932" s="190"/>
      <c r="AG932" s="190"/>
      <c r="AH932" s="190"/>
      <c r="AI932" s="190"/>
      <c r="AJ932" s="190"/>
      <c r="AK932" s="190"/>
      <c r="AL932" s="190"/>
      <c r="AM932" s="190"/>
      <c r="AN932" s="190"/>
      <c r="AO932" s="190"/>
      <c r="AP932" s="190"/>
      <c r="AQ932" s="190"/>
      <c r="AR932" s="190"/>
      <c r="AS932" s="190"/>
      <c r="AT932" s="190"/>
      <c r="AU932" s="190"/>
      <c r="AV932" s="190"/>
      <c r="AW932" s="190"/>
      <c r="AX932" s="190"/>
      <c r="AY932" s="190"/>
      <c r="AZ932" s="190"/>
      <c r="BA932" s="190"/>
      <c r="BB932" s="190"/>
      <c r="BC932" s="190"/>
    </row>
    <row r="933" spans="28:55">
      <c r="AB933" s="190"/>
      <c r="AC933" s="190"/>
      <c r="AD933" s="190"/>
      <c r="AE933" s="190"/>
      <c r="AF933" s="190"/>
      <c r="AG933" s="190"/>
      <c r="AH933" s="190"/>
      <c r="AI933" s="190"/>
      <c r="AJ933" s="190"/>
      <c r="AK933" s="190"/>
      <c r="AL933" s="190"/>
      <c r="AM933" s="190"/>
      <c r="AN933" s="190"/>
      <c r="AO933" s="190"/>
      <c r="AP933" s="190"/>
      <c r="AQ933" s="190"/>
      <c r="AR933" s="190"/>
      <c r="AS933" s="190"/>
      <c r="AT933" s="190"/>
      <c r="AU933" s="190"/>
      <c r="AV933" s="190"/>
      <c r="AW933" s="190"/>
      <c r="AX933" s="190"/>
      <c r="AY933" s="190"/>
      <c r="AZ933" s="190"/>
      <c r="BA933" s="190"/>
      <c r="BB933" s="190"/>
      <c r="BC933" s="190"/>
    </row>
    <row r="934" spans="28:55">
      <c r="AB934" s="190"/>
      <c r="AC934" s="190"/>
      <c r="AD934" s="190"/>
      <c r="AE934" s="190"/>
      <c r="AF934" s="190"/>
      <c r="AG934" s="190"/>
      <c r="AH934" s="190"/>
      <c r="AI934" s="190"/>
      <c r="AJ934" s="190"/>
      <c r="AK934" s="190"/>
      <c r="AL934" s="190"/>
      <c r="AM934" s="190"/>
      <c r="AN934" s="190"/>
      <c r="AO934" s="190"/>
      <c r="AP934" s="190"/>
      <c r="AQ934" s="190"/>
      <c r="AR934" s="190"/>
      <c r="AS934" s="190"/>
      <c r="AT934" s="190"/>
      <c r="AU934" s="190"/>
      <c r="AV934" s="190"/>
      <c r="AW934" s="190"/>
      <c r="AX934" s="190"/>
      <c r="AY934" s="190"/>
      <c r="AZ934" s="190"/>
      <c r="BA934" s="190"/>
      <c r="BB934" s="190"/>
      <c r="BC934" s="190"/>
    </row>
    <row r="935" spans="28:55">
      <c r="AB935" s="190"/>
      <c r="AC935" s="190"/>
      <c r="AD935" s="190"/>
      <c r="AE935" s="190"/>
      <c r="AF935" s="190"/>
      <c r="AG935" s="190"/>
      <c r="AH935" s="190"/>
      <c r="AI935" s="190"/>
      <c r="AJ935" s="190"/>
      <c r="AK935" s="190"/>
      <c r="AL935" s="190"/>
      <c r="AM935" s="190"/>
      <c r="AN935" s="190"/>
      <c r="AO935" s="190"/>
      <c r="AP935" s="190"/>
      <c r="AQ935" s="190"/>
      <c r="AR935" s="190"/>
      <c r="AS935" s="190"/>
      <c r="AT935" s="190"/>
      <c r="AU935" s="190"/>
      <c r="AV935" s="190"/>
      <c r="AW935" s="190"/>
      <c r="AX935" s="190"/>
      <c r="AY935" s="190"/>
      <c r="AZ935" s="190"/>
      <c r="BA935" s="190"/>
      <c r="BB935" s="190"/>
      <c r="BC935" s="190"/>
    </row>
    <row r="936" spans="28:55">
      <c r="AB936" s="190"/>
      <c r="AC936" s="190"/>
      <c r="AD936" s="190"/>
      <c r="AE936" s="190"/>
      <c r="AF936" s="190"/>
      <c r="AG936" s="190"/>
      <c r="AH936" s="190"/>
      <c r="AI936" s="190"/>
      <c r="AJ936" s="190"/>
      <c r="AK936" s="190"/>
      <c r="AL936" s="190"/>
      <c r="AM936" s="190"/>
      <c r="AN936" s="190"/>
      <c r="AO936" s="190"/>
      <c r="AP936" s="190"/>
      <c r="AQ936" s="190"/>
      <c r="AR936" s="190"/>
      <c r="AS936" s="190"/>
      <c r="AT936" s="190"/>
      <c r="AU936" s="190"/>
      <c r="AV936" s="190"/>
      <c r="AW936" s="190"/>
      <c r="AX936" s="190"/>
      <c r="AY936" s="190"/>
      <c r="AZ936" s="190"/>
      <c r="BA936" s="190"/>
      <c r="BB936" s="190"/>
      <c r="BC936" s="190"/>
    </row>
    <row r="937" spans="28:55">
      <c r="AB937" s="190"/>
      <c r="AC937" s="190"/>
      <c r="AD937" s="190"/>
      <c r="AE937" s="190"/>
      <c r="AF937" s="190"/>
      <c r="AG937" s="190"/>
      <c r="AH937" s="190"/>
      <c r="AI937" s="190"/>
      <c r="AJ937" s="190"/>
      <c r="AK937" s="190"/>
      <c r="AL937" s="190"/>
      <c r="AM937" s="190"/>
      <c r="AN937" s="190"/>
      <c r="AO937" s="190"/>
      <c r="AP937" s="190"/>
      <c r="AQ937" s="190"/>
      <c r="AR937" s="190"/>
      <c r="AS937" s="190"/>
      <c r="AT937" s="190"/>
      <c r="AU937" s="190"/>
      <c r="AV937" s="190"/>
      <c r="AW937" s="190"/>
      <c r="AX937" s="190"/>
      <c r="AY937" s="190"/>
      <c r="AZ937" s="190"/>
      <c r="BA937" s="190"/>
      <c r="BB937" s="190"/>
      <c r="BC937" s="190"/>
    </row>
    <row r="938" spans="28:55">
      <c r="AB938" s="190"/>
      <c r="AC938" s="190"/>
      <c r="AD938" s="190"/>
      <c r="AE938" s="190"/>
      <c r="AF938" s="190"/>
      <c r="AG938" s="190"/>
      <c r="AH938" s="190"/>
      <c r="AI938" s="190"/>
      <c r="AJ938" s="190"/>
      <c r="AK938" s="190"/>
      <c r="AL938" s="190"/>
      <c r="AM938" s="190"/>
      <c r="AN938" s="190"/>
      <c r="AO938" s="190"/>
      <c r="AP938" s="190"/>
      <c r="AQ938" s="190"/>
      <c r="AR938" s="190"/>
      <c r="AS938" s="190"/>
      <c r="AT938" s="190"/>
      <c r="AU938" s="190"/>
      <c r="AV938" s="190"/>
      <c r="AW938" s="190"/>
      <c r="AX938" s="190"/>
      <c r="AY938" s="190"/>
      <c r="AZ938" s="190"/>
      <c r="BA938" s="190"/>
      <c r="BB938" s="190"/>
      <c r="BC938" s="190"/>
    </row>
    <row r="939" spans="28:55">
      <c r="AB939" s="190"/>
      <c r="AC939" s="190"/>
      <c r="AD939" s="190"/>
      <c r="AE939" s="190"/>
      <c r="AF939" s="190"/>
      <c r="AG939" s="190"/>
      <c r="AH939" s="190"/>
      <c r="AI939" s="190"/>
      <c r="AJ939" s="190"/>
      <c r="AK939" s="190"/>
      <c r="AL939" s="190"/>
      <c r="AM939" s="190"/>
      <c r="AN939" s="190"/>
      <c r="AO939" s="190"/>
      <c r="AP939" s="190"/>
      <c r="AQ939" s="190"/>
      <c r="AR939" s="190"/>
      <c r="AS939" s="190"/>
      <c r="AT939" s="190"/>
      <c r="AU939" s="190"/>
      <c r="AV939" s="190"/>
      <c r="AW939" s="190"/>
      <c r="AX939" s="190"/>
      <c r="AY939" s="190"/>
      <c r="AZ939" s="190"/>
      <c r="BA939" s="190"/>
      <c r="BB939" s="190"/>
      <c r="BC939" s="190"/>
    </row>
    <row r="940" spans="28:55">
      <c r="AB940" s="190"/>
      <c r="AC940" s="190"/>
      <c r="AD940" s="190"/>
      <c r="AE940" s="190"/>
      <c r="AF940" s="190"/>
      <c r="AG940" s="190"/>
      <c r="AH940" s="190"/>
      <c r="AI940" s="190"/>
      <c r="AJ940" s="190"/>
      <c r="AK940" s="190"/>
      <c r="AL940" s="190"/>
      <c r="AM940" s="190"/>
      <c r="AN940" s="190"/>
      <c r="AO940" s="190"/>
      <c r="AP940" s="190"/>
      <c r="AQ940" s="190"/>
      <c r="AR940" s="190"/>
      <c r="AS940" s="190"/>
      <c r="AT940" s="190"/>
      <c r="AU940" s="190"/>
      <c r="AV940" s="190"/>
      <c r="AW940" s="190"/>
      <c r="AX940" s="190"/>
      <c r="AY940" s="190"/>
      <c r="AZ940" s="190"/>
      <c r="BA940" s="190"/>
      <c r="BB940" s="190"/>
      <c r="BC940" s="190"/>
    </row>
    <row r="941" spans="28:55">
      <c r="AB941" s="190"/>
      <c r="AC941" s="190"/>
      <c r="AD941" s="190"/>
      <c r="AE941" s="190"/>
      <c r="AF941" s="190"/>
      <c r="AG941" s="190"/>
      <c r="AH941" s="190"/>
      <c r="AI941" s="190"/>
      <c r="AJ941" s="190"/>
      <c r="AK941" s="190"/>
      <c r="AL941" s="190"/>
      <c r="AM941" s="190"/>
      <c r="AN941" s="190"/>
      <c r="AO941" s="190"/>
      <c r="AP941" s="190"/>
      <c r="AQ941" s="190"/>
      <c r="AR941" s="190"/>
      <c r="AS941" s="190"/>
      <c r="AT941" s="190"/>
      <c r="AU941" s="190"/>
      <c r="AV941" s="190"/>
      <c r="AW941" s="190"/>
      <c r="AX941" s="190"/>
      <c r="AY941" s="190"/>
      <c r="AZ941" s="190"/>
      <c r="BA941" s="190"/>
      <c r="BB941" s="190"/>
      <c r="BC941" s="190"/>
    </row>
    <row r="942" spans="28:55">
      <c r="AB942" s="190"/>
      <c r="AC942" s="190"/>
      <c r="AD942" s="190"/>
      <c r="AE942" s="190"/>
      <c r="AF942" s="190"/>
      <c r="AG942" s="190"/>
      <c r="AH942" s="190"/>
      <c r="AI942" s="190"/>
      <c r="AJ942" s="190"/>
      <c r="AK942" s="190"/>
      <c r="AL942" s="190"/>
      <c r="AM942" s="190"/>
      <c r="AN942" s="190"/>
      <c r="AO942" s="190"/>
      <c r="AP942" s="190"/>
      <c r="AQ942" s="190"/>
      <c r="AR942" s="190"/>
      <c r="AS942" s="190"/>
      <c r="AT942" s="190"/>
      <c r="AU942" s="190"/>
      <c r="AV942" s="190"/>
      <c r="AW942" s="190"/>
      <c r="AX942" s="190"/>
      <c r="AY942" s="190"/>
      <c r="AZ942" s="190"/>
      <c r="BA942" s="190"/>
      <c r="BB942" s="190"/>
      <c r="BC942" s="190"/>
    </row>
    <row r="943" spans="28:55">
      <c r="AB943" s="190"/>
      <c r="AC943" s="190"/>
      <c r="AD943" s="190"/>
      <c r="AE943" s="190"/>
      <c r="AF943" s="190"/>
      <c r="AG943" s="190"/>
      <c r="AH943" s="190"/>
      <c r="AI943" s="190"/>
      <c r="AJ943" s="190"/>
      <c r="AK943" s="190"/>
      <c r="AL943" s="190"/>
      <c r="AM943" s="190"/>
      <c r="AN943" s="190"/>
      <c r="AO943" s="190"/>
      <c r="AP943" s="190"/>
      <c r="AQ943" s="190"/>
      <c r="AR943" s="190"/>
      <c r="AS943" s="190"/>
      <c r="AT943" s="190"/>
      <c r="AU943" s="190"/>
      <c r="AV943" s="190"/>
      <c r="AW943" s="190"/>
      <c r="AX943" s="190"/>
      <c r="AY943" s="190"/>
      <c r="AZ943" s="190"/>
      <c r="BA943" s="190"/>
      <c r="BB943" s="190"/>
      <c r="BC943" s="190"/>
    </row>
    <row r="944" spans="28:55">
      <c r="AB944" s="190"/>
      <c r="AC944" s="190"/>
      <c r="AD944" s="190"/>
      <c r="AE944" s="190"/>
      <c r="AF944" s="190"/>
      <c r="AG944" s="190"/>
      <c r="AH944" s="190"/>
      <c r="AI944" s="190"/>
      <c r="AJ944" s="190"/>
      <c r="AK944" s="190"/>
      <c r="AL944" s="190"/>
      <c r="AM944" s="190"/>
      <c r="AN944" s="190"/>
      <c r="AO944" s="190"/>
      <c r="AP944" s="190"/>
      <c r="AQ944" s="190"/>
      <c r="AR944" s="190"/>
      <c r="AS944" s="190"/>
      <c r="AT944" s="190"/>
      <c r="AU944" s="190"/>
      <c r="AV944" s="190"/>
      <c r="AW944" s="190"/>
      <c r="AX944" s="190"/>
      <c r="AY944" s="190"/>
      <c r="AZ944" s="190"/>
      <c r="BA944" s="190"/>
      <c r="BB944" s="190"/>
      <c r="BC944" s="190"/>
    </row>
    <row r="945" spans="28:55">
      <c r="AB945" s="190"/>
      <c r="AC945" s="190"/>
      <c r="AD945" s="190"/>
      <c r="AE945" s="190"/>
      <c r="AF945" s="190"/>
      <c r="AG945" s="190"/>
      <c r="AH945" s="190"/>
      <c r="AI945" s="190"/>
      <c r="AJ945" s="190"/>
      <c r="AK945" s="190"/>
      <c r="AL945" s="190"/>
      <c r="AM945" s="190"/>
      <c r="AN945" s="190"/>
      <c r="AO945" s="190"/>
      <c r="AP945" s="190"/>
      <c r="AQ945" s="190"/>
      <c r="AR945" s="190"/>
      <c r="AS945" s="190"/>
      <c r="AT945" s="190"/>
      <c r="AU945" s="190"/>
      <c r="AV945" s="190"/>
      <c r="AW945" s="190"/>
      <c r="AX945" s="190"/>
      <c r="AY945" s="190"/>
      <c r="AZ945" s="190"/>
      <c r="BA945" s="190"/>
      <c r="BB945" s="190"/>
      <c r="BC945" s="190"/>
    </row>
    <row r="946" spans="28:55">
      <c r="AB946" s="190"/>
      <c r="AC946" s="190"/>
      <c r="AD946" s="190"/>
      <c r="AE946" s="190"/>
      <c r="AF946" s="190"/>
      <c r="AG946" s="190"/>
      <c r="AH946" s="190"/>
      <c r="AI946" s="190"/>
      <c r="AJ946" s="190"/>
      <c r="AK946" s="190"/>
      <c r="AL946" s="190"/>
      <c r="AM946" s="190"/>
      <c r="AN946" s="190"/>
      <c r="AO946" s="190"/>
      <c r="AP946" s="190"/>
      <c r="AQ946" s="190"/>
      <c r="AR946" s="190"/>
      <c r="AS946" s="190"/>
      <c r="AT946" s="190"/>
      <c r="AU946" s="190"/>
      <c r="AV946" s="190"/>
      <c r="AW946" s="190"/>
      <c r="AX946" s="190"/>
      <c r="AY946" s="190"/>
      <c r="AZ946" s="190"/>
      <c r="BA946" s="190"/>
      <c r="BB946" s="190"/>
      <c r="BC946" s="190"/>
    </row>
    <row r="947" spans="28:55">
      <c r="AB947" s="190"/>
      <c r="AC947" s="190"/>
      <c r="AD947" s="190"/>
      <c r="AE947" s="190"/>
      <c r="AF947" s="190"/>
      <c r="AG947" s="190"/>
      <c r="AH947" s="190"/>
      <c r="AI947" s="190"/>
      <c r="AJ947" s="190"/>
      <c r="AK947" s="190"/>
      <c r="AL947" s="190"/>
      <c r="AM947" s="190"/>
      <c r="AN947" s="190"/>
      <c r="AO947" s="190"/>
      <c r="AP947" s="190"/>
      <c r="AQ947" s="190"/>
      <c r="AR947" s="190"/>
      <c r="AS947" s="190"/>
      <c r="AT947" s="190"/>
      <c r="AU947" s="190"/>
      <c r="AV947" s="190"/>
      <c r="AW947" s="190"/>
      <c r="AX947" s="190"/>
      <c r="AY947" s="190"/>
      <c r="AZ947" s="190"/>
      <c r="BA947" s="190"/>
      <c r="BB947" s="190"/>
      <c r="BC947" s="190"/>
    </row>
    <row r="948" spans="28:55">
      <c r="AB948" s="190"/>
      <c r="AC948" s="190"/>
      <c r="AD948" s="190"/>
      <c r="AE948" s="190"/>
      <c r="AF948" s="190"/>
      <c r="AG948" s="190"/>
      <c r="AH948" s="190"/>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row>
    <row r="949" spans="28:55">
      <c r="AB949" s="190"/>
      <c r="AC949" s="190"/>
      <c r="AD949" s="190"/>
      <c r="AE949" s="190"/>
      <c r="AF949" s="190"/>
      <c r="AG949" s="190"/>
      <c r="AH949" s="190"/>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row>
    <row r="950" spans="28:55">
      <c r="AB950" s="190"/>
      <c r="AC950" s="190"/>
      <c r="AD950" s="190"/>
      <c r="AE950" s="190"/>
      <c r="AF950" s="190"/>
      <c r="AG950" s="190"/>
      <c r="AH950" s="190"/>
      <c r="AI950" s="190"/>
      <c r="AJ950" s="190"/>
      <c r="AK950" s="190"/>
      <c r="AL950" s="190"/>
      <c r="AM950" s="190"/>
      <c r="AN950" s="190"/>
      <c r="AO950" s="190"/>
      <c r="AP950" s="190"/>
      <c r="AQ950" s="190"/>
      <c r="AR950" s="190"/>
      <c r="AS950" s="190"/>
      <c r="AT950" s="190"/>
      <c r="AU950" s="190"/>
      <c r="AV950" s="190"/>
      <c r="AW950" s="190"/>
      <c r="AX950" s="190"/>
      <c r="AY950" s="190"/>
      <c r="AZ950" s="190"/>
      <c r="BA950" s="190"/>
      <c r="BB950" s="190"/>
      <c r="BC950" s="190"/>
    </row>
    <row r="951" spans="28:55">
      <c r="AB951" s="190"/>
      <c r="AC951" s="190"/>
      <c r="AD951" s="190"/>
      <c r="AE951" s="190"/>
      <c r="AF951" s="190"/>
      <c r="AG951" s="190"/>
      <c r="AH951" s="190"/>
      <c r="AI951" s="190"/>
      <c r="AJ951" s="190"/>
      <c r="AK951" s="190"/>
      <c r="AL951" s="190"/>
      <c r="AM951" s="190"/>
      <c r="AN951" s="190"/>
      <c r="AO951" s="190"/>
      <c r="AP951" s="190"/>
      <c r="AQ951" s="190"/>
      <c r="AR951" s="190"/>
      <c r="AS951" s="190"/>
      <c r="AT951" s="190"/>
      <c r="AU951" s="190"/>
      <c r="AV951" s="190"/>
      <c r="AW951" s="190"/>
      <c r="AX951" s="190"/>
      <c r="AY951" s="190"/>
      <c r="AZ951" s="190"/>
      <c r="BA951" s="190"/>
      <c r="BB951" s="190"/>
      <c r="BC951" s="190"/>
    </row>
    <row r="952" spans="28:55">
      <c r="AB952" s="190"/>
      <c r="AC952" s="190"/>
      <c r="AD952" s="190"/>
      <c r="AE952" s="190"/>
      <c r="AF952" s="190"/>
      <c r="AG952" s="190"/>
      <c r="AH952" s="190"/>
      <c r="AI952" s="190"/>
      <c r="AJ952" s="190"/>
      <c r="AK952" s="190"/>
      <c r="AL952" s="190"/>
      <c r="AM952" s="190"/>
      <c r="AN952" s="190"/>
      <c r="AO952" s="190"/>
      <c r="AP952" s="190"/>
      <c r="AQ952" s="190"/>
      <c r="AR952" s="190"/>
      <c r="AS952" s="190"/>
      <c r="AT952" s="190"/>
      <c r="AU952" s="190"/>
      <c r="AV952" s="190"/>
      <c r="AW952" s="190"/>
      <c r="AX952" s="190"/>
      <c r="AY952" s="190"/>
      <c r="AZ952" s="190"/>
      <c r="BA952" s="190"/>
      <c r="BB952" s="190"/>
      <c r="BC952" s="190"/>
    </row>
    <row r="953" spans="28:55">
      <c r="AB953" s="190"/>
      <c r="AC953" s="190"/>
      <c r="AD953" s="190"/>
      <c r="AE953" s="190"/>
      <c r="AF953" s="190"/>
      <c r="AG953" s="190"/>
      <c r="AH953" s="190"/>
      <c r="AI953" s="190"/>
      <c r="AJ953" s="190"/>
      <c r="AK953" s="190"/>
      <c r="AL953" s="190"/>
      <c r="AM953" s="190"/>
      <c r="AN953" s="190"/>
      <c r="AO953" s="190"/>
      <c r="AP953" s="190"/>
      <c r="AQ953" s="190"/>
      <c r="AR953" s="190"/>
      <c r="AS953" s="190"/>
      <c r="AT953" s="190"/>
      <c r="AU953" s="190"/>
      <c r="AV953" s="190"/>
      <c r="AW953" s="190"/>
      <c r="AX953" s="190"/>
      <c r="AY953" s="190"/>
      <c r="AZ953" s="190"/>
      <c r="BA953" s="190"/>
      <c r="BB953" s="190"/>
      <c r="BC953" s="190"/>
    </row>
    <row r="954" spans="28:55">
      <c r="AB954" s="190"/>
      <c r="AC954" s="190"/>
      <c r="AD954" s="190"/>
      <c r="AE954" s="190"/>
      <c r="AF954" s="190"/>
      <c r="AG954" s="190"/>
      <c r="AH954" s="190"/>
      <c r="AI954" s="190"/>
      <c r="AJ954" s="190"/>
      <c r="AK954" s="190"/>
      <c r="AL954" s="190"/>
      <c r="AM954" s="190"/>
      <c r="AN954" s="190"/>
      <c r="AO954" s="190"/>
      <c r="AP954" s="190"/>
      <c r="AQ954" s="190"/>
      <c r="AR954" s="190"/>
      <c r="AS954" s="190"/>
      <c r="AT954" s="190"/>
      <c r="AU954" s="190"/>
      <c r="AV954" s="190"/>
      <c r="AW954" s="190"/>
      <c r="AX954" s="190"/>
      <c r="AY954" s="190"/>
      <c r="AZ954" s="190"/>
      <c r="BA954" s="190"/>
      <c r="BB954" s="190"/>
      <c r="BC954" s="190"/>
    </row>
    <row r="955" spans="28:55">
      <c r="AB955" s="190"/>
      <c r="AC955" s="190"/>
      <c r="AD955" s="190"/>
      <c r="AE955" s="190"/>
      <c r="AF955" s="190"/>
      <c r="AG955" s="190"/>
      <c r="AH955" s="190"/>
      <c r="AI955" s="190"/>
      <c r="AJ955" s="190"/>
      <c r="AK955" s="190"/>
      <c r="AL955" s="190"/>
      <c r="AM955" s="190"/>
      <c r="AN955" s="190"/>
      <c r="AO955" s="190"/>
      <c r="AP955" s="190"/>
      <c r="AQ955" s="190"/>
      <c r="AR955" s="190"/>
      <c r="AS955" s="190"/>
      <c r="AT955" s="190"/>
      <c r="AU955" s="190"/>
      <c r="AV955" s="190"/>
      <c r="AW955" s="190"/>
      <c r="AX955" s="190"/>
      <c r="AY955" s="190"/>
      <c r="AZ955" s="190"/>
      <c r="BA955" s="190"/>
      <c r="BB955" s="190"/>
      <c r="BC955" s="190"/>
    </row>
    <row r="956" spans="28:55">
      <c r="AB956" s="190"/>
      <c r="AC956" s="190"/>
      <c r="AD956" s="190"/>
      <c r="AE956" s="190"/>
      <c r="AF956" s="190"/>
      <c r="AG956" s="190"/>
      <c r="AH956" s="190"/>
      <c r="AI956" s="190"/>
      <c r="AJ956" s="190"/>
      <c r="AK956" s="190"/>
      <c r="AL956" s="190"/>
      <c r="AM956" s="190"/>
      <c r="AN956" s="190"/>
      <c r="AO956" s="190"/>
      <c r="AP956" s="190"/>
      <c r="AQ956" s="190"/>
      <c r="AR956" s="190"/>
      <c r="AS956" s="190"/>
      <c r="AT956" s="190"/>
      <c r="AU956" s="190"/>
      <c r="AV956" s="190"/>
      <c r="AW956" s="190"/>
      <c r="AX956" s="190"/>
      <c r="AY956" s="190"/>
      <c r="AZ956" s="190"/>
      <c r="BA956" s="190"/>
      <c r="BB956" s="190"/>
      <c r="BC956" s="190"/>
    </row>
    <row r="957" spans="28:55">
      <c r="AB957" s="190"/>
      <c r="AC957" s="190"/>
      <c r="AD957" s="190"/>
      <c r="AE957" s="190"/>
      <c r="AF957" s="190"/>
      <c r="AG957" s="190"/>
      <c r="AH957" s="190"/>
      <c r="AI957" s="190"/>
      <c r="AJ957" s="190"/>
      <c r="AK957" s="190"/>
      <c r="AL957" s="190"/>
      <c r="AM957" s="190"/>
      <c r="AN957" s="190"/>
      <c r="AO957" s="190"/>
      <c r="AP957" s="190"/>
      <c r="AQ957" s="190"/>
      <c r="AR957" s="190"/>
      <c r="AS957" s="190"/>
      <c r="AT957" s="190"/>
      <c r="AU957" s="190"/>
      <c r="AV957" s="190"/>
      <c r="AW957" s="190"/>
      <c r="AX957" s="190"/>
      <c r="AY957" s="190"/>
      <c r="AZ957" s="190"/>
      <c r="BA957" s="190"/>
      <c r="BB957" s="190"/>
      <c r="BC957" s="190"/>
    </row>
    <row r="958" spans="28:55">
      <c r="AB958" s="190"/>
      <c r="AC958" s="190"/>
      <c r="AD958" s="190"/>
      <c r="AE958" s="190"/>
      <c r="AF958" s="190"/>
      <c r="AG958" s="190"/>
      <c r="AH958" s="190"/>
      <c r="AI958" s="190"/>
      <c r="AJ958" s="190"/>
      <c r="AK958" s="190"/>
      <c r="AL958" s="190"/>
      <c r="AM958" s="190"/>
      <c r="AN958" s="190"/>
      <c r="AO958" s="190"/>
      <c r="AP958" s="190"/>
      <c r="AQ958" s="190"/>
      <c r="AR958" s="190"/>
      <c r="AS958" s="190"/>
      <c r="AT958" s="190"/>
      <c r="AU958" s="190"/>
      <c r="AV958" s="190"/>
      <c r="AW958" s="190"/>
      <c r="AX958" s="190"/>
      <c r="AY958" s="190"/>
      <c r="AZ958" s="190"/>
      <c r="BA958" s="190"/>
      <c r="BB958" s="190"/>
      <c r="BC958" s="190"/>
    </row>
    <row r="959" spans="28:55">
      <c r="AB959" s="190"/>
      <c r="AC959" s="190"/>
      <c r="AD959" s="190"/>
      <c r="AE959" s="190"/>
      <c r="AF959" s="190"/>
      <c r="AG959" s="190"/>
      <c r="AH959" s="190"/>
      <c r="AI959" s="190"/>
      <c r="AJ959" s="190"/>
      <c r="AK959" s="190"/>
      <c r="AL959" s="190"/>
      <c r="AM959" s="190"/>
      <c r="AN959" s="190"/>
      <c r="AO959" s="190"/>
      <c r="AP959" s="190"/>
      <c r="AQ959" s="190"/>
      <c r="AR959" s="190"/>
      <c r="AS959" s="190"/>
      <c r="AT959" s="190"/>
      <c r="AU959" s="190"/>
      <c r="AV959" s="190"/>
      <c r="AW959" s="190"/>
      <c r="AX959" s="190"/>
      <c r="AY959" s="190"/>
      <c r="AZ959" s="190"/>
      <c r="BA959" s="190"/>
      <c r="BB959" s="190"/>
      <c r="BC959" s="190"/>
    </row>
    <row r="960" spans="28:55">
      <c r="AB960" s="190"/>
      <c r="AC960" s="190"/>
      <c r="AD960" s="190"/>
      <c r="AE960" s="190"/>
      <c r="AF960" s="190"/>
      <c r="AG960" s="190"/>
      <c r="AH960" s="190"/>
      <c r="AI960" s="190"/>
      <c r="AJ960" s="190"/>
      <c r="AK960" s="190"/>
      <c r="AL960" s="190"/>
      <c r="AM960" s="190"/>
      <c r="AN960" s="190"/>
      <c r="AO960" s="190"/>
      <c r="AP960" s="190"/>
      <c r="AQ960" s="190"/>
      <c r="AR960" s="190"/>
      <c r="AS960" s="190"/>
      <c r="AT960" s="190"/>
      <c r="AU960" s="190"/>
      <c r="AV960" s="190"/>
      <c r="AW960" s="190"/>
      <c r="AX960" s="190"/>
      <c r="AY960" s="190"/>
      <c r="AZ960" s="190"/>
      <c r="BA960" s="190"/>
      <c r="BB960" s="190"/>
      <c r="BC960" s="190"/>
    </row>
    <row r="961" spans="28:55">
      <c r="AB961" s="190"/>
      <c r="AC961" s="190"/>
      <c r="AD961" s="190"/>
      <c r="AE961" s="190"/>
      <c r="AF961" s="190"/>
      <c r="AG961" s="190"/>
      <c r="AH961" s="190"/>
      <c r="AI961" s="190"/>
      <c r="AJ961" s="190"/>
      <c r="AK961" s="190"/>
      <c r="AL961" s="190"/>
      <c r="AM961" s="190"/>
      <c r="AN961" s="190"/>
      <c r="AO961" s="190"/>
      <c r="AP961" s="190"/>
      <c r="AQ961" s="190"/>
      <c r="AR961" s="190"/>
      <c r="AS961" s="190"/>
      <c r="AT961" s="190"/>
      <c r="AU961" s="190"/>
      <c r="AV961" s="190"/>
      <c r="AW961" s="190"/>
      <c r="AX961" s="190"/>
      <c r="AY961" s="190"/>
      <c r="AZ961" s="190"/>
      <c r="BA961" s="190"/>
      <c r="BB961" s="190"/>
      <c r="BC961" s="190"/>
    </row>
    <row r="962" spans="28:55">
      <c r="AB962" s="190"/>
      <c r="AC962" s="190"/>
      <c r="AD962" s="190"/>
      <c r="AE962" s="190"/>
      <c r="AF962" s="190"/>
      <c r="AG962" s="190"/>
      <c r="AH962" s="190"/>
      <c r="AI962" s="190"/>
      <c r="AJ962" s="190"/>
      <c r="AK962" s="190"/>
      <c r="AL962" s="190"/>
      <c r="AM962" s="190"/>
      <c r="AN962" s="190"/>
      <c r="AO962" s="190"/>
      <c r="AP962" s="190"/>
      <c r="AQ962" s="190"/>
      <c r="AR962" s="190"/>
      <c r="AS962" s="190"/>
      <c r="AT962" s="190"/>
      <c r="AU962" s="190"/>
      <c r="AV962" s="190"/>
      <c r="AW962" s="190"/>
      <c r="AX962" s="190"/>
      <c r="AY962" s="190"/>
      <c r="AZ962" s="190"/>
      <c r="BA962" s="190"/>
      <c r="BB962" s="190"/>
      <c r="BC962" s="190"/>
    </row>
    <row r="963" spans="28:55">
      <c r="AB963" s="190"/>
      <c r="AC963" s="190"/>
      <c r="AD963" s="190"/>
      <c r="AE963" s="190"/>
      <c r="AF963" s="190"/>
      <c r="AG963" s="190"/>
      <c r="AH963" s="190"/>
      <c r="AI963" s="190"/>
      <c r="AJ963" s="190"/>
      <c r="AK963" s="190"/>
      <c r="AL963" s="190"/>
      <c r="AM963" s="190"/>
      <c r="AN963" s="190"/>
      <c r="AO963" s="190"/>
      <c r="AP963" s="190"/>
      <c r="AQ963" s="190"/>
      <c r="AR963" s="190"/>
      <c r="AS963" s="190"/>
      <c r="AT963" s="190"/>
      <c r="AU963" s="190"/>
      <c r="AV963" s="190"/>
      <c r="AW963" s="190"/>
      <c r="AX963" s="190"/>
      <c r="AY963" s="190"/>
      <c r="AZ963" s="190"/>
      <c r="BA963" s="190"/>
      <c r="BB963" s="190"/>
      <c r="BC963" s="190"/>
    </row>
    <row r="964" spans="28:55">
      <c r="AB964" s="190"/>
      <c r="AC964" s="190"/>
      <c r="AD964" s="190"/>
      <c r="AE964" s="190"/>
      <c r="AF964" s="190"/>
      <c r="AG964" s="190"/>
      <c r="AH964" s="190"/>
      <c r="AI964" s="190"/>
      <c r="AJ964" s="190"/>
      <c r="AK964" s="190"/>
      <c r="AL964" s="190"/>
      <c r="AM964" s="190"/>
      <c r="AN964" s="190"/>
      <c r="AO964" s="190"/>
      <c r="AP964" s="190"/>
      <c r="AQ964" s="190"/>
      <c r="AR964" s="190"/>
      <c r="AS964" s="190"/>
      <c r="AT964" s="190"/>
      <c r="AU964" s="190"/>
      <c r="AV964" s="190"/>
      <c r="AW964" s="190"/>
      <c r="AX964" s="190"/>
      <c r="AY964" s="190"/>
      <c r="AZ964" s="190"/>
      <c r="BA964" s="190"/>
      <c r="BB964" s="190"/>
      <c r="BC964" s="190"/>
    </row>
    <row r="965" spans="28:55">
      <c r="AB965" s="190"/>
      <c r="AC965" s="190"/>
      <c r="AD965" s="190"/>
      <c r="AE965" s="190"/>
      <c r="AF965" s="190"/>
      <c r="AG965" s="190"/>
      <c r="AH965" s="190"/>
      <c r="AI965" s="190"/>
      <c r="AJ965" s="190"/>
      <c r="AK965" s="190"/>
      <c r="AL965" s="190"/>
      <c r="AM965" s="190"/>
      <c r="AN965" s="190"/>
      <c r="AO965" s="190"/>
      <c r="AP965" s="190"/>
      <c r="AQ965" s="190"/>
      <c r="AR965" s="190"/>
      <c r="AS965" s="190"/>
      <c r="AT965" s="190"/>
      <c r="AU965" s="190"/>
      <c r="AV965" s="190"/>
      <c r="AW965" s="190"/>
      <c r="AX965" s="190"/>
      <c r="AY965" s="190"/>
      <c r="AZ965" s="190"/>
      <c r="BA965" s="190"/>
      <c r="BB965" s="190"/>
      <c r="BC965" s="190"/>
    </row>
    <row r="966" spans="28:55">
      <c r="AB966" s="190"/>
      <c r="AC966" s="190"/>
      <c r="AD966" s="190"/>
      <c r="AE966" s="190"/>
      <c r="AF966" s="190"/>
      <c r="AG966" s="190"/>
      <c r="AH966" s="190"/>
      <c r="AI966" s="190"/>
      <c r="AJ966" s="190"/>
      <c r="AK966" s="190"/>
      <c r="AL966" s="190"/>
      <c r="AM966" s="190"/>
      <c r="AN966" s="190"/>
      <c r="AO966" s="190"/>
      <c r="AP966" s="190"/>
      <c r="AQ966" s="190"/>
      <c r="AR966" s="190"/>
      <c r="AS966" s="190"/>
      <c r="AT966" s="190"/>
      <c r="AU966" s="190"/>
      <c r="AV966" s="190"/>
      <c r="AW966" s="190"/>
      <c r="AX966" s="190"/>
      <c r="AY966" s="190"/>
      <c r="AZ966" s="190"/>
      <c r="BA966" s="190"/>
      <c r="BB966" s="190"/>
      <c r="BC966" s="190"/>
    </row>
    <row r="967" spans="28:55">
      <c r="AB967" s="190"/>
      <c r="AC967" s="190"/>
      <c r="AD967" s="190"/>
      <c r="AE967" s="190"/>
      <c r="AF967" s="190"/>
      <c r="AG967" s="190"/>
      <c r="AH967" s="190"/>
      <c r="AI967" s="190"/>
      <c r="AJ967" s="190"/>
      <c r="AK967" s="190"/>
      <c r="AL967" s="190"/>
      <c r="AM967" s="190"/>
      <c r="AN967" s="190"/>
      <c r="AO967" s="190"/>
      <c r="AP967" s="190"/>
      <c r="AQ967" s="190"/>
      <c r="AR967" s="190"/>
      <c r="AS967" s="190"/>
      <c r="AT967" s="190"/>
      <c r="AU967" s="190"/>
      <c r="AV967" s="190"/>
      <c r="AW967" s="190"/>
      <c r="AX967" s="190"/>
      <c r="AY967" s="190"/>
      <c r="AZ967" s="190"/>
      <c r="BA967" s="190"/>
      <c r="BB967" s="190"/>
      <c r="BC967" s="190"/>
    </row>
    <row r="968" spans="28:55">
      <c r="AB968" s="190"/>
      <c r="AC968" s="190"/>
      <c r="AD968" s="190"/>
      <c r="AE968" s="190"/>
      <c r="AF968" s="190"/>
      <c r="AG968" s="190"/>
      <c r="AH968" s="190"/>
      <c r="AI968" s="190"/>
      <c r="AJ968" s="190"/>
      <c r="AK968" s="190"/>
      <c r="AL968" s="190"/>
      <c r="AM968" s="190"/>
      <c r="AN968" s="190"/>
      <c r="AO968" s="190"/>
      <c r="AP968" s="190"/>
      <c r="AQ968" s="190"/>
      <c r="AR968" s="190"/>
      <c r="AS968" s="190"/>
      <c r="AT968" s="190"/>
      <c r="AU968" s="190"/>
      <c r="AV968" s="190"/>
      <c r="AW968" s="190"/>
      <c r="AX968" s="190"/>
      <c r="AY968" s="190"/>
      <c r="AZ968" s="190"/>
      <c r="BA968" s="190"/>
      <c r="BB968" s="190"/>
      <c r="BC968" s="190"/>
    </row>
    <row r="969" spans="28:55">
      <c r="AB969" s="190"/>
      <c r="AC969" s="190"/>
      <c r="AD969" s="190"/>
      <c r="AE969" s="190"/>
      <c r="AF969" s="190"/>
      <c r="AG969" s="190"/>
      <c r="AH969" s="190"/>
      <c r="AI969" s="190"/>
      <c r="AJ969" s="190"/>
      <c r="AK969" s="190"/>
      <c r="AL969" s="190"/>
      <c r="AM969" s="190"/>
      <c r="AN969" s="190"/>
      <c r="AO969" s="190"/>
      <c r="AP969" s="190"/>
      <c r="AQ969" s="190"/>
      <c r="AR969" s="190"/>
      <c r="AS969" s="190"/>
      <c r="AT969" s="190"/>
      <c r="AU969" s="190"/>
      <c r="AV969" s="190"/>
      <c r="AW969" s="190"/>
      <c r="AX969" s="190"/>
      <c r="AY969" s="190"/>
      <c r="AZ969" s="190"/>
      <c r="BA969" s="190"/>
      <c r="BB969" s="190"/>
      <c r="BC969" s="190"/>
    </row>
    <row r="970" spans="28:55">
      <c r="AB970" s="190"/>
      <c r="AC970" s="190"/>
      <c r="AD970" s="190"/>
      <c r="AE970" s="190"/>
      <c r="AF970" s="190"/>
      <c r="AG970" s="190"/>
      <c r="AH970" s="190"/>
      <c r="AI970" s="190"/>
      <c r="AJ970" s="190"/>
      <c r="AK970" s="190"/>
      <c r="AL970" s="190"/>
      <c r="AM970" s="190"/>
      <c r="AN970" s="190"/>
      <c r="AO970" s="190"/>
      <c r="AP970" s="190"/>
      <c r="AQ970" s="190"/>
      <c r="AR970" s="190"/>
      <c r="AS970" s="190"/>
      <c r="AT970" s="190"/>
      <c r="AU970" s="190"/>
      <c r="AV970" s="190"/>
      <c r="AW970" s="190"/>
      <c r="AX970" s="190"/>
      <c r="AY970" s="190"/>
      <c r="AZ970" s="190"/>
      <c r="BA970" s="190"/>
      <c r="BB970" s="190"/>
      <c r="BC970" s="190"/>
    </row>
    <row r="971" spans="28:55">
      <c r="AB971" s="190"/>
      <c r="AC971" s="190"/>
      <c r="AD971" s="190"/>
      <c r="AE971" s="190"/>
      <c r="AF971" s="190"/>
      <c r="AG971" s="190"/>
      <c r="AH971" s="190"/>
      <c r="AI971" s="190"/>
      <c r="AJ971" s="190"/>
      <c r="AK971" s="190"/>
      <c r="AL971" s="190"/>
      <c r="AM971" s="190"/>
      <c r="AN971" s="190"/>
      <c r="AO971" s="190"/>
      <c r="AP971" s="190"/>
      <c r="AQ971" s="190"/>
      <c r="AR971" s="190"/>
      <c r="AS971" s="190"/>
      <c r="AT971" s="190"/>
      <c r="AU971" s="190"/>
      <c r="AV971" s="190"/>
      <c r="AW971" s="190"/>
      <c r="AX971" s="190"/>
      <c r="AY971" s="190"/>
      <c r="AZ971" s="190"/>
      <c r="BA971" s="190"/>
      <c r="BB971" s="190"/>
      <c r="BC971" s="190"/>
    </row>
    <row r="972" spans="28:55">
      <c r="AB972" s="190"/>
      <c r="AC972" s="190"/>
      <c r="AD972" s="190"/>
      <c r="AE972" s="190"/>
      <c r="AF972" s="190"/>
      <c r="AG972" s="190"/>
      <c r="AH972" s="190"/>
      <c r="AI972" s="190"/>
      <c r="AJ972" s="190"/>
      <c r="AK972" s="190"/>
      <c r="AL972" s="190"/>
      <c r="AM972" s="190"/>
      <c r="AN972" s="190"/>
      <c r="AO972" s="190"/>
      <c r="AP972" s="190"/>
      <c r="AQ972" s="190"/>
      <c r="AR972" s="190"/>
      <c r="AS972" s="190"/>
      <c r="AT972" s="190"/>
      <c r="AU972" s="190"/>
      <c r="AV972" s="190"/>
      <c r="AW972" s="190"/>
      <c r="AX972" s="190"/>
      <c r="AY972" s="190"/>
      <c r="AZ972" s="190"/>
      <c r="BA972" s="190"/>
      <c r="BB972" s="190"/>
      <c r="BC972" s="190"/>
    </row>
    <row r="973" spans="28:55">
      <c r="AB973" s="190"/>
      <c r="AC973" s="190"/>
      <c r="AD973" s="190"/>
      <c r="AE973" s="190"/>
      <c r="AF973" s="190"/>
      <c r="AG973" s="190"/>
      <c r="AH973" s="190"/>
      <c r="AI973" s="190"/>
      <c r="AJ973" s="190"/>
      <c r="AK973" s="190"/>
      <c r="AL973" s="190"/>
      <c r="AM973" s="190"/>
      <c r="AN973" s="190"/>
      <c r="AO973" s="190"/>
      <c r="AP973" s="190"/>
      <c r="AQ973" s="190"/>
      <c r="AR973" s="190"/>
      <c r="AS973" s="190"/>
      <c r="AT973" s="190"/>
      <c r="AU973" s="190"/>
      <c r="AV973" s="190"/>
      <c r="AW973" s="190"/>
      <c r="AX973" s="190"/>
      <c r="AY973" s="190"/>
      <c r="AZ973" s="190"/>
      <c r="BA973" s="190"/>
      <c r="BB973" s="190"/>
      <c r="BC973" s="190"/>
    </row>
    <row r="974" spans="28:55">
      <c r="AB974" s="190"/>
      <c r="AC974" s="190"/>
      <c r="AD974" s="190"/>
      <c r="AE974" s="190"/>
      <c r="AF974" s="190"/>
      <c r="AG974" s="190"/>
      <c r="AH974" s="190"/>
      <c r="AI974" s="190"/>
      <c r="AJ974" s="190"/>
      <c r="AK974" s="190"/>
      <c r="AL974" s="190"/>
      <c r="AM974" s="190"/>
      <c r="AN974" s="190"/>
      <c r="AO974" s="190"/>
      <c r="AP974" s="190"/>
      <c r="AQ974" s="190"/>
      <c r="AR974" s="190"/>
      <c r="AS974" s="190"/>
      <c r="AT974" s="190"/>
      <c r="AU974" s="190"/>
      <c r="AV974" s="190"/>
      <c r="AW974" s="190"/>
      <c r="AX974" s="190"/>
      <c r="AY974" s="190"/>
      <c r="AZ974" s="190"/>
      <c r="BA974" s="190"/>
      <c r="BB974" s="190"/>
      <c r="BC974" s="190"/>
    </row>
    <row r="975" spans="28:55">
      <c r="AB975" s="190"/>
      <c r="AC975" s="190"/>
      <c r="AD975" s="190"/>
      <c r="AE975" s="190"/>
      <c r="AF975" s="190"/>
      <c r="AG975" s="190"/>
      <c r="AH975" s="190"/>
      <c r="AI975" s="190"/>
      <c r="AJ975" s="190"/>
      <c r="AK975" s="190"/>
      <c r="AL975" s="190"/>
      <c r="AM975" s="190"/>
      <c r="AN975" s="190"/>
      <c r="AO975" s="190"/>
      <c r="AP975" s="190"/>
      <c r="AQ975" s="190"/>
      <c r="AR975" s="190"/>
      <c r="AS975" s="190"/>
      <c r="AT975" s="190"/>
      <c r="AU975" s="190"/>
      <c r="AV975" s="190"/>
      <c r="AW975" s="190"/>
      <c r="AX975" s="190"/>
      <c r="AY975" s="190"/>
      <c r="AZ975" s="190"/>
      <c r="BA975" s="190"/>
      <c r="BB975" s="190"/>
      <c r="BC975" s="190"/>
    </row>
    <row r="976" spans="28:55">
      <c r="AB976" s="190"/>
      <c r="AC976" s="190"/>
      <c r="AD976" s="190"/>
      <c r="AE976" s="190"/>
      <c r="AF976" s="190"/>
      <c r="AG976" s="190"/>
      <c r="AH976" s="190"/>
      <c r="AI976" s="190"/>
      <c r="AJ976" s="190"/>
      <c r="AK976" s="190"/>
      <c r="AL976" s="190"/>
      <c r="AM976" s="190"/>
      <c r="AN976" s="190"/>
      <c r="AO976" s="190"/>
      <c r="AP976" s="190"/>
      <c r="AQ976" s="190"/>
      <c r="AR976" s="190"/>
      <c r="AS976" s="190"/>
      <c r="AT976" s="190"/>
      <c r="AU976" s="190"/>
      <c r="AV976" s="190"/>
      <c r="AW976" s="190"/>
      <c r="AX976" s="190"/>
      <c r="AY976" s="190"/>
      <c r="AZ976" s="190"/>
      <c r="BA976" s="190"/>
      <c r="BB976" s="190"/>
      <c r="BC976" s="190"/>
    </row>
    <row r="977" spans="28:55">
      <c r="AB977" s="190"/>
      <c r="AC977" s="190"/>
      <c r="AD977" s="190"/>
      <c r="AE977" s="190"/>
      <c r="AF977" s="190"/>
      <c r="AG977" s="190"/>
      <c r="AH977" s="190"/>
      <c r="AI977" s="190"/>
      <c r="AJ977" s="190"/>
      <c r="AK977" s="190"/>
      <c r="AL977" s="190"/>
      <c r="AM977" s="190"/>
      <c r="AN977" s="190"/>
      <c r="AO977" s="190"/>
      <c r="AP977" s="190"/>
      <c r="AQ977" s="190"/>
      <c r="AR977" s="190"/>
      <c r="AS977" s="190"/>
      <c r="AT977" s="190"/>
      <c r="AU977" s="190"/>
      <c r="AV977" s="190"/>
      <c r="AW977" s="190"/>
      <c r="AX977" s="190"/>
      <c r="AY977" s="190"/>
      <c r="AZ977" s="190"/>
      <c r="BA977" s="190"/>
      <c r="BB977" s="190"/>
      <c r="BC977" s="190"/>
    </row>
    <row r="978" spans="28:55">
      <c r="AB978" s="190"/>
      <c r="AC978" s="190"/>
      <c r="AD978" s="190"/>
      <c r="AE978" s="190"/>
      <c r="AF978" s="190"/>
      <c r="AG978" s="190"/>
      <c r="AH978" s="190"/>
      <c r="AI978" s="190"/>
      <c r="AJ978" s="190"/>
      <c r="AK978" s="190"/>
      <c r="AL978" s="190"/>
      <c r="AM978" s="190"/>
      <c r="AN978" s="190"/>
      <c r="AO978" s="190"/>
      <c r="AP978" s="190"/>
      <c r="AQ978" s="190"/>
      <c r="AR978" s="190"/>
      <c r="AS978" s="190"/>
      <c r="AT978" s="190"/>
      <c r="AU978" s="190"/>
      <c r="AV978" s="190"/>
      <c r="AW978" s="190"/>
      <c r="AX978" s="190"/>
      <c r="AY978" s="190"/>
      <c r="AZ978" s="190"/>
      <c r="BA978" s="190"/>
      <c r="BB978" s="190"/>
      <c r="BC978" s="190"/>
    </row>
    <row r="979" spans="28:55">
      <c r="AB979" s="190"/>
      <c r="AC979" s="190"/>
      <c r="AD979" s="190"/>
      <c r="AE979" s="190"/>
      <c r="AF979" s="190"/>
      <c r="AG979" s="190"/>
      <c r="AH979" s="190"/>
      <c r="AI979" s="190"/>
      <c r="AJ979" s="190"/>
      <c r="AK979" s="190"/>
      <c r="AL979" s="190"/>
      <c r="AM979" s="190"/>
      <c r="AN979" s="190"/>
      <c r="AO979" s="190"/>
      <c r="AP979" s="190"/>
      <c r="AQ979" s="190"/>
      <c r="AR979" s="190"/>
      <c r="AS979" s="190"/>
      <c r="AT979" s="190"/>
      <c r="AU979" s="190"/>
      <c r="AV979" s="190"/>
      <c r="AW979" s="190"/>
      <c r="AX979" s="190"/>
      <c r="AY979" s="190"/>
      <c r="AZ979" s="190"/>
      <c r="BA979" s="190"/>
      <c r="BB979" s="190"/>
      <c r="BC979" s="190"/>
    </row>
    <row r="980" spans="28:55">
      <c r="AB980" s="190"/>
      <c r="AC980" s="190"/>
      <c r="AD980" s="190"/>
      <c r="AE980" s="190"/>
      <c r="AF980" s="190"/>
      <c r="AG980" s="190"/>
      <c r="AH980" s="190"/>
      <c r="AI980" s="190"/>
      <c r="AJ980" s="190"/>
      <c r="AK980" s="190"/>
      <c r="AL980" s="190"/>
      <c r="AM980" s="190"/>
      <c r="AN980" s="190"/>
      <c r="AO980" s="190"/>
      <c r="AP980" s="190"/>
      <c r="AQ980" s="190"/>
      <c r="AR980" s="190"/>
      <c r="AS980" s="190"/>
      <c r="AT980" s="190"/>
      <c r="AU980" s="190"/>
      <c r="AV980" s="190"/>
      <c r="AW980" s="190"/>
      <c r="AX980" s="190"/>
      <c r="AY980" s="190"/>
      <c r="AZ980" s="190"/>
      <c r="BA980" s="190"/>
      <c r="BB980" s="190"/>
      <c r="BC980" s="190"/>
    </row>
    <row r="981" spans="28:55">
      <c r="AB981" s="190"/>
      <c r="AC981" s="190"/>
      <c r="AD981" s="190"/>
      <c r="AE981" s="190"/>
      <c r="AF981" s="190"/>
      <c r="AG981" s="190"/>
      <c r="AH981" s="190"/>
      <c r="AI981" s="190"/>
      <c r="AJ981" s="190"/>
      <c r="AK981" s="190"/>
      <c r="AL981" s="190"/>
      <c r="AM981" s="190"/>
      <c r="AN981" s="190"/>
      <c r="AO981" s="190"/>
      <c r="AP981" s="190"/>
      <c r="AQ981" s="190"/>
      <c r="AR981" s="190"/>
      <c r="AS981" s="190"/>
      <c r="AT981" s="190"/>
      <c r="AU981" s="190"/>
      <c r="AV981" s="190"/>
      <c r="AW981" s="190"/>
      <c r="AX981" s="190"/>
      <c r="AY981" s="190"/>
      <c r="AZ981" s="190"/>
      <c r="BA981" s="190"/>
      <c r="BB981" s="190"/>
      <c r="BC981" s="190"/>
    </row>
    <row r="982" spans="28:55">
      <c r="AB982" s="190"/>
      <c r="AC982" s="190"/>
      <c r="AD982" s="190"/>
      <c r="AE982" s="190"/>
      <c r="AF982" s="190"/>
      <c r="AG982" s="190"/>
      <c r="AH982" s="190"/>
      <c r="AI982" s="190"/>
      <c r="AJ982" s="190"/>
      <c r="AK982" s="190"/>
      <c r="AL982" s="190"/>
      <c r="AM982" s="190"/>
      <c r="AN982" s="190"/>
      <c r="AO982" s="190"/>
      <c r="AP982" s="190"/>
      <c r="AQ982" s="190"/>
      <c r="AR982" s="190"/>
      <c r="AS982" s="190"/>
      <c r="AT982" s="190"/>
      <c r="AU982" s="190"/>
      <c r="AV982" s="190"/>
      <c r="AW982" s="190"/>
      <c r="AX982" s="190"/>
      <c r="AY982" s="190"/>
      <c r="AZ982" s="190"/>
      <c r="BA982" s="190"/>
      <c r="BB982" s="190"/>
      <c r="BC982" s="190"/>
    </row>
    <row r="983" spans="28:55">
      <c r="AB983" s="190"/>
      <c r="AC983" s="190"/>
      <c r="AD983" s="190"/>
      <c r="AE983" s="190"/>
      <c r="AF983" s="190"/>
      <c r="AG983" s="190"/>
      <c r="AH983" s="190"/>
      <c r="AI983" s="190"/>
      <c r="AJ983" s="190"/>
      <c r="AK983" s="190"/>
      <c r="AL983" s="190"/>
      <c r="AM983" s="190"/>
      <c r="AN983" s="190"/>
      <c r="AO983" s="190"/>
      <c r="AP983" s="190"/>
      <c r="AQ983" s="190"/>
      <c r="AR983" s="190"/>
      <c r="AS983" s="190"/>
      <c r="AT983" s="190"/>
      <c r="AU983" s="190"/>
      <c r="AV983" s="190"/>
      <c r="AW983" s="190"/>
      <c r="AX983" s="190"/>
      <c r="AY983" s="190"/>
      <c r="AZ983" s="190"/>
      <c r="BA983" s="190"/>
      <c r="BB983" s="190"/>
      <c r="BC983" s="190"/>
    </row>
    <row r="984" spans="28:55">
      <c r="AB984" s="190"/>
      <c r="AC984" s="190"/>
      <c r="AD984" s="190"/>
      <c r="AE984" s="190"/>
      <c r="AF984" s="190"/>
      <c r="AG984" s="190"/>
      <c r="AH984" s="190"/>
      <c r="AI984" s="190"/>
      <c r="AJ984" s="190"/>
      <c r="AK984" s="190"/>
      <c r="AL984" s="190"/>
      <c r="AM984" s="190"/>
      <c r="AN984" s="190"/>
      <c r="AO984" s="190"/>
      <c r="AP984" s="190"/>
      <c r="AQ984" s="190"/>
      <c r="AR984" s="190"/>
      <c r="AS984" s="190"/>
      <c r="AT984" s="190"/>
      <c r="AU984" s="190"/>
      <c r="AV984" s="190"/>
      <c r="AW984" s="190"/>
      <c r="AX984" s="190"/>
      <c r="AY984" s="190"/>
      <c r="AZ984" s="190"/>
      <c r="BA984" s="190"/>
      <c r="BB984" s="190"/>
      <c r="BC984" s="190"/>
    </row>
    <row r="985" spans="28:55">
      <c r="AB985" s="190"/>
      <c r="AC985" s="190"/>
      <c r="AD985" s="190"/>
      <c r="AE985" s="190"/>
      <c r="AF985" s="190"/>
      <c r="AG985" s="190"/>
      <c r="AH985" s="190"/>
      <c r="AI985" s="190"/>
      <c r="AJ985" s="190"/>
      <c r="AK985" s="190"/>
      <c r="AL985" s="190"/>
      <c r="AM985" s="190"/>
      <c r="AN985" s="190"/>
      <c r="AO985" s="190"/>
      <c r="AP985" s="190"/>
      <c r="AQ985" s="190"/>
      <c r="AR985" s="190"/>
      <c r="AS985" s="190"/>
      <c r="AT985" s="190"/>
      <c r="AU985" s="190"/>
      <c r="AV985" s="190"/>
      <c r="AW985" s="190"/>
      <c r="AX985" s="190"/>
      <c r="AY985" s="190"/>
      <c r="AZ985" s="190"/>
      <c r="BA985" s="190"/>
      <c r="BB985" s="190"/>
      <c r="BC985" s="190"/>
    </row>
    <row r="986" spans="28:55">
      <c r="AB986" s="190"/>
      <c r="AC986" s="190"/>
      <c r="AD986" s="190"/>
      <c r="AE986" s="190"/>
      <c r="AF986" s="190"/>
      <c r="AG986" s="190"/>
      <c r="AH986" s="190"/>
      <c r="AI986" s="190"/>
      <c r="AJ986" s="190"/>
      <c r="AK986" s="190"/>
      <c r="AL986" s="190"/>
      <c r="AM986" s="190"/>
      <c r="AN986" s="190"/>
      <c r="AO986" s="190"/>
      <c r="AP986" s="190"/>
      <c r="AQ986" s="190"/>
      <c r="AR986" s="190"/>
      <c r="AS986" s="190"/>
      <c r="AT986" s="190"/>
      <c r="AU986" s="190"/>
      <c r="AV986" s="190"/>
      <c r="AW986" s="190"/>
      <c r="AX986" s="190"/>
      <c r="AY986" s="190"/>
      <c r="AZ986" s="190"/>
      <c r="BA986" s="190"/>
      <c r="BB986" s="190"/>
      <c r="BC986" s="190"/>
    </row>
    <row r="987" spans="28:55">
      <c r="AB987" s="190"/>
      <c r="AC987" s="190"/>
      <c r="AD987" s="190"/>
      <c r="AE987" s="190"/>
      <c r="AF987" s="190"/>
      <c r="AG987" s="190"/>
      <c r="AH987" s="190"/>
      <c r="AI987" s="190"/>
      <c r="AJ987" s="190"/>
      <c r="AK987" s="190"/>
      <c r="AL987" s="190"/>
      <c r="AM987" s="190"/>
      <c r="AN987" s="190"/>
      <c r="AO987" s="190"/>
      <c r="AP987" s="190"/>
      <c r="AQ987" s="190"/>
      <c r="AR987" s="190"/>
      <c r="AS987" s="190"/>
      <c r="AT987" s="190"/>
      <c r="AU987" s="190"/>
      <c r="AV987" s="190"/>
      <c r="AW987" s="190"/>
      <c r="AX987" s="190"/>
      <c r="AY987" s="190"/>
      <c r="AZ987" s="190"/>
      <c r="BA987" s="190"/>
      <c r="BB987" s="190"/>
      <c r="BC987" s="190"/>
    </row>
    <row r="988" spans="28:55">
      <c r="AB988" s="190"/>
      <c r="AC988" s="190"/>
      <c r="AD988" s="190"/>
      <c r="AE988" s="190"/>
      <c r="AF988" s="190"/>
      <c r="AG988" s="190"/>
      <c r="AH988" s="190"/>
      <c r="AI988" s="190"/>
      <c r="AJ988" s="190"/>
      <c r="AK988" s="190"/>
      <c r="AL988" s="190"/>
      <c r="AM988" s="190"/>
      <c r="AN988" s="190"/>
      <c r="AO988" s="190"/>
      <c r="AP988" s="190"/>
      <c r="AQ988" s="190"/>
      <c r="AR988" s="190"/>
      <c r="AS988" s="190"/>
      <c r="AT988" s="190"/>
      <c r="AU988" s="190"/>
      <c r="AV988" s="190"/>
      <c r="AW988" s="190"/>
      <c r="AX988" s="190"/>
      <c r="AY988" s="190"/>
      <c r="AZ988" s="190"/>
      <c r="BA988" s="190"/>
      <c r="BB988" s="190"/>
      <c r="BC988" s="190"/>
    </row>
    <row r="989" spans="28:55">
      <c r="AB989" s="190"/>
      <c r="AC989" s="190"/>
      <c r="AD989" s="190"/>
      <c r="AE989" s="190"/>
      <c r="AF989" s="190"/>
      <c r="AG989" s="190"/>
      <c r="AH989" s="190"/>
      <c r="AI989" s="190"/>
      <c r="AJ989" s="190"/>
      <c r="AK989" s="190"/>
      <c r="AL989" s="190"/>
      <c r="AM989" s="190"/>
      <c r="AN989" s="190"/>
      <c r="AO989" s="190"/>
      <c r="AP989" s="190"/>
      <c r="AQ989" s="190"/>
      <c r="AR989" s="190"/>
      <c r="AS989" s="190"/>
      <c r="AT989" s="190"/>
      <c r="AU989" s="190"/>
      <c r="AV989" s="190"/>
      <c r="AW989" s="190"/>
      <c r="AX989" s="190"/>
      <c r="AY989" s="190"/>
      <c r="AZ989" s="190"/>
      <c r="BA989" s="190"/>
      <c r="BB989" s="190"/>
      <c r="BC989" s="190"/>
    </row>
    <row r="990" spans="28:55">
      <c r="AB990" s="190"/>
      <c r="AC990" s="190"/>
      <c r="AD990" s="190"/>
      <c r="AE990" s="190"/>
      <c r="AF990" s="190"/>
      <c r="AG990" s="190"/>
      <c r="AH990" s="190"/>
      <c r="AI990" s="190"/>
      <c r="AJ990" s="190"/>
      <c r="AK990" s="190"/>
      <c r="AL990" s="190"/>
      <c r="AM990" s="190"/>
      <c r="AN990" s="190"/>
      <c r="AO990" s="190"/>
      <c r="AP990" s="190"/>
      <c r="AQ990" s="190"/>
      <c r="AR990" s="190"/>
      <c r="AS990" s="190"/>
      <c r="AT990" s="190"/>
      <c r="AU990" s="190"/>
      <c r="AV990" s="190"/>
      <c r="AW990" s="190"/>
      <c r="AX990" s="190"/>
      <c r="AY990" s="190"/>
      <c r="AZ990" s="190"/>
      <c r="BA990" s="190"/>
      <c r="BB990" s="190"/>
      <c r="BC990" s="190"/>
    </row>
    <row r="991" spans="28:55">
      <c r="AB991" s="190"/>
      <c r="AC991" s="190"/>
      <c r="AD991" s="190"/>
      <c r="AE991" s="190"/>
      <c r="AF991" s="190"/>
      <c r="AG991" s="190"/>
      <c r="AH991" s="190"/>
      <c r="AI991" s="190"/>
      <c r="AJ991" s="190"/>
      <c r="AK991" s="190"/>
      <c r="AL991" s="190"/>
      <c r="AM991" s="190"/>
      <c r="AN991" s="190"/>
      <c r="AO991" s="190"/>
      <c r="AP991" s="190"/>
      <c r="AQ991" s="190"/>
      <c r="AR991" s="190"/>
      <c r="AS991" s="190"/>
      <c r="AT991" s="190"/>
      <c r="AU991" s="190"/>
      <c r="AV991" s="190"/>
      <c r="AW991" s="190"/>
      <c r="AX991" s="190"/>
      <c r="AY991" s="190"/>
      <c r="AZ991" s="190"/>
      <c r="BA991" s="190"/>
      <c r="BB991" s="190"/>
      <c r="BC991" s="190"/>
    </row>
    <row r="992" spans="28:55">
      <c r="AB992" s="190"/>
      <c r="AC992" s="190"/>
      <c r="AD992" s="190"/>
      <c r="AE992" s="190"/>
      <c r="AF992" s="190"/>
      <c r="AG992" s="190"/>
      <c r="AH992" s="190"/>
      <c r="AI992" s="190"/>
      <c r="AJ992" s="190"/>
      <c r="AK992" s="190"/>
      <c r="AL992" s="190"/>
      <c r="AM992" s="190"/>
      <c r="AN992" s="190"/>
      <c r="AO992" s="190"/>
      <c r="AP992" s="190"/>
      <c r="AQ992" s="190"/>
      <c r="AR992" s="190"/>
      <c r="AS992" s="190"/>
      <c r="AT992" s="190"/>
      <c r="AU992" s="190"/>
      <c r="AV992" s="190"/>
      <c r="AW992" s="190"/>
      <c r="AX992" s="190"/>
      <c r="AY992" s="190"/>
      <c r="AZ992" s="190"/>
      <c r="BA992" s="190"/>
      <c r="BB992" s="190"/>
      <c r="BC992" s="190"/>
    </row>
    <row r="993" spans="28:55">
      <c r="AB993" s="190"/>
      <c r="AC993" s="190"/>
      <c r="AD993" s="190"/>
      <c r="AE993" s="190"/>
      <c r="AF993" s="190"/>
      <c r="AG993" s="190"/>
      <c r="AH993" s="190"/>
      <c r="AI993" s="190"/>
      <c r="AJ993" s="190"/>
      <c r="AK993" s="190"/>
      <c r="AL993" s="190"/>
      <c r="AM993" s="190"/>
      <c r="AN993" s="190"/>
      <c r="AO993" s="190"/>
      <c r="AP993" s="190"/>
      <c r="AQ993" s="190"/>
      <c r="AR993" s="190"/>
      <c r="AS993" s="190"/>
      <c r="AT993" s="190"/>
      <c r="AU993" s="190"/>
      <c r="AV993" s="190"/>
      <c r="AW993" s="190"/>
      <c r="AX993" s="190"/>
      <c r="AY993" s="190"/>
      <c r="AZ993" s="190"/>
      <c r="BA993" s="190"/>
      <c r="BB993" s="190"/>
      <c r="BC993" s="190"/>
    </row>
    <row r="994" spans="28:55">
      <c r="AB994" s="190"/>
      <c r="AC994" s="190"/>
      <c r="AD994" s="190"/>
      <c r="AE994" s="190"/>
      <c r="AF994" s="190"/>
      <c r="AG994" s="190"/>
      <c r="AH994" s="190"/>
      <c r="AI994" s="190"/>
      <c r="AJ994" s="190"/>
      <c r="AK994" s="190"/>
      <c r="AL994" s="190"/>
      <c r="AM994" s="190"/>
      <c r="AN994" s="190"/>
      <c r="AO994" s="190"/>
      <c r="AP994" s="190"/>
      <c r="AQ994" s="190"/>
      <c r="AR994" s="190"/>
      <c r="AS994" s="190"/>
      <c r="AT994" s="190"/>
      <c r="AU994" s="190"/>
      <c r="AV994" s="190"/>
      <c r="AW994" s="190"/>
      <c r="AX994" s="190"/>
      <c r="AY994" s="190"/>
      <c r="AZ994" s="190"/>
      <c r="BA994" s="190"/>
      <c r="BB994" s="190"/>
      <c r="BC994" s="190"/>
    </row>
    <row r="995" spans="28:55">
      <c r="AB995" s="190"/>
      <c r="AC995" s="190"/>
      <c r="AD995" s="190"/>
      <c r="AE995" s="190"/>
      <c r="AF995" s="190"/>
      <c r="AG995" s="190"/>
      <c r="AH995" s="190"/>
      <c r="AI995" s="190"/>
      <c r="AJ995" s="190"/>
      <c r="AK995" s="190"/>
      <c r="AL995" s="190"/>
      <c r="AM995" s="190"/>
      <c r="AN995" s="190"/>
      <c r="AO995" s="190"/>
      <c r="AP995" s="190"/>
      <c r="AQ995" s="190"/>
      <c r="AR995" s="190"/>
      <c r="AS995" s="190"/>
      <c r="AT995" s="190"/>
      <c r="AU995" s="190"/>
      <c r="AV995" s="190"/>
      <c r="AW995" s="190"/>
      <c r="AX995" s="190"/>
      <c r="AY995" s="190"/>
      <c r="AZ995" s="190"/>
      <c r="BA995" s="190"/>
      <c r="BB995" s="190"/>
      <c r="BC995" s="190"/>
    </row>
    <row r="996" spans="28:55">
      <c r="AB996" s="190"/>
      <c r="AC996" s="190"/>
      <c r="AD996" s="190"/>
      <c r="AE996" s="190"/>
      <c r="AF996" s="190"/>
      <c r="AG996" s="190"/>
      <c r="AH996" s="190"/>
      <c r="AI996" s="190"/>
      <c r="AJ996" s="190"/>
      <c r="AK996" s="190"/>
      <c r="AL996" s="190"/>
      <c r="AM996" s="190"/>
      <c r="AN996" s="190"/>
      <c r="AO996" s="190"/>
      <c r="AP996" s="190"/>
      <c r="AQ996" s="190"/>
      <c r="AR996" s="190"/>
      <c r="AS996" s="190"/>
      <c r="AT996" s="190"/>
      <c r="AU996" s="190"/>
      <c r="AV996" s="190"/>
      <c r="AW996" s="190"/>
      <c r="AX996" s="190"/>
      <c r="AY996" s="190"/>
      <c r="AZ996" s="190"/>
      <c r="BA996" s="190"/>
      <c r="BB996" s="190"/>
      <c r="BC996" s="190"/>
    </row>
    <row r="997" spans="28:55">
      <c r="AB997" s="190"/>
      <c r="AC997" s="190"/>
      <c r="AD997" s="190"/>
      <c r="AE997" s="190"/>
      <c r="AF997" s="190"/>
      <c r="AG997" s="190"/>
      <c r="AH997" s="190"/>
      <c r="AI997" s="190"/>
      <c r="AJ997" s="190"/>
      <c r="AK997" s="190"/>
      <c r="AL997" s="190"/>
      <c r="AM997" s="190"/>
      <c r="AN997" s="190"/>
      <c r="AO997" s="190"/>
      <c r="AP997" s="190"/>
      <c r="AQ997" s="190"/>
      <c r="AR997" s="190"/>
      <c r="AS997" s="190"/>
      <c r="AT997" s="190"/>
      <c r="AU997" s="190"/>
      <c r="AV997" s="190"/>
      <c r="AW997" s="190"/>
      <c r="AX997" s="190"/>
      <c r="AY997" s="190"/>
      <c r="AZ997" s="190"/>
      <c r="BA997" s="190"/>
      <c r="BB997" s="190"/>
      <c r="BC997" s="190"/>
    </row>
    <row r="998" spans="28:55">
      <c r="AB998" s="190"/>
      <c r="AC998" s="190"/>
      <c r="AD998" s="190"/>
      <c r="AE998" s="190"/>
      <c r="AF998" s="190"/>
      <c r="AG998" s="190"/>
      <c r="AH998" s="190"/>
      <c r="AI998" s="190"/>
      <c r="AJ998" s="190"/>
      <c r="AK998" s="190"/>
      <c r="AL998" s="190"/>
      <c r="AM998" s="190"/>
      <c r="AN998" s="190"/>
      <c r="AO998" s="190"/>
      <c r="AP998" s="190"/>
      <c r="AQ998" s="190"/>
      <c r="AR998" s="190"/>
      <c r="AS998" s="190"/>
      <c r="AT998" s="190"/>
      <c r="AU998" s="190"/>
      <c r="AV998" s="190"/>
      <c r="AW998" s="190"/>
      <c r="AX998" s="190"/>
      <c r="AY998" s="190"/>
      <c r="AZ998" s="190"/>
      <c r="BA998" s="190"/>
      <c r="BB998" s="190"/>
      <c r="BC998" s="190"/>
    </row>
    <row r="999" spans="28:55">
      <c r="AB999" s="190"/>
      <c r="AC999" s="190"/>
      <c r="AD999" s="190"/>
      <c r="AE999" s="190"/>
      <c r="AF999" s="190"/>
      <c r="AG999" s="190"/>
      <c r="AH999" s="190"/>
      <c r="AI999" s="190"/>
      <c r="AJ999" s="190"/>
      <c r="AK999" s="190"/>
      <c r="AL999" s="190"/>
      <c r="AM999" s="190"/>
      <c r="AN999" s="190"/>
      <c r="AO999" s="190"/>
      <c r="AP999" s="190"/>
      <c r="AQ999" s="190"/>
      <c r="AR999" s="190"/>
      <c r="AS999" s="190"/>
      <c r="AT999" s="190"/>
      <c r="AU999" s="190"/>
      <c r="AV999" s="190"/>
      <c r="AW999" s="190"/>
      <c r="AX999" s="190"/>
      <c r="AY999" s="190"/>
      <c r="AZ999" s="190"/>
      <c r="BA999" s="190"/>
      <c r="BB999" s="190"/>
      <c r="BC999" s="190"/>
    </row>
    <row r="1000" spans="28:55">
      <c r="AB1000" s="190"/>
      <c r="AC1000" s="190"/>
      <c r="AD1000" s="190"/>
      <c r="AE1000" s="190"/>
      <c r="AF1000" s="190"/>
      <c r="AG1000" s="190"/>
      <c r="AH1000" s="190"/>
      <c r="AI1000" s="190"/>
      <c r="AJ1000" s="190"/>
      <c r="AK1000" s="190"/>
      <c r="AL1000" s="190"/>
      <c r="AM1000" s="190"/>
      <c r="AN1000" s="190"/>
      <c r="AO1000" s="190"/>
      <c r="AP1000" s="190"/>
      <c r="AQ1000" s="190"/>
      <c r="AR1000" s="190"/>
      <c r="AS1000" s="190"/>
      <c r="AT1000" s="190"/>
      <c r="AU1000" s="190"/>
      <c r="AV1000" s="190"/>
      <c r="AW1000" s="190"/>
      <c r="AX1000" s="190"/>
      <c r="AY1000" s="190"/>
      <c r="AZ1000" s="190"/>
      <c r="BA1000" s="190"/>
      <c r="BB1000" s="190"/>
      <c r="BC1000" s="190"/>
    </row>
    <row r="1001" spans="28:55">
      <c r="AB1001" s="190"/>
      <c r="AC1001" s="190"/>
      <c r="AD1001" s="190"/>
      <c r="AE1001" s="190"/>
      <c r="AF1001" s="190"/>
      <c r="AG1001" s="190"/>
      <c r="AH1001" s="190"/>
      <c r="AI1001" s="190"/>
      <c r="AJ1001" s="190"/>
      <c r="AK1001" s="190"/>
      <c r="AL1001" s="190"/>
      <c r="AM1001" s="190"/>
      <c r="AN1001" s="190"/>
      <c r="AO1001" s="190"/>
      <c r="AP1001" s="190"/>
      <c r="AQ1001" s="190"/>
      <c r="AR1001" s="190"/>
      <c r="AS1001" s="190"/>
      <c r="AT1001" s="190"/>
      <c r="AU1001" s="190"/>
      <c r="AV1001" s="190"/>
      <c r="AW1001" s="190"/>
      <c r="AX1001" s="190"/>
      <c r="AY1001" s="190"/>
      <c r="AZ1001" s="190"/>
      <c r="BA1001" s="190"/>
      <c r="BB1001" s="190"/>
      <c r="BC1001" s="190"/>
    </row>
    <row r="1002" spans="28:55">
      <c r="AB1002" s="190"/>
      <c r="AC1002" s="190"/>
      <c r="AD1002" s="190"/>
      <c r="AE1002" s="190"/>
      <c r="AF1002" s="190"/>
      <c r="AG1002" s="190"/>
      <c r="AH1002" s="190"/>
      <c r="AI1002" s="190"/>
      <c r="AJ1002" s="190"/>
      <c r="AK1002" s="190"/>
      <c r="AL1002" s="190"/>
      <c r="AM1002" s="190"/>
      <c r="AN1002" s="190"/>
      <c r="AO1002" s="190"/>
      <c r="AP1002" s="190"/>
      <c r="AQ1002" s="190"/>
      <c r="AR1002" s="190"/>
      <c r="AS1002" s="190"/>
      <c r="AT1002" s="190"/>
      <c r="AU1002" s="190"/>
      <c r="AV1002" s="190"/>
      <c r="AW1002" s="190"/>
      <c r="AX1002" s="190"/>
      <c r="AY1002" s="190"/>
      <c r="AZ1002" s="190"/>
      <c r="BA1002" s="190"/>
      <c r="BB1002" s="190"/>
      <c r="BC1002" s="190"/>
    </row>
    <row r="1003" spans="28:55">
      <c r="AB1003" s="190"/>
      <c r="AC1003" s="190"/>
      <c r="AD1003" s="190"/>
      <c r="AE1003" s="190"/>
      <c r="AF1003" s="190"/>
      <c r="AG1003" s="190"/>
      <c r="AH1003" s="190"/>
      <c r="AI1003" s="190"/>
      <c r="AJ1003" s="190"/>
      <c r="AK1003" s="190"/>
      <c r="AL1003" s="190"/>
      <c r="AM1003" s="190"/>
      <c r="AN1003" s="190"/>
      <c r="AO1003" s="190"/>
      <c r="AP1003" s="190"/>
      <c r="AQ1003" s="190"/>
      <c r="AR1003" s="190"/>
      <c r="AS1003" s="190"/>
      <c r="AT1003" s="190"/>
      <c r="AU1003" s="190"/>
      <c r="AV1003" s="190"/>
      <c r="AW1003" s="190"/>
      <c r="AX1003" s="190"/>
      <c r="AY1003" s="190"/>
      <c r="AZ1003" s="190"/>
      <c r="BA1003" s="190"/>
      <c r="BB1003" s="190"/>
      <c r="BC1003" s="190"/>
    </row>
    <row r="1004" spans="28:55">
      <c r="AB1004" s="190"/>
      <c r="AC1004" s="190"/>
      <c r="AD1004" s="190"/>
      <c r="AE1004" s="190"/>
      <c r="AF1004" s="190"/>
      <c r="AG1004" s="190"/>
      <c r="AH1004" s="190"/>
      <c r="AI1004" s="190"/>
      <c r="AJ1004" s="190"/>
      <c r="AK1004" s="190"/>
      <c r="AL1004" s="190"/>
      <c r="AM1004" s="190"/>
      <c r="AN1004" s="190"/>
      <c r="AO1004" s="190"/>
      <c r="AP1004" s="190"/>
      <c r="AQ1004" s="190"/>
      <c r="AR1004" s="190"/>
      <c r="AS1004" s="190"/>
      <c r="AT1004" s="190"/>
      <c r="AU1004" s="190"/>
      <c r="AV1004" s="190"/>
      <c r="AW1004" s="190"/>
      <c r="AX1004" s="190"/>
      <c r="AY1004" s="190"/>
      <c r="AZ1004" s="190"/>
      <c r="BA1004" s="190"/>
      <c r="BB1004" s="190"/>
      <c r="BC1004" s="190"/>
    </row>
    <row r="1005" spans="28:55">
      <c r="AB1005" s="190"/>
      <c r="AC1005" s="190"/>
      <c r="AD1005" s="190"/>
      <c r="AE1005" s="190"/>
      <c r="AF1005" s="190"/>
      <c r="AG1005" s="190"/>
      <c r="AH1005" s="190"/>
      <c r="AI1005" s="190"/>
      <c r="AJ1005" s="190"/>
      <c r="AK1005" s="190"/>
      <c r="AL1005" s="190"/>
      <c r="AM1005" s="190"/>
      <c r="AN1005" s="190"/>
      <c r="AO1005" s="190"/>
      <c r="AP1005" s="190"/>
      <c r="AQ1005" s="190"/>
      <c r="AR1005" s="190"/>
      <c r="AS1005" s="190"/>
      <c r="AT1005" s="190"/>
      <c r="AU1005" s="190"/>
      <c r="AV1005" s="190"/>
      <c r="AW1005" s="190"/>
      <c r="AX1005" s="190"/>
      <c r="AY1005" s="190"/>
      <c r="AZ1005" s="190"/>
      <c r="BA1005" s="190"/>
      <c r="BB1005" s="190"/>
      <c r="BC1005" s="190"/>
    </row>
    <row r="1006" spans="28:55">
      <c r="AB1006" s="190"/>
      <c r="AC1006" s="190"/>
      <c r="AD1006" s="190"/>
      <c r="AE1006" s="190"/>
      <c r="AF1006" s="190"/>
      <c r="AG1006" s="190"/>
      <c r="AH1006" s="190"/>
      <c r="AI1006" s="190"/>
      <c r="AJ1006" s="190"/>
      <c r="AK1006" s="190"/>
      <c r="AL1006" s="190"/>
      <c r="AM1006" s="190"/>
      <c r="AN1006" s="190"/>
      <c r="AO1006" s="190"/>
      <c r="AP1006" s="190"/>
      <c r="AQ1006" s="190"/>
      <c r="AR1006" s="190"/>
      <c r="AS1006" s="190"/>
      <c r="AT1006" s="190"/>
      <c r="AU1006" s="190"/>
      <c r="AV1006" s="190"/>
      <c r="AW1006" s="190"/>
      <c r="AX1006" s="190"/>
      <c r="AY1006" s="190"/>
      <c r="AZ1006" s="190"/>
      <c r="BA1006" s="190"/>
      <c r="BB1006" s="190"/>
      <c r="BC1006" s="190"/>
    </row>
    <row r="1007" spans="28:55">
      <c r="AB1007" s="190"/>
      <c r="AC1007" s="190"/>
      <c r="AD1007" s="190"/>
      <c r="AE1007" s="190"/>
      <c r="AF1007" s="190"/>
      <c r="AG1007" s="190"/>
      <c r="AH1007" s="190"/>
      <c r="AI1007" s="190"/>
      <c r="AJ1007" s="190"/>
      <c r="AK1007" s="190"/>
      <c r="AL1007" s="190"/>
      <c r="AM1007" s="190"/>
      <c r="AN1007" s="190"/>
      <c r="AO1007" s="190"/>
      <c r="AP1007" s="190"/>
      <c r="AQ1007" s="190"/>
      <c r="AR1007" s="190"/>
      <c r="AS1007" s="190"/>
      <c r="AT1007" s="190"/>
      <c r="AU1007" s="190"/>
      <c r="AV1007" s="190"/>
      <c r="AW1007" s="190"/>
      <c r="AX1007" s="190"/>
      <c r="AY1007" s="190"/>
      <c r="AZ1007" s="190"/>
      <c r="BA1007" s="190"/>
      <c r="BB1007" s="190"/>
      <c r="BC1007" s="190"/>
    </row>
    <row r="1008" spans="28:55">
      <c r="AB1008" s="190"/>
      <c r="AC1008" s="190"/>
      <c r="AD1008" s="190"/>
      <c r="AE1008" s="190"/>
      <c r="AF1008" s="190"/>
      <c r="AG1008" s="190"/>
      <c r="AH1008" s="190"/>
      <c r="AI1008" s="190"/>
      <c r="AJ1008" s="190"/>
      <c r="AK1008" s="190"/>
      <c r="AL1008" s="190"/>
      <c r="AM1008" s="190"/>
      <c r="AN1008" s="190"/>
      <c r="AO1008" s="190"/>
      <c r="AP1008" s="190"/>
      <c r="AQ1008" s="190"/>
      <c r="AR1008" s="190"/>
      <c r="AS1008" s="190"/>
      <c r="AT1008" s="190"/>
      <c r="AU1008" s="190"/>
      <c r="AV1008" s="190"/>
      <c r="AW1008" s="190"/>
      <c r="AX1008" s="190"/>
      <c r="AY1008" s="190"/>
      <c r="AZ1008" s="190"/>
      <c r="BA1008" s="190"/>
      <c r="BB1008" s="190"/>
      <c r="BC1008" s="190"/>
    </row>
    <row r="1009" spans="28:55">
      <c r="AB1009" s="190"/>
      <c r="AC1009" s="190"/>
      <c r="AD1009" s="190"/>
      <c r="AE1009" s="190"/>
      <c r="AF1009" s="190"/>
      <c r="AG1009" s="190"/>
      <c r="AH1009" s="190"/>
      <c r="AI1009" s="190"/>
      <c r="AJ1009" s="190"/>
      <c r="AK1009" s="190"/>
      <c r="AL1009" s="190"/>
      <c r="AM1009" s="190"/>
      <c r="AN1009" s="190"/>
      <c r="AO1009" s="190"/>
      <c r="AP1009" s="190"/>
      <c r="AQ1009" s="190"/>
      <c r="AR1009" s="190"/>
      <c r="AS1009" s="190"/>
      <c r="AT1009" s="190"/>
      <c r="AU1009" s="190"/>
      <c r="AV1009" s="190"/>
      <c r="AW1009" s="190"/>
      <c r="AX1009" s="190"/>
      <c r="AY1009" s="190"/>
      <c r="AZ1009" s="190"/>
      <c r="BA1009" s="190"/>
      <c r="BB1009" s="190"/>
      <c r="BC1009" s="190"/>
    </row>
    <row r="1010" spans="28:55">
      <c r="AB1010" s="190"/>
      <c r="AC1010" s="190"/>
      <c r="AD1010" s="190"/>
      <c r="AE1010" s="190"/>
      <c r="AF1010" s="190"/>
      <c r="AG1010" s="190"/>
      <c r="AH1010" s="190"/>
      <c r="AI1010" s="190"/>
      <c r="AJ1010" s="190"/>
      <c r="AK1010" s="190"/>
      <c r="AL1010" s="190"/>
      <c r="AM1010" s="190"/>
      <c r="AN1010" s="190"/>
      <c r="AO1010" s="190"/>
      <c r="AP1010" s="190"/>
      <c r="AQ1010" s="190"/>
      <c r="AR1010" s="190"/>
      <c r="AS1010" s="190"/>
      <c r="AT1010" s="190"/>
      <c r="AU1010" s="190"/>
      <c r="AV1010" s="190"/>
      <c r="AW1010" s="190"/>
      <c r="AX1010" s="190"/>
      <c r="AY1010" s="190"/>
      <c r="AZ1010" s="190"/>
      <c r="BA1010" s="190"/>
      <c r="BB1010" s="190"/>
      <c r="BC1010" s="190"/>
    </row>
    <row r="1011" spans="28:55">
      <c r="AB1011" s="190"/>
      <c r="AC1011" s="190"/>
      <c r="AD1011" s="190"/>
      <c r="AE1011" s="190"/>
      <c r="AF1011" s="190"/>
      <c r="AG1011" s="190"/>
      <c r="AH1011" s="190"/>
      <c r="AI1011" s="190"/>
      <c r="AJ1011" s="190"/>
      <c r="AK1011" s="190"/>
      <c r="AL1011" s="190"/>
      <c r="AM1011" s="190"/>
      <c r="AN1011" s="190"/>
      <c r="AO1011" s="190"/>
      <c r="AP1011" s="190"/>
      <c r="AQ1011" s="190"/>
      <c r="AR1011" s="190"/>
      <c r="AS1011" s="190"/>
      <c r="AT1011" s="190"/>
      <c r="AU1011" s="190"/>
      <c r="AV1011" s="190"/>
      <c r="AW1011" s="190"/>
      <c r="AX1011" s="190"/>
      <c r="AY1011" s="190"/>
      <c r="AZ1011" s="190"/>
      <c r="BA1011" s="190"/>
      <c r="BB1011" s="190"/>
      <c r="BC1011" s="190"/>
    </row>
    <row r="1012" spans="28:55">
      <c r="AB1012" s="190"/>
      <c r="AC1012" s="190"/>
      <c r="AD1012" s="190"/>
      <c r="AE1012" s="190"/>
      <c r="AF1012" s="190"/>
      <c r="AG1012" s="190"/>
      <c r="AH1012" s="190"/>
      <c r="AI1012" s="190"/>
      <c r="AJ1012" s="190"/>
      <c r="AK1012" s="190"/>
      <c r="AL1012" s="190"/>
      <c r="AM1012" s="190"/>
      <c r="AN1012" s="190"/>
      <c r="AO1012" s="190"/>
      <c r="AP1012" s="190"/>
      <c r="AQ1012" s="190"/>
      <c r="AR1012" s="190"/>
      <c r="AS1012" s="190"/>
      <c r="AT1012" s="190"/>
      <c r="AU1012" s="190"/>
      <c r="AV1012" s="190"/>
      <c r="AW1012" s="190"/>
      <c r="AX1012" s="190"/>
      <c r="AY1012" s="190"/>
      <c r="AZ1012" s="190"/>
      <c r="BA1012" s="190"/>
      <c r="BB1012" s="190"/>
      <c r="BC1012" s="190"/>
    </row>
    <row r="1013" spans="28:55">
      <c r="AB1013" s="190"/>
      <c r="AC1013" s="190"/>
      <c r="AD1013" s="190"/>
      <c r="AE1013" s="190"/>
      <c r="AF1013" s="190"/>
      <c r="AG1013" s="190"/>
      <c r="AH1013" s="190"/>
      <c r="AI1013" s="190"/>
      <c r="AJ1013" s="190"/>
      <c r="AK1013" s="190"/>
      <c r="AL1013" s="190"/>
      <c r="AM1013" s="190"/>
      <c r="AN1013" s="190"/>
      <c r="AO1013" s="190"/>
      <c r="AP1013" s="190"/>
      <c r="AQ1013" s="190"/>
      <c r="AR1013" s="190"/>
      <c r="AS1013" s="190"/>
      <c r="AT1013" s="190"/>
      <c r="AU1013" s="190"/>
      <c r="AV1013" s="190"/>
      <c r="AW1013" s="190"/>
      <c r="AX1013" s="190"/>
      <c r="AY1013" s="190"/>
      <c r="AZ1013" s="190"/>
      <c r="BA1013" s="190"/>
      <c r="BB1013" s="190"/>
      <c r="BC1013" s="190"/>
    </row>
    <row r="1014" spans="28:55">
      <c r="AB1014" s="190"/>
      <c r="AC1014" s="190"/>
      <c r="AD1014" s="190"/>
      <c r="AE1014" s="190"/>
      <c r="AF1014" s="190"/>
      <c r="AG1014" s="190"/>
      <c r="AH1014" s="190"/>
      <c r="AI1014" s="190"/>
      <c r="AJ1014" s="190"/>
      <c r="AK1014" s="190"/>
      <c r="AL1014" s="190"/>
      <c r="AM1014" s="190"/>
      <c r="AN1014" s="190"/>
      <c r="AO1014" s="190"/>
      <c r="AP1014" s="190"/>
      <c r="AQ1014" s="190"/>
      <c r="AR1014" s="190"/>
      <c r="AS1014" s="190"/>
      <c r="AT1014" s="190"/>
      <c r="AU1014" s="190"/>
      <c r="AV1014" s="190"/>
      <c r="AW1014" s="190"/>
      <c r="AX1014" s="190"/>
      <c r="AY1014" s="190"/>
      <c r="AZ1014" s="190"/>
      <c r="BA1014" s="190"/>
      <c r="BB1014" s="190"/>
      <c r="BC1014" s="190"/>
    </row>
    <row r="1015" spans="28:55">
      <c r="AB1015" s="190"/>
      <c r="AC1015" s="190"/>
      <c r="AD1015" s="190"/>
      <c r="AE1015" s="190"/>
      <c r="AF1015" s="190"/>
      <c r="AG1015" s="190"/>
      <c r="AH1015" s="190"/>
      <c r="AI1015" s="190"/>
      <c r="AJ1015" s="190"/>
      <c r="AK1015" s="190"/>
      <c r="AL1015" s="190"/>
      <c r="AM1015" s="190"/>
      <c r="AN1015" s="190"/>
      <c r="AO1015" s="190"/>
      <c r="AP1015" s="190"/>
      <c r="AQ1015" s="190"/>
      <c r="AR1015" s="190"/>
      <c r="AS1015" s="190"/>
      <c r="AT1015" s="190"/>
      <c r="AU1015" s="190"/>
      <c r="AV1015" s="190"/>
      <c r="AW1015" s="190"/>
      <c r="AX1015" s="190"/>
      <c r="AY1015" s="190"/>
      <c r="AZ1015" s="190"/>
      <c r="BA1015" s="190"/>
      <c r="BB1015" s="190"/>
      <c r="BC1015" s="190"/>
    </row>
    <row r="1016" spans="28:55">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row>
    <row r="1017" spans="28:55">
      <c r="AB1017" s="190"/>
      <c r="AC1017" s="190"/>
      <c r="AD1017" s="190"/>
      <c r="AE1017" s="190"/>
      <c r="AF1017" s="190"/>
      <c r="AG1017" s="190"/>
      <c r="AH1017" s="190"/>
      <c r="AI1017" s="190"/>
      <c r="AJ1017" s="190"/>
      <c r="AK1017" s="190"/>
      <c r="AL1017" s="190"/>
      <c r="AM1017" s="190"/>
      <c r="AN1017" s="190"/>
      <c r="AO1017" s="190"/>
      <c r="AP1017" s="190"/>
      <c r="AQ1017" s="190"/>
      <c r="AR1017" s="190"/>
      <c r="AS1017" s="190"/>
      <c r="AT1017" s="190"/>
      <c r="AU1017" s="190"/>
      <c r="AV1017" s="190"/>
      <c r="AW1017" s="190"/>
      <c r="AX1017" s="190"/>
      <c r="AY1017" s="190"/>
      <c r="AZ1017" s="190"/>
      <c r="BA1017" s="190"/>
      <c r="BB1017" s="190"/>
      <c r="BC1017" s="190"/>
    </row>
    <row r="1018" spans="28:55">
      <c r="AB1018" s="190"/>
      <c r="AC1018" s="190"/>
      <c r="AD1018" s="190"/>
      <c r="AE1018" s="190"/>
      <c r="AF1018" s="190"/>
      <c r="AG1018" s="190"/>
      <c r="AH1018" s="190"/>
      <c r="AI1018" s="190"/>
      <c r="AJ1018" s="190"/>
      <c r="AK1018" s="190"/>
      <c r="AL1018" s="190"/>
      <c r="AM1018" s="190"/>
      <c r="AN1018" s="190"/>
      <c r="AO1018" s="190"/>
      <c r="AP1018" s="190"/>
      <c r="AQ1018" s="190"/>
      <c r="AR1018" s="190"/>
      <c r="AS1018" s="190"/>
      <c r="AT1018" s="190"/>
      <c r="AU1018" s="190"/>
      <c r="AV1018" s="190"/>
      <c r="AW1018" s="190"/>
      <c r="AX1018" s="190"/>
      <c r="AY1018" s="190"/>
      <c r="AZ1018" s="190"/>
      <c r="BA1018" s="190"/>
      <c r="BB1018" s="190"/>
      <c r="BC1018" s="190"/>
    </row>
    <row r="1019" spans="28:55">
      <c r="AB1019" s="190"/>
      <c r="AC1019" s="190"/>
      <c r="AD1019" s="190"/>
      <c r="AE1019" s="190"/>
      <c r="AF1019" s="190"/>
      <c r="AG1019" s="190"/>
      <c r="AH1019" s="190"/>
      <c r="AI1019" s="190"/>
      <c r="AJ1019" s="190"/>
      <c r="AK1019" s="190"/>
      <c r="AL1019" s="190"/>
      <c r="AM1019" s="190"/>
      <c r="AN1019" s="190"/>
      <c r="AO1019" s="190"/>
      <c r="AP1019" s="190"/>
      <c r="AQ1019" s="190"/>
      <c r="AR1019" s="190"/>
      <c r="AS1019" s="190"/>
      <c r="AT1019" s="190"/>
      <c r="AU1019" s="190"/>
      <c r="AV1019" s="190"/>
      <c r="AW1019" s="190"/>
      <c r="AX1019" s="190"/>
      <c r="AY1019" s="190"/>
      <c r="AZ1019" s="190"/>
      <c r="BA1019" s="190"/>
      <c r="BB1019" s="190"/>
      <c r="BC1019" s="190"/>
    </row>
    <row r="1020" spans="28:55">
      <c r="AB1020" s="190"/>
      <c r="AC1020" s="190"/>
      <c r="AD1020" s="190"/>
      <c r="AE1020" s="190"/>
      <c r="AF1020" s="190"/>
      <c r="AG1020" s="190"/>
      <c r="AH1020" s="190"/>
      <c r="AI1020" s="190"/>
      <c r="AJ1020" s="190"/>
      <c r="AK1020" s="190"/>
      <c r="AL1020" s="190"/>
      <c r="AM1020" s="190"/>
      <c r="AN1020" s="190"/>
      <c r="AO1020" s="190"/>
      <c r="AP1020" s="190"/>
      <c r="AQ1020" s="190"/>
      <c r="AR1020" s="190"/>
      <c r="AS1020" s="190"/>
      <c r="AT1020" s="190"/>
      <c r="AU1020" s="190"/>
      <c r="AV1020" s="190"/>
      <c r="AW1020" s="190"/>
      <c r="AX1020" s="190"/>
      <c r="AY1020" s="190"/>
      <c r="AZ1020" s="190"/>
      <c r="BA1020" s="190"/>
      <c r="BB1020" s="190"/>
      <c r="BC1020" s="190"/>
    </row>
    <row r="1021" spans="28:55">
      <c r="AB1021" s="190"/>
      <c r="AC1021" s="190"/>
      <c r="AD1021" s="190"/>
      <c r="AE1021" s="190"/>
      <c r="AF1021" s="190"/>
      <c r="AG1021" s="190"/>
      <c r="AH1021" s="190"/>
      <c r="AI1021" s="190"/>
      <c r="AJ1021" s="190"/>
      <c r="AK1021" s="190"/>
      <c r="AL1021" s="190"/>
      <c r="AM1021" s="190"/>
      <c r="AN1021" s="190"/>
      <c r="AO1021" s="190"/>
      <c r="AP1021" s="190"/>
      <c r="AQ1021" s="190"/>
      <c r="AR1021" s="190"/>
      <c r="AS1021" s="190"/>
      <c r="AT1021" s="190"/>
      <c r="AU1021" s="190"/>
      <c r="AV1021" s="190"/>
      <c r="AW1021" s="190"/>
      <c r="AX1021" s="190"/>
      <c r="AY1021" s="190"/>
      <c r="AZ1021" s="190"/>
      <c r="BA1021" s="190"/>
      <c r="BB1021" s="190"/>
      <c r="BC1021" s="190"/>
    </row>
    <row r="1022" spans="28:55">
      <c r="AB1022" s="190"/>
      <c r="AC1022" s="190"/>
      <c r="AD1022" s="190"/>
      <c r="AE1022" s="190"/>
      <c r="AF1022" s="190"/>
      <c r="AG1022" s="190"/>
      <c r="AH1022" s="190"/>
      <c r="AI1022" s="190"/>
      <c r="AJ1022" s="190"/>
      <c r="AK1022" s="190"/>
      <c r="AL1022" s="190"/>
      <c r="AM1022" s="190"/>
      <c r="AN1022" s="190"/>
      <c r="AO1022" s="190"/>
      <c r="AP1022" s="190"/>
      <c r="AQ1022" s="190"/>
      <c r="AR1022" s="190"/>
      <c r="AS1022" s="190"/>
      <c r="AT1022" s="190"/>
      <c r="AU1022" s="190"/>
      <c r="AV1022" s="190"/>
      <c r="AW1022" s="190"/>
      <c r="AX1022" s="190"/>
      <c r="AY1022" s="190"/>
      <c r="AZ1022" s="190"/>
      <c r="BA1022" s="190"/>
      <c r="BB1022" s="190"/>
      <c r="BC1022" s="190"/>
    </row>
    <row r="1023" spans="28:55">
      <c r="AB1023" s="190"/>
      <c r="AC1023" s="190"/>
      <c r="AD1023" s="190"/>
      <c r="AE1023" s="190"/>
      <c r="AF1023" s="190"/>
      <c r="AG1023" s="190"/>
      <c r="AH1023" s="190"/>
      <c r="AI1023" s="190"/>
      <c r="AJ1023" s="190"/>
      <c r="AK1023" s="190"/>
      <c r="AL1023" s="190"/>
      <c r="AM1023" s="190"/>
      <c r="AN1023" s="190"/>
      <c r="AO1023" s="190"/>
      <c r="AP1023" s="190"/>
      <c r="AQ1023" s="190"/>
      <c r="AR1023" s="190"/>
      <c r="AS1023" s="190"/>
      <c r="AT1023" s="190"/>
      <c r="AU1023" s="190"/>
      <c r="AV1023" s="190"/>
      <c r="AW1023" s="190"/>
      <c r="AX1023" s="190"/>
      <c r="AY1023" s="190"/>
      <c r="AZ1023" s="190"/>
      <c r="BA1023" s="190"/>
      <c r="BB1023" s="190"/>
      <c r="BC1023" s="190"/>
    </row>
    <row r="1024" spans="28:55">
      <c r="AB1024" s="190"/>
      <c r="AC1024" s="190"/>
      <c r="AD1024" s="190"/>
      <c r="AE1024" s="190"/>
      <c r="AF1024" s="190"/>
      <c r="AG1024" s="190"/>
      <c r="AH1024" s="190"/>
      <c r="AI1024" s="190"/>
      <c r="AJ1024" s="190"/>
      <c r="AK1024" s="190"/>
      <c r="AL1024" s="190"/>
      <c r="AM1024" s="190"/>
      <c r="AN1024" s="190"/>
      <c r="AO1024" s="190"/>
      <c r="AP1024" s="190"/>
      <c r="AQ1024" s="190"/>
      <c r="AR1024" s="190"/>
      <c r="AS1024" s="190"/>
      <c r="AT1024" s="190"/>
      <c r="AU1024" s="190"/>
      <c r="AV1024" s="190"/>
      <c r="AW1024" s="190"/>
      <c r="AX1024" s="190"/>
      <c r="AY1024" s="190"/>
      <c r="AZ1024" s="190"/>
      <c r="BA1024" s="190"/>
      <c r="BB1024" s="190"/>
      <c r="BC1024" s="190"/>
    </row>
    <row r="1025" spans="28:55">
      <c r="AB1025" s="190"/>
      <c r="AC1025" s="190"/>
      <c r="AD1025" s="190"/>
      <c r="AE1025" s="190"/>
      <c r="AF1025" s="190"/>
      <c r="AG1025" s="190"/>
      <c r="AH1025" s="190"/>
      <c r="AI1025" s="190"/>
      <c r="AJ1025" s="190"/>
      <c r="AK1025" s="190"/>
      <c r="AL1025" s="190"/>
      <c r="AM1025" s="190"/>
      <c r="AN1025" s="190"/>
      <c r="AO1025" s="190"/>
      <c r="AP1025" s="190"/>
      <c r="AQ1025" s="190"/>
      <c r="AR1025" s="190"/>
      <c r="AS1025" s="190"/>
      <c r="AT1025" s="190"/>
      <c r="AU1025" s="190"/>
      <c r="AV1025" s="190"/>
      <c r="AW1025" s="190"/>
      <c r="AX1025" s="190"/>
      <c r="AY1025" s="190"/>
      <c r="AZ1025" s="190"/>
      <c r="BA1025" s="190"/>
      <c r="BB1025" s="190"/>
      <c r="BC1025" s="190"/>
    </row>
    <row r="1026" spans="28:55">
      <c r="AB1026" s="190"/>
      <c r="AC1026" s="190"/>
      <c r="AD1026" s="190"/>
      <c r="AE1026" s="190"/>
      <c r="AF1026" s="190"/>
      <c r="AG1026" s="190"/>
      <c r="AH1026" s="190"/>
      <c r="AI1026" s="190"/>
      <c r="AJ1026" s="190"/>
      <c r="AK1026" s="190"/>
      <c r="AL1026" s="190"/>
      <c r="AM1026" s="190"/>
      <c r="AN1026" s="190"/>
      <c r="AO1026" s="190"/>
      <c r="AP1026" s="190"/>
      <c r="AQ1026" s="190"/>
      <c r="AR1026" s="190"/>
      <c r="AS1026" s="190"/>
      <c r="AT1026" s="190"/>
      <c r="AU1026" s="190"/>
      <c r="AV1026" s="190"/>
      <c r="AW1026" s="190"/>
      <c r="AX1026" s="190"/>
      <c r="AY1026" s="190"/>
      <c r="AZ1026" s="190"/>
      <c r="BA1026" s="190"/>
      <c r="BB1026" s="190"/>
      <c r="BC1026" s="190"/>
    </row>
    <row r="1027" spans="28:55">
      <c r="AB1027" s="190"/>
      <c r="AC1027" s="190"/>
      <c r="AD1027" s="190"/>
      <c r="AE1027" s="190"/>
      <c r="AF1027" s="190"/>
      <c r="AG1027" s="190"/>
      <c r="AH1027" s="190"/>
      <c r="AI1027" s="190"/>
      <c r="AJ1027" s="190"/>
      <c r="AK1027" s="190"/>
      <c r="AL1027" s="190"/>
      <c r="AM1027" s="190"/>
      <c r="AN1027" s="190"/>
      <c r="AO1027" s="190"/>
      <c r="AP1027" s="190"/>
      <c r="AQ1027" s="190"/>
      <c r="AR1027" s="190"/>
      <c r="AS1027" s="190"/>
      <c r="AT1027" s="190"/>
      <c r="AU1027" s="190"/>
      <c r="AV1027" s="190"/>
      <c r="AW1027" s="190"/>
      <c r="AX1027" s="190"/>
      <c r="AY1027" s="190"/>
      <c r="AZ1027" s="190"/>
      <c r="BA1027" s="190"/>
      <c r="BB1027" s="190"/>
      <c r="BC1027" s="190"/>
    </row>
    <row r="1028" spans="28:55">
      <c r="AB1028" s="190"/>
      <c r="AC1028" s="190"/>
      <c r="AD1028" s="190"/>
      <c r="AE1028" s="190"/>
      <c r="AF1028" s="190"/>
      <c r="AG1028" s="190"/>
      <c r="AH1028" s="190"/>
      <c r="AI1028" s="190"/>
      <c r="AJ1028" s="190"/>
      <c r="AK1028" s="190"/>
      <c r="AL1028" s="190"/>
      <c r="AM1028" s="190"/>
      <c r="AN1028" s="190"/>
      <c r="AO1028" s="190"/>
      <c r="AP1028" s="190"/>
      <c r="AQ1028" s="190"/>
      <c r="AR1028" s="190"/>
      <c r="AS1028" s="190"/>
      <c r="AT1028" s="190"/>
      <c r="AU1028" s="190"/>
      <c r="AV1028" s="190"/>
      <c r="AW1028" s="190"/>
      <c r="AX1028" s="190"/>
      <c r="AY1028" s="190"/>
      <c r="AZ1028" s="190"/>
      <c r="BA1028" s="190"/>
      <c r="BB1028" s="190"/>
      <c r="BC1028" s="190"/>
    </row>
    <row r="1029" spans="28:55">
      <c r="AB1029" s="190"/>
      <c r="AC1029" s="190"/>
      <c r="AD1029" s="190"/>
      <c r="AE1029" s="190"/>
      <c r="AF1029" s="190"/>
      <c r="AG1029" s="190"/>
      <c r="AH1029" s="190"/>
      <c r="AI1029" s="190"/>
      <c r="AJ1029" s="190"/>
      <c r="AK1029" s="190"/>
      <c r="AL1029" s="190"/>
      <c r="AM1029" s="190"/>
      <c r="AN1029" s="190"/>
      <c r="AO1029" s="190"/>
      <c r="AP1029" s="190"/>
      <c r="AQ1029" s="190"/>
      <c r="AR1029" s="190"/>
      <c r="AS1029" s="190"/>
      <c r="AT1029" s="190"/>
      <c r="AU1029" s="190"/>
      <c r="AV1029" s="190"/>
      <c r="AW1029" s="190"/>
      <c r="AX1029" s="190"/>
      <c r="AY1029" s="190"/>
      <c r="AZ1029" s="190"/>
      <c r="BA1029" s="190"/>
      <c r="BB1029" s="190"/>
      <c r="BC1029" s="190"/>
    </row>
    <row r="1030" spans="28:55">
      <c r="AB1030" s="190"/>
      <c r="AC1030" s="190"/>
      <c r="AD1030" s="190"/>
      <c r="AE1030" s="190"/>
      <c r="AF1030" s="190"/>
      <c r="AG1030" s="190"/>
      <c r="AH1030" s="190"/>
      <c r="AI1030" s="190"/>
      <c r="AJ1030" s="190"/>
      <c r="AK1030" s="190"/>
      <c r="AL1030" s="190"/>
      <c r="AM1030" s="190"/>
      <c r="AN1030" s="190"/>
      <c r="AO1030" s="190"/>
      <c r="AP1030" s="190"/>
      <c r="AQ1030" s="190"/>
      <c r="AR1030" s="190"/>
      <c r="AS1030" s="190"/>
      <c r="AT1030" s="190"/>
      <c r="AU1030" s="190"/>
      <c r="AV1030" s="190"/>
      <c r="AW1030" s="190"/>
      <c r="AX1030" s="190"/>
      <c r="AY1030" s="190"/>
      <c r="AZ1030" s="190"/>
      <c r="BA1030" s="190"/>
      <c r="BB1030" s="190"/>
      <c r="BC1030" s="190"/>
    </row>
    <row r="1031" spans="28:55">
      <c r="AB1031" s="190"/>
      <c r="AC1031" s="190"/>
      <c r="AD1031" s="190"/>
      <c r="AE1031" s="190"/>
      <c r="AF1031" s="190"/>
      <c r="AG1031" s="190"/>
      <c r="AH1031" s="190"/>
      <c r="AI1031" s="190"/>
      <c r="AJ1031" s="190"/>
      <c r="AK1031" s="190"/>
      <c r="AL1031" s="190"/>
      <c r="AM1031" s="190"/>
      <c r="AN1031" s="190"/>
      <c r="AO1031" s="190"/>
      <c r="AP1031" s="190"/>
      <c r="AQ1031" s="190"/>
      <c r="AR1031" s="190"/>
      <c r="AS1031" s="190"/>
      <c r="AT1031" s="190"/>
      <c r="AU1031" s="190"/>
      <c r="AV1031" s="190"/>
      <c r="AW1031" s="190"/>
      <c r="AX1031" s="190"/>
      <c r="AY1031" s="190"/>
      <c r="AZ1031" s="190"/>
      <c r="BA1031" s="190"/>
      <c r="BB1031" s="190"/>
      <c r="BC1031" s="190"/>
    </row>
    <row r="1032" spans="28:55">
      <c r="AB1032" s="190"/>
      <c r="AC1032" s="190"/>
      <c r="AD1032" s="190"/>
      <c r="AE1032" s="190"/>
      <c r="AF1032" s="190"/>
      <c r="AG1032" s="190"/>
      <c r="AH1032" s="190"/>
      <c r="AI1032" s="190"/>
      <c r="AJ1032" s="190"/>
      <c r="AK1032" s="190"/>
      <c r="AL1032" s="190"/>
      <c r="AM1032" s="190"/>
      <c r="AN1032" s="190"/>
      <c r="AO1032" s="190"/>
      <c r="AP1032" s="190"/>
      <c r="AQ1032" s="190"/>
      <c r="AR1032" s="190"/>
      <c r="AS1032" s="190"/>
      <c r="AT1032" s="190"/>
      <c r="AU1032" s="190"/>
      <c r="AV1032" s="190"/>
      <c r="AW1032" s="190"/>
      <c r="AX1032" s="190"/>
      <c r="AY1032" s="190"/>
      <c r="AZ1032" s="190"/>
      <c r="BA1032" s="190"/>
      <c r="BB1032" s="190"/>
      <c r="BC1032" s="190"/>
    </row>
    <row r="1033" spans="28:55">
      <c r="AB1033" s="190"/>
      <c r="AC1033" s="190"/>
      <c r="AD1033" s="190"/>
      <c r="AE1033" s="190"/>
      <c r="AF1033" s="190"/>
      <c r="AG1033" s="190"/>
      <c r="AH1033" s="190"/>
      <c r="AI1033" s="190"/>
      <c r="AJ1033" s="190"/>
      <c r="AK1033" s="190"/>
      <c r="AL1033" s="190"/>
      <c r="AM1033" s="190"/>
      <c r="AN1033" s="190"/>
      <c r="AO1033" s="190"/>
      <c r="AP1033" s="190"/>
      <c r="AQ1033" s="190"/>
      <c r="AR1033" s="190"/>
      <c r="AS1033" s="190"/>
      <c r="AT1033" s="190"/>
      <c r="AU1033" s="190"/>
      <c r="AV1033" s="190"/>
      <c r="AW1033" s="190"/>
      <c r="AX1033" s="190"/>
      <c r="AY1033" s="190"/>
      <c r="AZ1033" s="190"/>
      <c r="BA1033" s="190"/>
      <c r="BB1033" s="190"/>
      <c r="BC1033" s="190"/>
    </row>
    <row r="1034" spans="28:55">
      <c r="AB1034" s="190"/>
      <c r="AC1034" s="190"/>
      <c r="AD1034" s="190"/>
      <c r="AE1034" s="190"/>
      <c r="AF1034" s="190"/>
      <c r="AG1034" s="190"/>
      <c r="AH1034" s="190"/>
      <c r="AI1034" s="190"/>
      <c r="AJ1034" s="190"/>
      <c r="AK1034" s="190"/>
      <c r="AL1034" s="190"/>
      <c r="AM1034" s="190"/>
      <c r="AN1034" s="190"/>
      <c r="AO1034" s="190"/>
      <c r="AP1034" s="190"/>
      <c r="AQ1034" s="190"/>
      <c r="AR1034" s="190"/>
      <c r="AS1034" s="190"/>
      <c r="AT1034" s="190"/>
      <c r="AU1034" s="190"/>
      <c r="AV1034" s="190"/>
      <c r="AW1034" s="190"/>
      <c r="AX1034" s="190"/>
      <c r="AY1034" s="190"/>
      <c r="AZ1034" s="190"/>
      <c r="BA1034" s="190"/>
      <c r="BB1034" s="190"/>
      <c r="BC1034" s="190"/>
    </row>
    <row r="1035" spans="28:55">
      <c r="AB1035" s="190"/>
      <c r="AC1035" s="190"/>
      <c r="AD1035" s="190"/>
      <c r="AE1035" s="190"/>
      <c r="AF1035" s="190"/>
      <c r="AG1035" s="190"/>
      <c r="AH1035" s="190"/>
      <c r="AI1035" s="190"/>
      <c r="AJ1035" s="190"/>
      <c r="AK1035" s="190"/>
      <c r="AL1035" s="190"/>
      <c r="AM1035" s="190"/>
      <c r="AN1035" s="190"/>
      <c r="AO1035" s="190"/>
      <c r="AP1035" s="190"/>
      <c r="AQ1035" s="190"/>
      <c r="AR1035" s="190"/>
      <c r="AS1035" s="190"/>
      <c r="AT1035" s="190"/>
      <c r="AU1035" s="190"/>
      <c r="AV1035" s="190"/>
      <c r="AW1035" s="190"/>
      <c r="AX1035" s="190"/>
      <c r="AY1035" s="190"/>
      <c r="AZ1035" s="190"/>
      <c r="BA1035" s="190"/>
      <c r="BB1035" s="190"/>
      <c r="BC1035" s="190"/>
    </row>
    <row r="1036" spans="28:55">
      <c r="AB1036" s="190"/>
      <c r="AC1036" s="190"/>
      <c r="AD1036" s="190"/>
      <c r="AE1036" s="190"/>
      <c r="AF1036" s="190"/>
      <c r="AG1036" s="190"/>
      <c r="AH1036" s="190"/>
      <c r="AI1036" s="190"/>
      <c r="AJ1036" s="190"/>
      <c r="AK1036" s="190"/>
      <c r="AL1036" s="190"/>
      <c r="AM1036" s="190"/>
      <c r="AN1036" s="190"/>
      <c r="AO1036" s="190"/>
      <c r="AP1036" s="190"/>
      <c r="AQ1036" s="190"/>
      <c r="AR1036" s="190"/>
      <c r="AS1036" s="190"/>
      <c r="AT1036" s="190"/>
      <c r="AU1036" s="190"/>
      <c r="AV1036" s="190"/>
      <c r="AW1036" s="190"/>
      <c r="AX1036" s="190"/>
      <c r="AY1036" s="190"/>
      <c r="AZ1036" s="190"/>
      <c r="BA1036" s="190"/>
      <c r="BB1036" s="190"/>
      <c r="BC1036" s="190"/>
    </row>
    <row r="1037" spans="28:55">
      <c r="AB1037" s="190"/>
      <c r="AC1037" s="190"/>
      <c r="AD1037" s="190"/>
      <c r="AE1037" s="190"/>
      <c r="AF1037" s="190"/>
      <c r="AG1037" s="190"/>
      <c r="AH1037" s="190"/>
      <c r="AI1037" s="190"/>
      <c r="AJ1037" s="190"/>
      <c r="AK1037" s="190"/>
      <c r="AL1037" s="190"/>
      <c r="AM1037" s="190"/>
      <c r="AN1037" s="190"/>
      <c r="AO1037" s="190"/>
      <c r="AP1037" s="190"/>
      <c r="AQ1037" s="190"/>
      <c r="AR1037" s="190"/>
      <c r="AS1037" s="190"/>
      <c r="AT1037" s="190"/>
      <c r="AU1037" s="190"/>
      <c r="AV1037" s="190"/>
      <c r="AW1037" s="190"/>
      <c r="AX1037" s="190"/>
      <c r="AY1037" s="190"/>
      <c r="AZ1037" s="190"/>
      <c r="BA1037" s="190"/>
      <c r="BB1037" s="190"/>
      <c r="BC1037" s="190"/>
    </row>
    <row r="1038" spans="28:55">
      <c r="AB1038" s="190"/>
      <c r="AC1038" s="190"/>
      <c r="AD1038" s="190"/>
      <c r="AE1038" s="190"/>
      <c r="AF1038" s="190"/>
      <c r="AG1038" s="190"/>
      <c r="AH1038" s="190"/>
      <c r="AI1038" s="190"/>
      <c r="AJ1038" s="190"/>
      <c r="AK1038" s="190"/>
      <c r="AL1038" s="190"/>
      <c r="AM1038" s="190"/>
      <c r="AN1038" s="190"/>
      <c r="AO1038" s="190"/>
      <c r="AP1038" s="190"/>
      <c r="AQ1038" s="190"/>
      <c r="AR1038" s="190"/>
      <c r="AS1038" s="190"/>
      <c r="AT1038" s="190"/>
      <c r="AU1038" s="190"/>
      <c r="AV1038" s="190"/>
      <c r="AW1038" s="190"/>
      <c r="AX1038" s="190"/>
      <c r="AY1038" s="190"/>
      <c r="AZ1038" s="190"/>
      <c r="BA1038" s="190"/>
      <c r="BB1038" s="190"/>
      <c r="BC1038" s="190"/>
    </row>
    <row r="1039" spans="28:55">
      <c r="AB1039" s="190"/>
      <c r="AC1039" s="190"/>
      <c r="AD1039" s="190"/>
      <c r="AE1039" s="190"/>
      <c r="AF1039" s="190"/>
      <c r="AG1039" s="190"/>
      <c r="AH1039" s="190"/>
      <c r="AI1039" s="190"/>
      <c r="AJ1039" s="190"/>
      <c r="AK1039" s="190"/>
      <c r="AL1039" s="190"/>
      <c r="AM1039" s="190"/>
      <c r="AN1039" s="190"/>
      <c r="AO1039" s="190"/>
      <c r="AP1039" s="190"/>
      <c r="AQ1039" s="190"/>
      <c r="AR1039" s="190"/>
      <c r="AS1039" s="190"/>
      <c r="AT1039" s="190"/>
      <c r="AU1039" s="190"/>
      <c r="AV1039" s="190"/>
      <c r="AW1039" s="190"/>
      <c r="AX1039" s="190"/>
      <c r="AY1039" s="190"/>
      <c r="AZ1039" s="190"/>
      <c r="BA1039" s="190"/>
      <c r="BB1039" s="190"/>
      <c r="BC1039" s="190"/>
    </row>
    <row r="1040" spans="28:55">
      <c r="AB1040" s="190"/>
      <c r="AC1040" s="190"/>
      <c r="AD1040" s="190"/>
      <c r="AE1040" s="190"/>
      <c r="AF1040" s="190"/>
      <c r="AG1040" s="190"/>
      <c r="AH1040" s="190"/>
      <c r="AI1040" s="190"/>
      <c r="AJ1040" s="190"/>
      <c r="AK1040" s="190"/>
      <c r="AL1040" s="190"/>
      <c r="AM1040" s="190"/>
      <c r="AN1040" s="190"/>
      <c r="AO1040" s="190"/>
      <c r="AP1040" s="190"/>
      <c r="AQ1040" s="190"/>
      <c r="AR1040" s="190"/>
      <c r="AS1040" s="190"/>
      <c r="AT1040" s="190"/>
      <c r="AU1040" s="190"/>
      <c r="AV1040" s="190"/>
      <c r="AW1040" s="190"/>
      <c r="AX1040" s="190"/>
      <c r="AY1040" s="190"/>
      <c r="AZ1040" s="190"/>
      <c r="BA1040" s="190"/>
      <c r="BB1040" s="190"/>
      <c r="BC1040" s="190"/>
    </row>
    <row r="1041" spans="28:55">
      <c r="AB1041" s="190"/>
      <c r="AC1041" s="190"/>
      <c r="AD1041" s="190"/>
      <c r="AE1041" s="190"/>
      <c r="AF1041" s="190"/>
      <c r="AG1041" s="190"/>
      <c r="AH1041" s="190"/>
      <c r="AI1041" s="190"/>
      <c r="AJ1041" s="190"/>
      <c r="AK1041" s="190"/>
      <c r="AL1041" s="190"/>
      <c r="AM1041" s="190"/>
      <c r="AN1041" s="190"/>
      <c r="AO1041" s="190"/>
      <c r="AP1041" s="190"/>
      <c r="AQ1041" s="190"/>
      <c r="AR1041" s="190"/>
      <c r="AS1041" s="190"/>
      <c r="AT1041" s="190"/>
      <c r="AU1041" s="190"/>
      <c r="AV1041" s="190"/>
      <c r="AW1041" s="190"/>
      <c r="AX1041" s="190"/>
      <c r="AY1041" s="190"/>
      <c r="AZ1041" s="190"/>
      <c r="BA1041" s="190"/>
      <c r="BB1041" s="190"/>
      <c r="BC1041" s="190"/>
    </row>
    <row r="1042" spans="28:55">
      <c r="AB1042" s="190"/>
      <c r="AC1042" s="190"/>
      <c r="AD1042" s="190"/>
      <c r="AE1042" s="190"/>
      <c r="AF1042" s="190"/>
      <c r="AG1042" s="190"/>
      <c r="AH1042" s="190"/>
      <c r="AI1042" s="190"/>
      <c r="AJ1042" s="190"/>
      <c r="AK1042" s="190"/>
      <c r="AL1042" s="190"/>
      <c r="AM1042" s="190"/>
      <c r="AN1042" s="190"/>
      <c r="AO1042" s="190"/>
      <c r="AP1042" s="190"/>
      <c r="AQ1042" s="190"/>
      <c r="AR1042" s="190"/>
      <c r="AS1042" s="190"/>
      <c r="AT1042" s="190"/>
      <c r="AU1042" s="190"/>
      <c r="AV1042" s="190"/>
      <c r="AW1042" s="190"/>
      <c r="AX1042" s="190"/>
      <c r="AY1042" s="190"/>
      <c r="AZ1042" s="190"/>
      <c r="BA1042" s="190"/>
      <c r="BB1042" s="190"/>
      <c r="BC1042" s="190"/>
    </row>
    <row r="1043" spans="28:55">
      <c r="AB1043" s="190"/>
      <c r="AC1043" s="190"/>
      <c r="AD1043" s="190"/>
      <c r="AE1043" s="190"/>
      <c r="AF1043" s="190"/>
      <c r="AG1043" s="190"/>
      <c r="AH1043" s="190"/>
      <c r="AI1043" s="190"/>
      <c r="AJ1043" s="190"/>
      <c r="AK1043" s="190"/>
      <c r="AL1043" s="190"/>
      <c r="AM1043" s="190"/>
      <c r="AN1043" s="190"/>
      <c r="AO1043" s="190"/>
      <c r="AP1043" s="190"/>
      <c r="AQ1043" s="190"/>
      <c r="AR1043" s="190"/>
      <c r="AS1043" s="190"/>
      <c r="AT1043" s="190"/>
      <c r="AU1043" s="190"/>
      <c r="AV1043" s="190"/>
      <c r="AW1043" s="190"/>
      <c r="AX1043" s="190"/>
      <c r="AY1043" s="190"/>
      <c r="AZ1043" s="190"/>
      <c r="BA1043" s="190"/>
      <c r="BB1043" s="190"/>
      <c r="BC1043" s="190"/>
    </row>
    <row r="1044" spans="28:55">
      <c r="AB1044" s="190"/>
      <c r="AC1044" s="190"/>
      <c r="AD1044" s="190"/>
      <c r="AE1044" s="190"/>
      <c r="AF1044" s="190"/>
      <c r="AG1044" s="190"/>
      <c r="AH1044" s="190"/>
      <c r="AI1044" s="190"/>
      <c r="AJ1044" s="190"/>
      <c r="AK1044" s="190"/>
      <c r="AL1044" s="190"/>
      <c r="AM1044" s="190"/>
      <c r="AN1044" s="190"/>
      <c r="AO1044" s="190"/>
      <c r="AP1044" s="190"/>
      <c r="AQ1044" s="190"/>
      <c r="AR1044" s="190"/>
      <c r="AS1044" s="190"/>
      <c r="AT1044" s="190"/>
      <c r="AU1044" s="190"/>
      <c r="AV1044" s="190"/>
      <c r="AW1044" s="190"/>
      <c r="AX1044" s="190"/>
      <c r="AY1044" s="190"/>
      <c r="AZ1044" s="190"/>
      <c r="BA1044" s="190"/>
      <c r="BB1044" s="190"/>
      <c r="BC1044" s="190"/>
    </row>
    <row r="1045" spans="28:55">
      <c r="AB1045" s="190"/>
      <c r="AC1045" s="190"/>
      <c r="AD1045" s="190"/>
      <c r="AE1045" s="190"/>
      <c r="AF1045" s="190"/>
      <c r="AG1045" s="190"/>
      <c r="AH1045" s="190"/>
      <c r="AI1045" s="190"/>
      <c r="AJ1045" s="190"/>
      <c r="AK1045" s="190"/>
      <c r="AL1045" s="190"/>
      <c r="AM1045" s="190"/>
      <c r="AN1045" s="190"/>
      <c r="AO1045" s="190"/>
      <c r="AP1045" s="190"/>
      <c r="AQ1045" s="190"/>
      <c r="AR1045" s="190"/>
      <c r="AS1045" s="190"/>
      <c r="AT1045" s="190"/>
      <c r="AU1045" s="190"/>
      <c r="AV1045" s="190"/>
      <c r="AW1045" s="190"/>
      <c r="AX1045" s="190"/>
      <c r="AY1045" s="190"/>
      <c r="AZ1045" s="190"/>
      <c r="BA1045" s="190"/>
      <c r="BB1045" s="190"/>
      <c r="BC1045" s="190"/>
    </row>
    <row r="1046" spans="28:55">
      <c r="AB1046" s="190"/>
      <c r="AC1046" s="190"/>
      <c r="AD1046" s="190"/>
      <c r="AE1046" s="190"/>
      <c r="AF1046" s="190"/>
      <c r="AG1046" s="190"/>
      <c r="AH1046" s="190"/>
      <c r="AI1046" s="190"/>
      <c r="AJ1046" s="190"/>
      <c r="AK1046" s="190"/>
      <c r="AL1046" s="190"/>
      <c r="AM1046" s="190"/>
      <c r="AN1046" s="190"/>
      <c r="AO1046" s="190"/>
      <c r="AP1046" s="190"/>
      <c r="AQ1046" s="190"/>
      <c r="AR1046" s="190"/>
      <c r="AS1046" s="190"/>
      <c r="AT1046" s="190"/>
      <c r="AU1046" s="190"/>
      <c r="AV1046" s="190"/>
      <c r="AW1046" s="190"/>
      <c r="AX1046" s="190"/>
      <c r="AY1046" s="190"/>
      <c r="AZ1046" s="190"/>
      <c r="BA1046" s="190"/>
      <c r="BB1046" s="190"/>
      <c r="BC1046" s="190"/>
    </row>
    <row r="1047" spans="28:55">
      <c r="AB1047" s="190"/>
      <c r="AC1047" s="190"/>
      <c r="AD1047" s="190"/>
      <c r="AE1047" s="190"/>
      <c r="AF1047" s="190"/>
      <c r="AG1047" s="190"/>
      <c r="AH1047" s="190"/>
      <c r="AI1047" s="190"/>
      <c r="AJ1047" s="190"/>
      <c r="AK1047" s="190"/>
      <c r="AL1047" s="190"/>
      <c r="AM1047" s="190"/>
      <c r="AN1047" s="190"/>
      <c r="AO1047" s="190"/>
      <c r="AP1047" s="190"/>
      <c r="AQ1047" s="190"/>
      <c r="AR1047" s="190"/>
      <c r="AS1047" s="190"/>
      <c r="AT1047" s="190"/>
      <c r="AU1047" s="190"/>
      <c r="AV1047" s="190"/>
      <c r="AW1047" s="190"/>
      <c r="AX1047" s="190"/>
      <c r="AY1047" s="190"/>
      <c r="AZ1047" s="190"/>
      <c r="BA1047" s="190"/>
      <c r="BB1047" s="190"/>
      <c r="BC1047" s="190"/>
    </row>
    <row r="1048" spans="28:55">
      <c r="AB1048" s="190"/>
      <c r="AC1048" s="190"/>
      <c r="AD1048" s="190"/>
      <c r="AE1048" s="190"/>
      <c r="AF1048" s="190"/>
      <c r="AG1048" s="190"/>
      <c r="AH1048" s="190"/>
      <c r="AI1048" s="190"/>
      <c r="AJ1048" s="190"/>
      <c r="AK1048" s="190"/>
      <c r="AL1048" s="190"/>
      <c r="AM1048" s="190"/>
      <c r="AN1048" s="190"/>
      <c r="AO1048" s="190"/>
      <c r="AP1048" s="190"/>
      <c r="AQ1048" s="190"/>
      <c r="AR1048" s="190"/>
      <c r="AS1048" s="190"/>
      <c r="AT1048" s="190"/>
      <c r="AU1048" s="190"/>
      <c r="AV1048" s="190"/>
      <c r="AW1048" s="190"/>
      <c r="AX1048" s="190"/>
      <c r="AY1048" s="190"/>
      <c r="AZ1048" s="190"/>
      <c r="BA1048" s="190"/>
      <c r="BB1048" s="190"/>
      <c r="BC1048" s="190"/>
    </row>
    <row r="1049" spans="28:55">
      <c r="AB1049" s="190"/>
      <c r="AC1049" s="190"/>
      <c r="AD1049" s="190"/>
      <c r="AE1049" s="190"/>
      <c r="AF1049" s="190"/>
      <c r="AG1049" s="190"/>
      <c r="AH1049" s="190"/>
      <c r="AI1049" s="190"/>
      <c r="AJ1049" s="190"/>
      <c r="AK1049" s="190"/>
      <c r="AL1049" s="190"/>
      <c r="AM1049" s="190"/>
      <c r="AN1049" s="190"/>
      <c r="AO1049" s="190"/>
      <c r="AP1049" s="190"/>
      <c r="AQ1049" s="190"/>
      <c r="AR1049" s="190"/>
      <c r="AS1049" s="190"/>
      <c r="AT1049" s="190"/>
      <c r="AU1049" s="190"/>
      <c r="AV1049" s="190"/>
      <c r="AW1049" s="190"/>
      <c r="AX1049" s="190"/>
      <c r="AY1049" s="190"/>
      <c r="AZ1049" s="190"/>
      <c r="BA1049" s="190"/>
      <c r="BB1049" s="190"/>
      <c r="BC1049" s="190"/>
    </row>
    <row r="1050" spans="28:55">
      <c r="AB1050" s="190"/>
      <c r="AC1050" s="190"/>
      <c r="AD1050" s="190"/>
      <c r="AE1050" s="190"/>
      <c r="AF1050" s="190"/>
      <c r="AG1050" s="190"/>
      <c r="AH1050" s="190"/>
      <c r="AI1050" s="190"/>
      <c r="AJ1050" s="190"/>
      <c r="AK1050" s="190"/>
      <c r="AL1050" s="190"/>
      <c r="AM1050" s="190"/>
      <c r="AN1050" s="190"/>
      <c r="AO1050" s="190"/>
      <c r="AP1050" s="190"/>
      <c r="AQ1050" s="190"/>
      <c r="AR1050" s="190"/>
      <c r="AS1050" s="190"/>
      <c r="AT1050" s="190"/>
      <c r="AU1050" s="190"/>
      <c r="AV1050" s="190"/>
      <c r="AW1050" s="190"/>
      <c r="AX1050" s="190"/>
      <c r="AY1050" s="190"/>
      <c r="AZ1050" s="190"/>
      <c r="BA1050" s="190"/>
      <c r="BB1050" s="190"/>
      <c r="BC1050" s="190"/>
    </row>
    <row r="1051" spans="28:55">
      <c r="AB1051" s="190"/>
      <c r="AC1051" s="190"/>
      <c r="AD1051" s="190"/>
      <c r="AE1051" s="190"/>
      <c r="AF1051" s="190"/>
      <c r="AG1051" s="190"/>
      <c r="AH1051" s="190"/>
      <c r="AI1051" s="190"/>
      <c r="AJ1051" s="190"/>
      <c r="AK1051" s="190"/>
      <c r="AL1051" s="190"/>
      <c r="AM1051" s="190"/>
      <c r="AN1051" s="190"/>
      <c r="AO1051" s="190"/>
      <c r="AP1051" s="190"/>
      <c r="AQ1051" s="190"/>
      <c r="AR1051" s="190"/>
      <c r="AS1051" s="190"/>
      <c r="AT1051" s="190"/>
      <c r="AU1051" s="190"/>
      <c r="AV1051" s="190"/>
      <c r="AW1051" s="190"/>
      <c r="AX1051" s="190"/>
      <c r="AY1051" s="190"/>
      <c r="AZ1051" s="190"/>
      <c r="BA1051" s="190"/>
      <c r="BB1051" s="190"/>
      <c r="BC1051" s="190"/>
    </row>
    <row r="1052" spans="28:55">
      <c r="AB1052" s="190"/>
      <c r="AC1052" s="190"/>
      <c r="AD1052" s="190"/>
      <c r="AE1052" s="190"/>
      <c r="AF1052" s="190"/>
      <c r="AG1052" s="190"/>
      <c r="AH1052" s="190"/>
      <c r="AI1052" s="190"/>
      <c r="AJ1052" s="190"/>
      <c r="AK1052" s="190"/>
      <c r="AL1052" s="190"/>
      <c r="AM1052" s="190"/>
      <c r="AN1052" s="190"/>
      <c r="AO1052" s="190"/>
      <c r="AP1052" s="190"/>
      <c r="AQ1052" s="190"/>
      <c r="AR1052" s="190"/>
      <c r="AS1052" s="190"/>
      <c r="AT1052" s="190"/>
      <c r="AU1052" s="190"/>
      <c r="AV1052" s="190"/>
      <c r="AW1052" s="190"/>
      <c r="AX1052" s="190"/>
      <c r="AY1052" s="190"/>
      <c r="AZ1052" s="190"/>
      <c r="BA1052" s="190"/>
      <c r="BB1052" s="190"/>
      <c r="BC1052" s="190"/>
    </row>
    <row r="1053" spans="28:55">
      <c r="AB1053" s="190"/>
      <c r="AC1053" s="190"/>
      <c r="AD1053" s="190"/>
      <c r="AE1053" s="190"/>
      <c r="AF1053" s="190"/>
      <c r="AG1053" s="190"/>
      <c r="AH1053" s="190"/>
      <c r="AI1053" s="190"/>
      <c r="AJ1053" s="190"/>
      <c r="AK1053" s="190"/>
      <c r="AL1053" s="190"/>
      <c r="AM1053" s="190"/>
      <c r="AN1053" s="190"/>
      <c r="AO1053" s="190"/>
      <c r="AP1053" s="190"/>
      <c r="AQ1053" s="190"/>
      <c r="AR1053" s="190"/>
      <c r="AS1053" s="190"/>
      <c r="AT1053" s="190"/>
      <c r="AU1053" s="190"/>
      <c r="AV1053" s="190"/>
      <c r="AW1053" s="190"/>
      <c r="AX1053" s="190"/>
      <c r="AY1053" s="190"/>
      <c r="AZ1053" s="190"/>
      <c r="BA1053" s="190"/>
      <c r="BB1053" s="190"/>
      <c r="BC1053" s="190"/>
    </row>
    <row r="1054" spans="28:55">
      <c r="AB1054" s="190"/>
      <c r="AC1054" s="190"/>
      <c r="AD1054" s="190"/>
      <c r="AE1054" s="190"/>
      <c r="AF1054" s="190"/>
      <c r="AG1054" s="190"/>
      <c r="AH1054" s="190"/>
      <c r="AI1054" s="190"/>
      <c r="AJ1054" s="190"/>
      <c r="AK1054" s="190"/>
      <c r="AL1054" s="190"/>
      <c r="AM1054" s="190"/>
      <c r="AN1054" s="190"/>
      <c r="AO1054" s="190"/>
      <c r="AP1054" s="190"/>
      <c r="AQ1054" s="190"/>
      <c r="AR1054" s="190"/>
      <c r="AS1054" s="190"/>
      <c r="AT1054" s="190"/>
      <c r="AU1054" s="190"/>
      <c r="AV1054" s="190"/>
      <c r="AW1054" s="190"/>
      <c r="AX1054" s="190"/>
      <c r="AY1054" s="190"/>
      <c r="AZ1054" s="190"/>
      <c r="BA1054" s="190"/>
      <c r="BB1054" s="190"/>
      <c r="BC1054" s="190"/>
    </row>
    <row r="1055" spans="28:55">
      <c r="AB1055" s="190"/>
      <c r="AC1055" s="190"/>
      <c r="AD1055" s="190"/>
      <c r="AE1055" s="190"/>
      <c r="AF1055" s="190"/>
      <c r="AG1055" s="190"/>
      <c r="AH1055" s="190"/>
      <c r="AI1055" s="190"/>
      <c r="AJ1055" s="190"/>
      <c r="AK1055" s="190"/>
      <c r="AL1055" s="190"/>
      <c r="AM1055" s="190"/>
      <c r="AN1055" s="190"/>
      <c r="AO1055" s="190"/>
      <c r="AP1055" s="190"/>
      <c r="AQ1055" s="190"/>
      <c r="AR1055" s="190"/>
      <c r="AS1055" s="190"/>
      <c r="AT1055" s="190"/>
      <c r="AU1055" s="190"/>
      <c r="AV1055" s="190"/>
      <c r="AW1055" s="190"/>
      <c r="AX1055" s="190"/>
      <c r="AY1055" s="190"/>
      <c r="AZ1055" s="190"/>
      <c r="BA1055" s="190"/>
      <c r="BB1055" s="190"/>
      <c r="BC1055" s="190"/>
    </row>
    <row r="1056" spans="28:55">
      <c r="AB1056" s="190"/>
      <c r="AC1056" s="190"/>
      <c r="AD1056" s="190"/>
      <c r="AE1056" s="190"/>
      <c r="AF1056" s="190"/>
      <c r="AG1056" s="190"/>
      <c r="AH1056" s="190"/>
      <c r="AI1056" s="190"/>
      <c r="AJ1056" s="190"/>
      <c r="AK1056" s="190"/>
      <c r="AL1056" s="190"/>
      <c r="AM1056" s="190"/>
      <c r="AN1056" s="190"/>
      <c r="AO1056" s="190"/>
      <c r="AP1056" s="190"/>
      <c r="AQ1056" s="190"/>
      <c r="AR1056" s="190"/>
      <c r="AS1056" s="190"/>
      <c r="AT1056" s="190"/>
      <c r="AU1056" s="190"/>
      <c r="AV1056" s="190"/>
      <c r="AW1056" s="190"/>
      <c r="AX1056" s="190"/>
      <c r="AY1056" s="190"/>
      <c r="AZ1056" s="190"/>
      <c r="BA1056" s="190"/>
      <c r="BB1056" s="190"/>
      <c r="BC1056" s="190"/>
    </row>
    <row r="1057" spans="28:55">
      <c r="AB1057" s="190"/>
      <c r="AC1057" s="190"/>
      <c r="AD1057" s="190"/>
      <c r="AE1057" s="190"/>
      <c r="AF1057" s="190"/>
      <c r="AG1057" s="190"/>
      <c r="AH1057" s="190"/>
      <c r="AI1057" s="190"/>
      <c r="AJ1057" s="190"/>
      <c r="AK1057" s="190"/>
      <c r="AL1057" s="190"/>
      <c r="AM1057" s="190"/>
      <c r="AN1057" s="190"/>
      <c r="AO1057" s="190"/>
      <c r="AP1057" s="190"/>
      <c r="AQ1057" s="190"/>
      <c r="AR1057" s="190"/>
      <c r="AS1057" s="190"/>
      <c r="AT1057" s="190"/>
      <c r="AU1057" s="190"/>
      <c r="AV1057" s="190"/>
      <c r="AW1057" s="190"/>
      <c r="AX1057" s="190"/>
      <c r="AY1057" s="190"/>
      <c r="AZ1057" s="190"/>
      <c r="BA1057" s="190"/>
      <c r="BB1057" s="190"/>
      <c r="BC1057" s="190"/>
    </row>
    <row r="1058" spans="28:55">
      <c r="AB1058" s="190"/>
      <c r="AC1058" s="190"/>
      <c r="AD1058" s="190"/>
      <c r="AE1058" s="190"/>
      <c r="AF1058" s="190"/>
      <c r="AG1058" s="190"/>
      <c r="AH1058" s="190"/>
      <c r="AI1058" s="190"/>
      <c r="AJ1058" s="190"/>
      <c r="AK1058" s="190"/>
      <c r="AL1058" s="190"/>
      <c r="AM1058" s="190"/>
      <c r="AN1058" s="190"/>
      <c r="AO1058" s="190"/>
      <c r="AP1058" s="190"/>
      <c r="AQ1058" s="190"/>
      <c r="AR1058" s="190"/>
      <c r="AS1058" s="190"/>
      <c r="AT1058" s="190"/>
      <c r="AU1058" s="190"/>
      <c r="AV1058" s="190"/>
      <c r="AW1058" s="190"/>
      <c r="AX1058" s="190"/>
      <c r="AY1058" s="190"/>
      <c r="AZ1058" s="190"/>
      <c r="BA1058" s="190"/>
      <c r="BB1058" s="190"/>
      <c r="BC1058" s="190"/>
    </row>
    <row r="1059" spans="28:55">
      <c r="AB1059" s="190"/>
      <c r="AC1059" s="190"/>
      <c r="AD1059" s="190"/>
      <c r="AE1059" s="190"/>
      <c r="AF1059" s="190"/>
      <c r="AG1059" s="190"/>
      <c r="AH1059" s="190"/>
      <c r="AI1059" s="190"/>
      <c r="AJ1059" s="190"/>
      <c r="AK1059" s="190"/>
      <c r="AL1059" s="190"/>
      <c r="AM1059" s="190"/>
      <c r="AN1059" s="190"/>
      <c r="AO1059" s="190"/>
      <c r="AP1059" s="190"/>
      <c r="AQ1059" s="190"/>
      <c r="AR1059" s="190"/>
      <c r="AS1059" s="190"/>
      <c r="AT1059" s="190"/>
      <c r="AU1059" s="190"/>
      <c r="AV1059" s="190"/>
      <c r="AW1059" s="190"/>
      <c r="AX1059" s="190"/>
      <c r="AY1059" s="190"/>
      <c r="AZ1059" s="190"/>
      <c r="BA1059" s="190"/>
      <c r="BB1059" s="190"/>
      <c r="BC1059" s="190"/>
    </row>
    <row r="1060" spans="28:55">
      <c r="AB1060" s="190"/>
      <c r="AC1060" s="190"/>
      <c r="AD1060" s="190"/>
      <c r="AE1060" s="190"/>
      <c r="AF1060" s="190"/>
      <c r="AG1060" s="190"/>
      <c r="AH1060" s="190"/>
      <c r="AI1060" s="190"/>
      <c r="AJ1060" s="190"/>
      <c r="AK1060" s="190"/>
      <c r="AL1060" s="190"/>
      <c r="AM1060" s="190"/>
      <c r="AN1060" s="190"/>
      <c r="AO1060" s="190"/>
      <c r="AP1060" s="190"/>
      <c r="AQ1060" s="190"/>
      <c r="AR1060" s="190"/>
      <c r="AS1060" s="190"/>
      <c r="AT1060" s="190"/>
      <c r="AU1060" s="190"/>
      <c r="AV1060" s="190"/>
      <c r="AW1060" s="190"/>
      <c r="AX1060" s="190"/>
      <c r="AY1060" s="190"/>
      <c r="AZ1060" s="190"/>
      <c r="BA1060" s="190"/>
      <c r="BB1060" s="190"/>
      <c r="BC1060" s="190"/>
    </row>
    <row r="1061" spans="28:55">
      <c r="AB1061" s="190"/>
      <c r="AC1061" s="190"/>
      <c r="AD1061" s="190"/>
      <c r="AE1061" s="190"/>
      <c r="AF1061" s="190"/>
      <c r="AG1061" s="190"/>
      <c r="AH1061" s="190"/>
      <c r="AI1061" s="190"/>
      <c r="AJ1061" s="190"/>
      <c r="AK1061" s="190"/>
      <c r="AL1061" s="190"/>
      <c r="AM1061" s="190"/>
      <c r="AN1061" s="190"/>
      <c r="AO1061" s="190"/>
      <c r="AP1061" s="190"/>
      <c r="AQ1061" s="190"/>
      <c r="AR1061" s="190"/>
      <c r="AS1061" s="190"/>
      <c r="AT1061" s="190"/>
      <c r="AU1061" s="190"/>
      <c r="AV1061" s="190"/>
      <c r="AW1061" s="190"/>
      <c r="AX1061" s="190"/>
      <c r="AY1061" s="190"/>
      <c r="AZ1061" s="190"/>
      <c r="BA1061" s="190"/>
      <c r="BB1061" s="190"/>
      <c r="BC1061" s="190"/>
    </row>
    <row r="1062" spans="28:55">
      <c r="AB1062" s="190"/>
      <c r="AC1062" s="190"/>
      <c r="AD1062" s="190"/>
      <c r="AE1062" s="190"/>
      <c r="AF1062" s="190"/>
      <c r="AG1062" s="190"/>
      <c r="AH1062" s="190"/>
      <c r="AI1062" s="190"/>
      <c r="AJ1062" s="190"/>
      <c r="AK1062" s="190"/>
      <c r="AL1062" s="190"/>
      <c r="AM1062" s="190"/>
      <c r="AN1062" s="190"/>
      <c r="AO1062" s="190"/>
      <c r="AP1062" s="190"/>
      <c r="AQ1062" s="190"/>
      <c r="AR1062" s="190"/>
      <c r="AS1062" s="190"/>
      <c r="AT1062" s="190"/>
      <c r="AU1062" s="190"/>
      <c r="AV1062" s="190"/>
      <c r="AW1062" s="190"/>
      <c r="AX1062" s="190"/>
      <c r="AY1062" s="190"/>
      <c r="AZ1062" s="190"/>
      <c r="BA1062" s="190"/>
      <c r="BB1062" s="190"/>
      <c r="BC1062" s="190"/>
    </row>
    <row r="1063" spans="28:55">
      <c r="AB1063" s="190"/>
      <c r="AC1063" s="190"/>
      <c r="AD1063" s="190"/>
      <c r="AE1063" s="190"/>
      <c r="AF1063" s="190"/>
      <c r="AG1063" s="190"/>
      <c r="AH1063" s="190"/>
      <c r="AI1063" s="190"/>
      <c r="AJ1063" s="190"/>
      <c r="AK1063" s="190"/>
      <c r="AL1063" s="190"/>
      <c r="AM1063" s="190"/>
      <c r="AN1063" s="190"/>
      <c r="AO1063" s="190"/>
      <c r="AP1063" s="190"/>
      <c r="AQ1063" s="190"/>
      <c r="AR1063" s="190"/>
      <c r="AS1063" s="190"/>
      <c r="AT1063" s="190"/>
      <c r="AU1063" s="190"/>
      <c r="AV1063" s="190"/>
      <c r="AW1063" s="190"/>
      <c r="AX1063" s="190"/>
      <c r="AY1063" s="190"/>
      <c r="AZ1063" s="190"/>
      <c r="BA1063" s="190"/>
      <c r="BB1063" s="190"/>
      <c r="BC1063" s="190"/>
    </row>
    <row r="1064" spans="28:55">
      <c r="AB1064" s="190"/>
      <c r="AC1064" s="190"/>
      <c r="AD1064" s="190"/>
      <c r="AE1064" s="190"/>
      <c r="AF1064" s="190"/>
      <c r="AG1064" s="190"/>
      <c r="AH1064" s="190"/>
      <c r="AI1064" s="190"/>
      <c r="AJ1064" s="190"/>
      <c r="AK1064" s="190"/>
      <c r="AL1064" s="190"/>
      <c r="AM1064" s="190"/>
      <c r="AN1064" s="190"/>
      <c r="AO1064" s="190"/>
      <c r="AP1064" s="190"/>
      <c r="AQ1064" s="190"/>
      <c r="AR1064" s="190"/>
      <c r="AS1064" s="190"/>
      <c r="AT1064" s="190"/>
      <c r="AU1064" s="190"/>
      <c r="AV1064" s="190"/>
      <c r="AW1064" s="190"/>
      <c r="AX1064" s="190"/>
      <c r="AY1064" s="190"/>
      <c r="AZ1064" s="190"/>
      <c r="BA1064" s="190"/>
      <c r="BB1064" s="190"/>
      <c r="BC1064" s="190"/>
    </row>
    <row r="1065" spans="28:55">
      <c r="AB1065" s="190"/>
      <c r="AC1065" s="190"/>
      <c r="AD1065" s="190"/>
      <c r="AE1065" s="190"/>
      <c r="AF1065" s="190"/>
      <c r="AG1065" s="190"/>
      <c r="AH1065" s="190"/>
      <c r="AI1065" s="190"/>
      <c r="AJ1065" s="190"/>
      <c r="AK1065" s="190"/>
      <c r="AL1065" s="190"/>
      <c r="AM1065" s="190"/>
      <c r="AN1065" s="190"/>
      <c r="AO1065" s="190"/>
      <c r="AP1065" s="190"/>
      <c r="AQ1065" s="190"/>
      <c r="AR1065" s="190"/>
      <c r="AS1065" s="190"/>
      <c r="AT1065" s="190"/>
      <c r="AU1065" s="190"/>
      <c r="AV1065" s="190"/>
      <c r="AW1065" s="190"/>
      <c r="AX1065" s="190"/>
      <c r="AY1065" s="190"/>
      <c r="AZ1065" s="190"/>
      <c r="BA1065" s="190"/>
      <c r="BB1065" s="190"/>
      <c r="BC1065" s="190"/>
    </row>
    <row r="1066" spans="28:55">
      <c r="AB1066" s="190"/>
      <c r="AC1066" s="190"/>
      <c r="AD1066" s="190"/>
      <c r="AE1066" s="190"/>
      <c r="AF1066" s="190"/>
      <c r="AG1066" s="190"/>
      <c r="AH1066" s="190"/>
      <c r="AI1066" s="190"/>
      <c r="AJ1066" s="190"/>
      <c r="AK1066" s="190"/>
      <c r="AL1066" s="190"/>
      <c r="AM1066" s="190"/>
      <c r="AN1066" s="190"/>
      <c r="AO1066" s="190"/>
      <c r="AP1066" s="190"/>
      <c r="AQ1066" s="190"/>
      <c r="AR1066" s="190"/>
      <c r="AS1066" s="190"/>
      <c r="AT1066" s="190"/>
      <c r="AU1066" s="190"/>
      <c r="AV1066" s="190"/>
      <c r="AW1066" s="190"/>
      <c r="AX1066" s="190"/>
      <c r="AY1066" s="190"/>
      <c r="AZ1066" s="190"/>
      <c r="BA1066" s="190"/>
      <c r="BB1066" s="190"/>
      <c r="BC1066" s="190"/>
    </row>
    <row r="1067" spans="28:55">
      <c r="AB1067" s="190"/>
      <c r="AC1067" s="190"/>
      <c r="AD1067" s="190"/>
      <c r="AE1067" s="190"/>
      <c r="AF1067" s="190"/>
      <c r="AG1067" s="190"/>
      <c r="AH1067" s="190"/>
      <c r="AI1067" s="190"/>
      <c r="AJ1067" s="190"/>
      <c r="AK1067" s="190"/>
      <c r="AL1067" s="190"/>
      <c r="AM1067" s="190"/>
      <c r="AN1067" s="190"/>
      <c r="AO1067" s="190"/>
      <c r="AP1067" s="190"/>
      <c r="AQ1067" s="190"/>
      <c r="AR1067" s="190"/>
      <c r="AS1067" s="190"/>
      <c r="AT1067" s="190"/>
      <c r="AU1067" s="190"/>
      <c r="AV1067" s="190"/>
      <c r="AW1067" s="190"/>
      <c r="AX1067" s="190"/>
      <c r="AY1067" s="190"/>
      <c r="AZ1067" s="190"/>
      <c r="BA1067" s="190"/>
      <c r="BB1067" s="190"/>
      <c r="BC1067" s="190"/>
    </row>
    <row r="1068" spans="28:55">
      <c r="AB1068" s="190"/>
      <c r="AC1068" s="190"/>
      <c r="AD1068" s="190"/>
      <c r="AE1068" s="190"/>
      <c r="AF1068" s="190"/>
      <c r="AG1068" s="190"/>
      <c r="AH1068" s="190"/>
      <c r="AI1068" s="190"/>
      <c r="AJ1068" s="190"/>
      <c r="AK1068" s="190"/>
      <c r="AL1068" s="190"/>
      <c r="AM1068" s="190"/>
      <c r="AN1068" s="190"/>
      <c r="AO1068" s="190"/>
      <c r="AP1068" s="190"/>
      <c r="AQ1068" s="190"/>
      <c r="AR1068" s="190"/>
      <c r="AS1068" s="190"/>
      <c r="AT1068" s="190"/>
      <c r="AU1068" s="190"/>
      <c r="AV1068" s="190"/>
      <c r="AW1068" s="190"/>
      <c r="AX1068" s="190"/>
      <c r="AY1068" s="190"/>
      <c r="AZ1068" s="190"/>
      <c r="BA1068" s="190"/>
      <c r="BB1068" s="190"/>
      <c r="BC1068" s="190"/>
    </row>
    <row r="1069" spans="28:55">
      <c r="AB1069" s="190"/>
      <c r="AC1069" s="190"/>
      <c r="AD1069" s="190"/>
      <c r="AE1069" s="190"/>
      <c r="AF1069" s="190"/>
      <c r="AG1069" s="190"/>
      <c r="AH1069" s="190"/>
      <c r="AI1069" s="190"/>
      <c r="AJ1069" s="190"/>
      <c r="AK1069" s="190"/>
      <c r="AL1069" s="190"/>
      <c r="AM1069" s="190"/>
      <c r="AN1069" s="190"/>
      <c r="AO1069" s="190"/>
      <c r="AP1069" s="190"/>
      <c r="AQ1069" s="190"/>
      <c r="AR1069" s="190"/>
      <c r="AS1069" s="190"/>
      <c r="AT1069" s="190"/>
      <c r="AU1069" s="190"/>
      <c r="AV1069" s="190"/>
      <c r="AW1069" s="190"/>
      <c r="AX1069" s="190"/>
      <c r="AY1069" s="190"/>
      <c r="AZ1069" s="190"/>
      <c r="BA1069" s="190"/>
      <c r="BB1069" s="190"/>
      <c r="BC1069" s="190"/>
    </row>
    <row r="1070" spans="28:55">
      <c r="AB1070" s="190"/>
      <c r="AC1070" s="190"/>
      <c r="AD1070" s="190"/>
      <c r="AE1070" s="190"/>
      <c r="AF1070" s="190"/>
      <c r="AG1070" s="190"/>
      <c r="AH1070" s="190"/>
      <c r="AI1070" s="190"/>
      <c r="AJ1070" s="190"/>
      <c r="AK1070" s="190"/>
      <c r="AL1070" s="190"/>
      <c r="AM1070" s="190"/>
      <c r="AN1070" s="190"/>
      <c r="AO1070" s="190"/>
      <c r="AP1070" s="190"/>
      <c r="AQ1070" s="190"/>
      <c r="AR1070" s="190"/>
      <c r="AS1070" s="190"/>
      <c r="AT1070" s="190"/>
      <c r="AU1070" s="190"/>
      <c r="AV1070" s="190"/>
      <c r="AW1070" s="190"/>
      <c r="AX1070" s="190"/>
      <c r="AY1070" s="190"/>
      <c r="AZ1070" s="190"/>
      <c r="BA1070" s="190"/>
      <c r="BB1070" s="190"/>
      <c r="BC1070" s="190"/>
    </row>
    <row r="1071" spans="28:55">
      <c r="AB1071" s="190"/>
      <c r="AC1071" s="190"/>
      <c r="AD1071" s="190"/>
      <c r="AE1071" s="190"/>
      <c r="AF1071" s="190"/>
      <c r="AG1071" s="190"/>
      <c r="AH1071" s="190"/>
      <c r="AI1071" s="190"/>
      <c r="AJ1071" s="190"/>
      <c r="AK1071" s="190"/>
      <c r="AL1071" s="190"/>
      <c r="AM1071" s="190"/>
      <c r="AN1071" s="190"/>
      <c r="AO1071" s="190"/>
      <c r="AP1071" s="190"/>
      <c r="AQ1071" s="190"/>
      <c r="AR1071" s="190"/>
      <c r="AS1071" s="190"/>
      <c r="AT1071" s="190"/>
      <c r="AU1071" s="190"/>
      <c r="AV1071" s="190"/>
      <c r="AW1071" s="190"/>
      <c r="AX1071" s="190"/>
      <c r="AY1071" s="190"/>
      <c r="AZ1071" s="190"/>
      <c r="BA1071" s="190"/>
      <c r="BB1071" s="190"/>
      <c r="BC1071" s="190"/>
    </row>
    <row r="1072" spans="28:55">
      <c r="AB1072" s="190"/>
      <c r="AC1072" s="190"/>
      <c r="AD1072" s="190"/>
      <c r="AE1072" s="190"/>
      <c r="AF1072" s="190"/>
      <c r="AG1072" s="190"/>
      <c r="AH1072" s="190"/>
      <c r="AI1072" s="190"/>
      <c r="AJ1072" s="190"/>
      <c r="AK1072" s="190"/>
      <c r="AL1072" s="190"/>
      <c r="AM1072" s="190"/>
      <c r="AN1072" s="190"/>
      <c r="AO1072" s="190"/>
      <c r="AP1072" s="190"/>
      <c r="AQ1072" s="190"/>
      <c r="AR1072" s="190"/>
      <c r="AS1072" s="190"/>
      <c r="AT1072" s="190"/>
      <c r="AU1072" s="190"/>
      <c r="AV1072" s="190"/>
      <c r="AW1072" s="190"/>
      <c r="AX1072" s="190"/>
      <c r="AY1072" s="190"/>
      <c r="AZ1072" s="190"/>
      <c r="BA1072" s="190"/>
      <c r="BB1072" s="190"/>
      <c r="BC1072" s="190"/>
    </row>
    <row r="1073" spans="28:55">
      <c r="AB1073" s="190"/>
      <c r="AC1073" s="190"/>
      <c r="AD1073" s="190"/>
      <c r="AE1073" s="190"/>
      <c r="AF1073" s="190"/>
      <c r="AG1073" s="190"/>
      <c r="AH1073" s="190"/>
      <c r="AI1073" s="190"/>
      <c r="AJ1073" s="190"/>
      <c r="AK1073" s="190"/>
      <c r="AL1073" s="190"/>
      <c r="AM1073" s="190"/>
      <c r="AN1073" s="190"/>
      <c r="AO1073" s="190"/>
      <c r="AP1073" s="190"/>
      <c r="AQ1073" s="190"/>
      <c r="AR1073" s="190"/>
      <c r="AS1073" s="190"/>
      <c r="AT1073" s="190"/>
      <c r="AU1073" s="190"/>
      <c r="AV1073" s="190"/>
      <c r="AW1073" s="190"/>
      <c r="AX1073" s="190"/>
      <c r="AY1073" s="190"/>
      <c r="AZ1073" s="190"/>
      <c r="BA1073" s="190"/>
      <c r="BB1073" s="190"/>
      <c r="BC1073" s="190"/>
    </row>
    <row r="1074" spans="28:55">
      <c r="AB1074" s="190"/>
      <c r="AC1074" s="190"/>
      <c r="AD1074" s="190"/>
      <c r="AE1074" s="190"/>
      <c r="AF1074" s="190"/>
      <c r="AG1074" s="190"/>
      <c r="AH1074" s="190"/>
      <c r="AI1074" s="190"/>
      <c r="AJ1074" s="190"/>
      <c r="AK1074" s="190"/>
      <c r="AL1074" s="190"/>
      <c r="AM1074" s="190"/>
      <c r="AN1074" s="190"/>
      <c r="AO1074" s="190"/>
      <c r="AP1074" s="190"/>
      <c r="AQ1074" s="190"/>
      <c r="AR1074" s="190"/>
      <c r="AS1074" s="190"/>
      <c r="AT1074" s="190"/>
      <c r="AU1074" s="190"/>
      <c r="AV1074" s="190"/>
      <c r="AW1074" s="190"/>
      <c r="AX1074" s="190"/>
      <c r="AY1074" s="190"/>
      <c r="AZ1074" s="190"/>
      <c r="BA1074" s="190"/>
      <c r="BB1074" s="190"/>
      <c r="BC1074" s="190"/>
    </row>
    <row r="1075" spans="28:55">
      <c r="AB1075" s="190"/>
      <c r="AC1075" s="190"/>
      <c r="AD1075" s="190"/>
      <c r="AE1075" s="190"/>
      <c r="AF1075" s="190"/>
      <c r="AG1075" s="190"/>
      <c r="AH1075" s="190"/>
      <c r="AI1075" s="190"/>
      <c r="AJ1075" s="190"/>
      <c r="AK1075" s="190"/>
      <c r="AL1075" s="190"/>
      <c r="AM1075" s="190"/>
      <c r="AN1075" s="190"/>
      <c r="AO1075" s="190"/>
      <c r="AP1075" s="190"/>
      <c r="AQ1075" s="190"/>
      <c r="AR1075" s="190"/>
      <c r="AS1075" s="190"/>
      <c r="AT1075" s="190"/>
      <c r="AU1075" s="190"/>
      <c r="AV1075" s="190"/>
      <c r="AW1075" s="190"/>
      <c r="AX1075" s="190"/>
      <c r="AY1075" s="190"/>
      <c r="AZ1075" s="190"/>
      <c r="BA1075" s="190"/>
      <c r="BB1075" s="190"/>
      <c r="BC1075" s="190"/>
    </row>
    <row r="1076" spans="28:55">
      <c r="AB1076" s="190"/>
      <c r="AC1076" s="190"/>
      <c r="AD1076" s="190"/>
      <c r="AE1076" s="190"/>
      <c r="AF1076" s="190"/>
      <c r="AG1076" s="190"/>
      <c r="AH1076" s="190"/>
      <c r="AI1076" s="190"/>
      <c r="AJ1076" s="190"/>
      <c r="AK1076" s="190"/>
      <c r="AL1076" s="190"/>
      <c r="AM1076" s="190"/>
      <c r="AN1076" s="190"/>
      <c r="AO1076" s="190"/>
      <c r="AP1076" s="190"/>
      <c r="AQ1076" s="190"/>
      <c r="AR1076" s="190"/>
      <c r="AS1076" s="190"/>
      <c r="AT1076" s="190"/>
      <c r="AU1076" s="190"/>
      <c r="AV1076" s="190"/>
      <c r="AW1076" s="190"/>
      <c r="AX1076" s="190"/>
      <c r="AY1076" s="190"/>
      <c r="AZ1076" s="190"/>
      <c r="BA1076" s="190"/>
      <c r="BB1076" s="190"/>
      <c r="BC1076" s="190"/>
    </row>
    <row r="1077" spans="28:55">
      <c r="AB1077" s="190"/>
      <c r="AC1077" s="190"/>
      <c r="AD1077" s="190"/>
      <c r="AE1077" s="190"/>
      <c r="AF1077" s="190"/>
      <c r="AG1077" s="190"/>
      <c r="AH1077" s="190"/>
      <c r="AI1077" s="190"/>
      <c r="AJ1077" s="190"/>
      <c r="AK1077" s="190"/>
      <c r="AL1077" s="190"/>
      <c r="AM1077" s="190"/>
      <c r="AN1077" s="190"/>
      <c r="AO1077" s="190"/>
      <c r="AP1077" s="190"/>
      <c r="AQ1077" s="190"/>
      <c r="AR1077" s="190"/>
      <c r="AS1077" s="190"/>
      <c r="AT1077" s="190"/>
      <c r="AU1077" s="190"/>
      <c r="AV1077" s="190"/>
      <c r="AW1077" s="190"/>
      <c r="AX1077" s="190"/>
      <c r="AY1077" s="190"/>
      <c r="AZ1077" s="190"/>
      <c r="BA1077" s="190"/>
      <c r="BB1077" s="190"/>
      <c r="BC1077" s="190"/>
    </row>
    <row r="1078" spans="28:55">
      <c r="AB1078" s="190"/>
      <c r="AC1078" s="190"/>
      <c r="AD1078" s="190"/>
      <c r="AE1078" s="190"/>
      <c r="AF1078" s="190"/>
      <c r="AG1078" s="190"/>
      <c r="AH1078" s="190"/>
      <c r="AI1078" s="190"/>
      <c r="AJ1078" s="190"/>
      <c r="AK1078" s="190"/>
      <c r="AL1078" s="190"/>
      <c r="AM1078" s="190"/>
      <c r="AN1078" s="190"/>
      <c r="AO1078" s="190"/>
      <c r="AP1078" s="190"/>
      <c r="AQ1078" s="190"/>
      <c r="AR1078" s="190"/>
      <c r="AS1078" s="190"/>
      <c r="AT1078" s="190"/>
      <c r="AU1078" s="190"/>
      <c r="AV1078" s="190"/>
      <c r="AW1078" s="190"/>
      <c r="AX1078" s="190"/>
      <c r="AY1078" s="190"/>
      <c r="AZ1078" s="190"/>
      <c r="BA1078" s="190"/>
      <c r="BB1078" s="190"/>
      <c r="BC1078" s="190"/>
    </row>
    <row r="1079" spans="28:55">
      <c r="AB1079" s="190"/>
      <c r="AC1079" s="190"/>
      <c r="AD1079" s="190"/>
      <c r="AE1079" s="190"/>
      <c r="AF1079" s="190"/>
      <c r="AG1079" s="190"/>
      <c r="AH1079" s="190"/>
      <c r="AI1079" s="190"/>
      <c r="AJ1079" s="190"/>
      <c r="AK1079" s="190"/>
      <c r="AL1079" s="190"/>
      <c r="AM1079" s="190"/>
      <c r="AN1079" s="190"/>
      <c r="AO1079" s="190"/>
      <c r="AP1079" s="190"/>
      <c r="AQ1079" s="190"/>
      <c r="AR1079" s="190"/>
      <c r="AS1079" s="190"/>
      <c r="AT1079" s="190"/>
      <c r="AU1079" s="190"/>
      <c r="AV1079" s="190"/>
      <c r="AW1079" s="190"/>
      <c r="AX1079" s="190"/>
      <c r="AY1079" s="190"/>
      <c r="AZ1079" s="190"/>
      <c r="BA1079" s="190"/>
      <c r="BB1079" s="190"/>
      <c r="BC1079" s="190"/>
    </row>
    <row r="1080" spans="28:55">
      <c r="AB1080" s="190"/>
      <c r="AC1080" s="190"/>
      <c r="AD1080" s="190"/>
      <c r="AE1080" s="190"/>
      <c r="AF1080" s="190"/>
      <c r="AG1080" s="190"/>
      <c r="AH1080" s="190"/>
      <c r="AI1080" s="190"/>
      <c r="AJ1080" s="190"/>
      <c r="AK1080" s="190"/>
      <c r="AL1080" s="190"/>
      <c r="AM1080" s="190"/>
      <c r="AN1080" s="190"/>
      <c r="AO1080" s="190"/>
      <c r="AP1080" s="190"/>
      <c r="AQ1080" s="190"/>
      <c r="AR1080" s="190"/>
      <c r="AS1080" s="190"/>
      <c r="AT1080" s="190"/>
      <c r="AU1080" s="190"/>
      <c r="AV1080" s="190"/>
      <c r="AW1080" s="190"/>
      <c r="AX1080" s="190"/>
      <c r="AY1080" s="190"/>
      <c r="AZ1080" s="190"/>
      <c r="BA1080" s="190"/>
      <c r="BB1080" s="190"/>
      <c r="BC1080" s="190"/>
    </row>
    <row r="1081" spans="28:55">
      <c r="AB1081" s="190"/>
      <c r="AC1081" s="190"/>
      <c r="AD1081" s="190"/>
      <c r="AE1081" s="190"/>
      <c r="AF1081" s="190"/>
      <c r="AG1081" s="190"/>
      <c r="AH1081" s="190"/>
      <c r="AI1081" s="190"/>
      <c r="AJ1081" s="190"/>
      <c r="AK1081" s="190"/>
      <c r="AL1081" s="190"/>
      <c r="AM1081" s="190"/>
      <c r="AN1081" s="190"/>
      <c r="AO1081" s="190"/>
      <c r="AP1081" s="190"/>
      <c r="AQ1081" s="190"/>
      <c r="AR1081" s="190"/>
      <c r="AS1081" s="190"/>
      <c r="AT1081" s="190"/>
      <c r="AU1081" s="190"/>
      <c r="AV1081" s="190"/>
      <c r="AW1081" s="190"/>
      <c r="AX1081" s="190"/>
      <c r="AY1081" s="190"/>
      <c r="AZ1081" s="190"/>
      <c r="BA1081" s="190"/>
      <c r="BB1081" s="190"/>
      <c r="BC1081" s="190"/>
    </row>
    <row r="1082" spans="28:55">
      <c r="AB1082" s="190"/>
      <c r="AC1082" s="190"/>
      <c r="AD1082" s="190"/>
      <c r="AE1082" s="190"/>
      <c r="AF1082" s="190"/>
      <c r="AG1082" s="190"/>
      <c r="AH1082" s="190"/>
      <c r="AI1082" s="190"/>
      <c r="AJ1082" s="190"/>
      <c r="AK1082" s="190"/>
      <c r="AL1082" s="190"/>
      <c r="AM1082" s="190"/>
      <c r="AN1082" s="190"/>
      <c r="AO1082" s="190"/>
      <c r="AP1082" s="190"/>
      <c r="AQ1082" s="190"/>
      <c r="AR1082" s="190"/>
      <c r="AS1082" s="190"/>
      <c r="AT1082" s="190"/>
      <c r="AU1082" s="190"/>
      <c r="AV1082" s="190"/>
      <c r="AW1082" s="190"/>
      <c r="AX1082" s="190"/>
      <c r="AY1082" s="190"/>
      <c r="AZ1082" s="190"/>
      <c r="BA1082" s="190"/>
      <c r="BB1082" s="190"/>
      <c r="BC1082" s="190"/>
    </row>
    <row r="1083" spans="28:55">
      <c r="AB1083" s="190"/>
      <c r="AC1083" s="190"/>
      <c r="AD1083" s="190"/>
      <c r="AE1083" s="190"/>
      <c r="AF1083" s="190"/>
      <c r="AG1083" s="190"/>
      <c r="AH1083" s="190"/>
      <c r="AI1083" s="190"/>
      <c r="AJ1083" s="190"/>
      <c r="AK1083" s="190"/>
      <c r="AL1083" s="190"/>
      <c r="AM1083" s="190"/>
      <c r="AN1083" s="190"/>
      <c r="AO1083" s="190"/>
      <c r="AP1083" s="190"/>
      <c r="AQ1083" s="190"/>
      <c r="AR1083" s="190"/>
      <c r="AS1083" s="190"/>
      <c r="AT1083" s="190"/>
      <c r="AU1083" s="190"/>
      <c r="AV1083" s="190"/>
      <c r="AW1083" s="190"/>
      <c r="AX1083" s="190"/>
      <c r="AY1083" s="190"/>
      <c r="AZ1083" s="190"/>
      <c r="BA1083" s="190"/>
      <c r="BB1083" s="190"/>
      <c r="BC1083" s="190"/>
    </row>
    <row r="1084" spans="28:55">
      <c r="AB1084" s="190"/>
      <c r="AC1084" s="190"/>
      <c r="AD1084" s="190"/>
      <c r="AE1084" s="190"/>
      <c r="AF1084" s="190"/>
      <c r="AG1084" s="190"/>
      <c r="AH1084" s="190"/>
      <c r="AI1084" s="190"/>
      <c r="AJ1084" s="190"/>
      <c r="AK1084" s="190"/>
      <c r="AL1084" s="190"/>
      <c r="AM1084" s="190"/>
      <c r="AN1084" s="190"/>
      <c r="AO1084" s="190"/>
      <c r="AP1084" s="190"/>
      <c r="AQ1084" s="190"/>
      <c r="AR1084" s="190"/>
      <c r="AS1084" s="190"/>
      <c r="AT1084" s="190"/>
      <c r="AU1084" s="190"/>
      <c r="AV1084" s="190"/>
      <c r="AW1084" s="190"/>
      <c r="AX1084" s="190"/>
      <c r="AY1084" s="190"/>
      <c r="AZ1084" s="190"/>
      <c r="BA1084" s="190"/>
      <c r="BB1084" s="190"/>
      <c r="BC1084" s="190"/>
    </row>
    <row r="1085" spans="28:55">
      <c r="AB1085" s="190"/>
      <c r="AC1085" s="190"/>
      <c r="AD1085" s="190"/>
      <c r="AE1085" s="190"/>
      <c r="AF1085" s="190"/>
      <c r="AG1085" s="190"/>
      <c r="AH1085" s="190"/>
      <c r="AI1085" s="190"/>
      <c r="AJ1085" s="190"/>
      <c r="AK1085" s="190"/>
      <c r="AL1085" s="190"/>
      <c r="AM1085" s="190"/>
      <c r="AN1085" s="190"/>
      <c r="AO1085" s="190"/>
      <c r="AP1085" s="190"/>
      <c r="AQ1085" s="190"/>
      <c r="AR1085" s="190"/>
      <c r="AS1085" s="190"/>
      <c r="AT1085" s="190"/>
      <c r="AU1085" s="190"/>
      <c r="AV1085" s="190"/>
      <c r="AW1085" s="190"/>
      <c r="AX1085" s="190"/>
      <c r="AY1085" s="190"/>
      <c r="AZ1085" s="190"/>
      <c r="BA1085" s="190"/>
      <c r="BB1085" s="190"/>
      <c r="BC1085" s="190"/>
    </row>
    <row r="1086" spans="28:55">
      <c r="AB1086" s="190"/>
      <c r="AC1086" s="190"/>
      <c r="AD1086" s="190"/>
      <c r="AE1086" s="190"/>
      <c r="AF1086" s="190"/>
      <c r="AG1086" s="190"/>
      <c r="AH1086" s="190"/>
      <c r="AI1086" s="190"/>
      <c r="AJ1086" s="190"/>
      <c r="AK1086" s="190"/>
      <c r="AL1086" s="190"/>
      <c r="AM1086" s="190"/>
      <c r="AN1086" s="190"/>
      <c r="AO1086" s="190"/>
      <c r="AP1086" s="190"/>
      <c r="AQ1086" s="190"/>
      <c r="AR1086" s="190"/>
      <c r="AS1086" s="190"/>
      <c r="AT1086" s="190"/>
      <c r="AU1086" s="190"/>
      <c r="AV1086" s="190"/>
      <c r="AW1086" s="190"/>
      <c r="AX1086" s="190"/>
      <c r="AY1086" s="190"/>
      <c r="AZ1086" s="190"/>
      <c r="BA1086" s="190"/>
      <c r="BB1086" s="190"/>
      <c r="BC1086" s="190"/>
    </row>
    <row r="1087" spans="28:55">
      <c r="AB1087" s="190"/>
      <c r="AC1087" s="190"/>
      <c r="AD1087" s="190"/>
      <c r="AE1087" s="190"/>
      <c r="AF1087" s="190"/>
      <c r="AG1087" s="190"/>
      <c r="AH1087" s="190"/>
      <c r="AI1087" s="190"/>
      <c r="AJ1087" s="190"/>
      <c r="AK1087" s="190"/>
      <c r="AL1087" s="190"/>
      <c r="AM1087" s="190"/>
      <c r="AN1087" s="190"/>
      <c r="AO1087" s="190"/>
      <c r="AP1087" s="190"/>
      <c r="AQ1087" s="190"/>
      <c r="AR1087" s="190"/>
      <c r="AS1087" s="190"/>
      <c r="AT1087" s="190"/>
      <c r="AU1087" s="190"/>
      <c r="AV1087" s="190"/>
      <c r="AW1087" s="190"/>
      <c r="AX1087" s="190"/>
      <c r="AY1087" s="190"/>
      <c r="AZ1087" s="190"/>
      <c r="BA1087" s="190"/>
      <c r="BB1087" s="190"/>
      <c r="BC1087" s="190"/>
    </row>
    <row r="1088" spans="28:55">
      <c r="AB1088" s="190"/>
      <c r="AC1088" s="190"/>
      <c r="AD1088" s="190"/>
      <c r="AE1088" s="190"/>
      <c r="AF1088" s="190"/>
      <c r="AG1088" s="190"/>
      <c r="AH1088" s="190"/>
      <c r="AI1088" s="190"/>
      <c r="AJ1088" s="190"/>
      <c r="AK1088" s="190"/>
      <c r="AL1088" s="190"/>
      <c r="AM1088" s="190"/>
      <c r="AN1088" s="190"/>
      <c r="AO1088" s="190"/>
      <c r="AP1088" s="190"/>
      <c r="AQ1088" s="190"/>
      <c r="AR1088" s="190"/>
      <c r="AS1088" s="190"/>
      <c r="AT1088" s="190"/>
      <c r="AU1088" s="190"/>
      <c r="AV1088" s="190"/>
      <c r="AW1088" s="190"/>
      <c r="AX1088" s="190"/>
      <c r="AY1088" s="190"/>
      <c r="AZ1088" s="190"/>
      <c r="BA1088" s="190"/>
      <c r="BB1088" s="190"/>
      <c r="BC1088" s="190"/>
    </row>
    <row r="1089" spans="28:55">
      <c r="AB1089" s="190"/>
      <c r="AC1089" s="190"/>
      <c r="AD1089" s="190"/>
      <c r="AE1089" s="190"/>
      <c r="AF1089" s="190"/>
      <c r="AG1089" s="190"/>
      <c r="AH1089" s="190"/>
      <c r="AI1089" s="190"/>
      <c r="AJ1089" s="190"/>
      <c r="AK1089" s="190"/>
      <c r="AL1089" s="190"/>
      <c r="AM1089" s="190"/>
      <c r="AN1089" s="190"/>
      <c r="AO1089" s="190"/>
      <c r="AP1089" s="190"/>
      <c r="AQ1089" s="190"/>
      <c r="AR1089" s="190"/>
      <c r="AS1089" s="190"/>
      <c r="AT1089" s="190"/>
      <c r="AU1089" s="190"/>
      <c r="AV1089" s="190"/>
      <c r="AW1089" s="190"/>
      <c r="AX1089" s="190"/>
      <c r="AY1089" s="190"/>
      <c r="AZ1089" s="190"/>
      <c r="BA1089" s="190"/>
      <c r="BB1089" s="190"/>
      <c r="BC1089" s="190"/>
    </row>
    <row r="1090" spans="28:55">
      <c r="AB1090" s="190"/>
      <c r="AC1090" s="190"/>
      <c r="AD1090" s="190"/>
      <c r="AE1090" s="190"/>
      <c r="AF1090" s="190"/>
      <c r="AG1090" s="190"/>
      <c r="AH1090" s="190"/>
      <c r="AI1090" s="190"/>
      <c r="AJ1090" s="190"/>
      <c r="AK1090" s="190"/>
      <c r="AL1090" s="190"/>
      <c r="AM1090" s="190"/>
      <c r="AN1090" s="190"/>
      <c r="AO1090" s="190"/>
      <c r="AP1090" s="190"/>
      <c r="AQ1090" s="190"/>
      <c r="AR1090" s="190"/>
      <c r="AS1090" s="190"/>
      <c r="AT1090" s="190"/>
      <c r="AU1090" s="190"/>
      <c r="AV1090" s="190"/>
      <c r="AW1090" s="190"/>
      <c r="AX1090" s="190"/>
      <c r="AY1090" s="190"/>
      <c r="AZ1090" s="190"/>
      <c r="BA1090" s="190"/>
      <c r="BB1090" s="190"/>
      <c r="BC1090" s="190"/>
    </row>
    <row r="1091" spans="28:55">
      <c r="AB1091" s="190"/>
      <c r="AC1091" s="190"/>
      <c r="AD1091" s="190"/>
      <c r="AE1091" s="190"/>
      <c r="AF1091" s="190"/>
      <c r="AG1091" s="190"/>
      <c r="AH1091" s="190"/>
      <c r="AI1091" s="190"/>
      <c r="AJ1091" s="190"/>
      <c r="AK1091" s="190"/>
      <c r="AL1091" s="190"/>
      <c r="AM1091" s="190"/>
      <c r="AN1091" s="190"/>
      <c r="AO1091" s="190"/>
      <c r="AP1091" s="190"/>
      <c r="AQ1091" s="190"/>
      <c r="AR1091" s="190"/>
      <c r="AS1091" s="190"/>
      <c r="AT1091" s="190"/>
      <c r="AU1091" s="190"/>
      <c r="AV1091" s="190"/>
      <c r="AW1091" s="190"/>
      <c r="AX1091" s="190"/>
      <c r="AY1091" s="190"/>
      <c r="AZ1091" s="190"/>
      <c r="BA1091" s="190"/>
      <c r="BB1091" s="190"/>
      <c r="BC1091" s="190"/>
    </row>
    <row r="1092" spans="28:55">
      <c r="AB1092" s="190"/>
      <c r="AC1092" s="190"/>
      <c r="AD1092" s="190"/>
      <c r="AE1092" s="190"/>
      <c r="AF1092" s="190"/>
      <c r="AG1092" s="190"/>
      <c r="AH1092" s="190"/>
      <c r="AI1092" s="190"/>
      <c r="AJ1092" s="190"/>
      <c r="AK1092" s="190"/>
      <c r="AL1092" s="190"/>
      <c r="AM1092" s="190"/>
      <c r="AN1092" s="190"/>
      <c r="AO1092" s="190"/>
      <c r="AP1092" s="190"/>
      <c r="AQ1092" s="190"/>
      <c r="AR1092" s="190"/>
      <c r="AS1092" s="190"/>
      <c r="AT1092" s="190"/>
      <c r="AU1092" s="190"/>
      <c r="AV1092" s="190"/>
      <c r="AW1092" s="190"/>
      <c r="AX1092" s="190"/>
      <c r="AY1092" s="190"/>
      <c r="AZ1092" s="190"/>
      <c r="BA1092" s="190"/>
      <c r="BB1092" s="190"/>
      <c r="BC1092" s="190"/>
    </row>
    <row r="1093" spans="28:55">
      <c r="AB1093" s="190"/>
      <c r="AC1093" s="190"/>
      <c r="AD1093" s="190"/>
      <c r="AE1093" s="190"/>
      <c r="AF1093" s="190"/>
      <c r="AG1093" s="190"/>
      <c r="AH1093" s="190"/>
      <c r="AI1093" s="190"/>
      <c r="AJ1093" s="190"/>
      <c r="AK1093" s="190"/>
      <c r="AL1093" s="190"/>
      <c r="AM1093" s="190"/>
      <c r="AN1093" s="190"/>
      <c r="AO1093" s="190"/>
      <c r="AP1093" s="190"/>
      <c r="AQ1093" s="190"/>
      <c r="AR1093" s="190"/>
      <c r="AS1093" s="190"/>
      <c r="AT1093" s="190"/>
      <c r="AU1093" s="190"/>
      <c r="AV1093" s="190"/>
      <c r="AW1093" s="190"/>
      <c r="AX1093" s="190"/>
      <c r="AY1093" s="190"/>
      <c r="AZ1093" s="190"/>
      <c r="BA1093" s="190"/>
      <c r="BB1093" s="190"/>
      <c r="BC1093" s="190"/>
    </row>
    <row r="1094" spans="28:55">
      <c r="AB1094" s="190"/>
      <c r="AC1094" s="190"/>
      <c r="AD1094" s="190"/>
      <c r="AE1094" s="190"/>
      <c r="AF1094" s="190"/>
      <c r="AG1094" s="190"/>
      <c r="AH1094" s="190"/>
      <c r="AI1094" s="190"/>
      <c r="AJ1094" s="190"/>
      <c r="AK1094" s="190"/>
      <c r="AL1094" s="190"/>
      <c r="AM1094" s="190"/>
      <c r="AN1094" s="190"/>
      <c r="AO1094" s="190"/>
      <c r="AP1094" s="190"/>
      <c r="AQ1094" s="190"/>
      <c r="AR1094" s="190"/>
      <c r="AS1094" s="190"/>
      <c r="AT1094" s="190"/>
      <c r="AU1094" s="190"/>
      <c r="AV1094" s="190"/>
      <c r="AW1094" s="190"/>
      <c r="AX1094" s="190"/>
      <c r="AY1094" s="190"/>
      <c r="AZ1094" s="190"/>
      <c r="BA1094" s="190"/>
      <c r="BB1094" s="190"/>
      <c r="BC1094" s="190"/>
    </row>
    <row r="1095" spans="28:55">
      <c r="AB1095" s="190"/>
      <c r="AC1095" s="190"/>
      <c r="AD1095" s="190"/>
      <c r="AE1095" s="190"/>
      <c r="AF1095" s="190"/>
      <c r="AG1095" s="190"/>
      <c r="AH1095" s="190"/>
      <c r="AI1095" s="190"/>
      <c r="AJ1095" s="190"/>
      <c r="AK1095" s="190"/>
      <c r="AL1095" s="190"/>
      <c r="AM1095" s="190"/>
      <c r="AN1095" s="190"/>
      <c r="AO1095" s="190"/>
      <c r="AP1095" s="190"/>
      <c r="AQ1095" s="190"/>
      <c r="AR1095" s="190"/>
      <c r="AS1095" s="190"/>
      <c r="AT1095" s="190"/>
      <c r="AU1095" s="190"/>
      <c r="AV1095" s="190"/>
      <c r="AW1095" s="190"/>
      <c r="AX1095" s="190"/>
      <c r="AY1095" s="190"/>
      <c r="AZ1095" s="190"/>
      <c r="BA1095" s="190"/>
      <c r="BB1095" s="190"/>
      <c r="BC1095" s="190"/>
    </row>
    <row r="1096" spans="28:55">
      <c r="AB1096" s="190"/>
      <c r="AC1096" s="190"/>
      <c r="AD1096" s="190"/>
      <c r="AE1096" s="190"/>
      <c r="AF1096" s="190"/>
      <c r="AG1096" s="190"/>
      <c r="AH1096" s="190"/>
      <c r="AI1096" s="190"/>
      <c r="AJ1096" s="190"/>
      <c r="AK1096" s="190"/>
      <c r="AL1096" s="190"/>
      <c r="AM1096" s="190"/>
      <c r="AN1096" s="190"/>
      <c r="AO1096" s="190"/>
      <c r="AP1096" s="190"/>
      <c r="AQ1096" s="190"/>
      <c r="AR1096" s="190"/>
      <c r="AS1096" s="190"/>
      <c r="AT1096" s="190"/>
      <c r="AU1096" s="190"/>
      <c r="AV1096" s="190"/>
      <c r="AW1096" s="190"/>
      <c r="AX1096" s="190"/>
      <c r="AY1096" s="190"/>
      <c r="AZ1096" s="190"/>
      <c r="BA1096" s="190"/>
      <c r="BB1096" s="190"/>
      <c r="BC1096" s="190"/>
    </row>
    <row r="1097" spans="28:55">
      <c r="AB1097" s="190"/>
      <c r="AC1097" s="190"/>
      <c r="AD1097" s="190"/>
      <c r="AE1097" s="190"/>
      <c r="AF1097" s="190"/>
      <c r="AG1097" s="190"/>
      <c r="AH1097" s="190"/>
      <c r="AI1097" s="190"/>
      <c r="AJ1097" s="190"/>
      <c r="AK1097" s="190"/>
      <c r="AL1097" s="190"/>
      <c r="AM1097" s="190"/>
      <c r="AN1097" s="190"/>
      <c r="AO1097" s="190"/>
      <c r="AP1097" s="190"/>
      <c r="AQ1097" s="190"/>
      <c r="AR1097" s="190"/>
      <c r="AS1097" s="190"/>
      <c r="AT1097" s="190"/>
      <c r="AU1097" s="190"/>
      <c r="AV1097" s="190"/>
      <c r="AW1097" s="190"/>
      <c r="AX1097" s="190"/>
      <c r="AY1097" s="190"/>
      <c r="AZ1097" s="190"/>
      <c r="BA1097" s="190"/>
      <c r="BB1097" s="190"/>
      <c r="BC1097" s="190"/>
    </row>
    <row r="1098" spans="28:55">
      <c r="AB1098" s="190"/>
      <c r="AC1098" s="190"/>
      <c r="AD1098" s="190"/>
      <c r="AE1098" s="190"/>
      <c r="AF1098" s="190"/>
      <c r="AG1098" s="190"/>
      <c r="AH1098" s="190"/>
      <c r="AI1098" s="190"/>
      <c r="AJ1098" s="190"/>
      <c r="AK1098" s="190"/>
      <c r="AL1098" s="190"/>
      <c r="AM1098" s="190"/>
      <c r="AN1098" s="190"/>
      <c r="AO1098" s="190"/>
      <c r="AP1098" s="190"/>
      <c r="AQ1098" s="190"/>
      <c r="AR1098" s="190"/>
      <c r="AS1098" s="190"/>
      <c r="AT1098" s="190"/>
      <c r="AU1098" s="190"/>
      <c r="AV1098" s="190"/>
      <c r="AW1098" s="190"/>
      <c r="AX1098" s="190"/>
      <c r="AY1098" s="190"/>
      <c r="AZ1098" s="190"/>
      <c r="BA1098" s="190"/>
      <c r="BB1098" s="190"/>
      <c r="BC1098" s="190"/>
    </row>
    <row r="1099" spans="28:55">
      <c r="AB1099" s="190"/>
      <c r="AC1099" s="190"/>
      <c r="AD1099" s="190"/>
      <c r="AE1099" s="190"/>
      <c r="AF1099" s="190"/>
      <c r="AG1099" s="190"/>
      <c r="AH1099" s="190"/>
      <c r="AI1099" s="190"/>
      <c r="AJ1099" s="190"/>
      <c r="AK1099" s="190"/>
      <c r="AL1099" s="190"/>
      <c r="AM1099" s="190"/>
      <c r="AN1099" s="190"/>
      <c r="AO1099" s="190"/>
      <c r="AP1099" s="190"/>
      <c r="AQ1099" s="190"/>
      <c r="AR1099" s="190"/>
      <c r="AS1099" s="190"/>
      <c r="AT1099" s="190"/>
      <c r="AU1099" s="190"/>
      <c r="AV1099" s="190"/>
      <c r="AW1099" s="190"/>
      <c r="AX1099" s="190"/>
      <c r="AY1099" s="190"/>
      <c r="AZ1099" s="190"/>
      <c r="BA1099" s="190"/>
      <c r="BB1099" s="190"/>
      <c r="BC1099" s="190"/>
    </row>
    <row r="1100" spans="28:55">
      <c r="AB1100" s="190"/>
      <c r="AC1100" s="190"/>
      <c r="AD1100" s="190"/>
      <c r="AE1100" s="190"/>
      <c r="AF1100" s="190"/>
      <c r="AG1100" s="190"/>
      <c r="AH1100" s="190"/>
      <c r="AI1100" s="190"/>
      <c r="AJ1100" s="190"/>
      <c r="AK1100" s="190"/>
      <c r="AL1100" s="190"/>
      <c r="AM1100" s="190"/>
      <c r="AN1100" s="190"/>
      <c r="AO1100" s="190"/>
      <c r="AP1100" s="190"/>
      <c r="AQ1100" s="190"/>
      <c r="AR1100" s="190"/>
      <c r="AS1100" s="190"/>
      <c r="AT1100" s="190"/>
      <c r="AU1100" s="190"/>
      <c r="AV1100" s="190"/>
      <c r="AW1100" s="190"/>
      <c r="AX1100" s="190"/>
      <c r="AY1100" s="190"/>
      <c r="AZ1100" s="190"/>
      <c r="BA1100" s="190"/>
      <c r="BB1100" s="190"/>
      <c r="BC1100" s="190"/>
    </row>
    <row r="1101" spans="28:55">
      <c r="AB1101" s="190"/>
      <c r="AC1101" s="190"/>
      <c r="AD1101" s="190"/>
      <c r="AE1101" s="190"/>
      <c r="AF1101" s="190"/>
      <c r="AG1101" s="190"/>
      <c r="AH1101" s="190"/>
      <c r="AI1101" s="190"/>
      <c r="AJ1101" s="190"/>
      <c r="AK1101" s="190"/>
      <c r="AL1101" s="190"/>
      <c r="AM1101" s="190"/>
      <c r="AN1101" s="190"/>
      <c r="AO1101" s="190"/>
      <c r="AP1101" s="190"/>
      <c r="AQ1101" s="190"/>
      <c r="AR1101" s="190"/>
      <c r="AS1101" s="190"/>
      <c r="AT1101" s="190"/>
      <c r="AU1101" s="190"/>
      <c r="AV1101" s="190"/>
      <c r="AW1101" s="190"/>
      <c r="AX1101" s="190"/>
      <c r="AY1101" s="190"/>
      <c r="AZ1101" s="190"/>
      <c r="BA1101" s="190"/>
      <c r="BB1101" s="190"/>
      <c r="BC1101" s="190"/>
    </row>
    <row r="1102" spans="28:55">
      <c r="AB1102" s="190"/>
      <c r="AC1102" s="190"/>
      <c r="AD1102" s="190"/>
      <c r="AE1102" s="190"/>
      <c r="AF1102" s="190"/>
      <c r="AG1102" s="190"/>
      <c r="AH1102" s="190"/>
      <c r="AI1102" s="190"/>
      <c r="AJ1102" s="190"/>
      <c r="AK1102" s="190"/>
      <c r="AL1102" s="190"/>
      <c r="AM1102" s="190"/>
      <c r="AN1102" s="190"/>
      <c r="AO1102" s="190"/>
      <c r="AP1102" s="190"/>
      <c r="AQ1102" s="190"/>
      <c r="AR1102" s="190"/>
      <c r="AS1102" s="190"/>
      <c r="AT1102" s="190"/>
      <c r="AU1102" s="190"/>
      <c r="AV1102" s="190"/>
      <c r="AW1102" s="190"/>
      <c r="AX1102" s="190"/>
      <c r="AY1102" s="190"/>
      <c r="AZ1102" s="190"/>
      <c r="BA1102" s="190"/>
      <c r="BB1102" s="190"/>
      <c r="BC1102" s="190"/>
    </row>
    <row r="1103" spans="28:55">
      <c r="AB1103" s="190"/>
      <c r="AC1103" s="190"/>
      <c r="AD1103" s="190"/>
      <c r="AE1103" s="190"/>
      <c r="AF1103" s="190"/>
      <c r="AG1103" s="190"/>
      <c r="AH1103" s="190"/>
      <c r="AI1103" s="190"/>
      <c r="AJ1103" s="190"/>
      <c r="AK1103" s="190"/>
      <c r="AL1103" s="190"/>
      <c r="AM1103" s="190"/>
      <c r="AN1103" s="190"/>
      <c r="AO1103" s="190"/>
      <c r="AP1103" s="190"/>
      <c r="AQ1103" s="190"/>
      <c r="AR1103" s="190"/>
      <c r="AS1103" s="190"/>
      <c r="AT1103" s="190"/>
      <c r="AU1103" s="190"/>
      <c r="AV1103" s="190"/>
      <c r="AW1103" s="190"/>
      <c r="AX1103" s="190"/>
      <c r="AY1103" s="190"/>
      <c r="AZ1103" s="190"/>
      <c r="BA1103" s="190"/>
      <c r="BB1103" s="190"/>
      <c r="BC1103" s="190"/>
    </row>
    <row r="1104" spans="28:55">
      <c r="AB1104" s="190"/>
      <c r="AC1104" s="190"/>
      <c r="AD1104" s="190"/>
      <c r="AE1104" s="190"/>
      <c r="AF1104" s="190"/>
      <c r="AG1104" s="190"/>
      <c r="AH1104" s="190"/>
      <c r="AI1104" s="190"/>
      <c r="AJ1104" s="190"/>
      <c r="AK1104" s="190"/>
      <c r="AL1104" s="190"/>
      <c r="AM1104" s="190"/>
      <c r="AN1104" s="190"/>
      <c r="AO1104" s="190"/>
      <c r="AP1104" s="190"/>
      <c r="AQ1104" s="190"/>
      <c r="AR1104" s="190"/>
      <c r="AS1104" s="190"/>
      <c r="AT1104" s="190"/>
      <c r="AU1104" s="190"/>
      <c r="AV1104" s="190"/>
      <c r="AW1104" s="190"/>
      <c r="AX1104" s="190"/>
      <c r="AY1104" s="190"/>
      <c r="AZ1104" s="190"/>
      <c r="BA1104" s="190"/>
      <c r="BB1104" s="190"/>
      <c r="BC1104" s="190"/>
    </row>
    <row r="1105" spans="28:55">
      <c r="AB1105" s="190"/>
      <c r="AC1105" s="190"/>
      <c r="AD1105" s="190"/>
      <c r="AE1105" s="190"/>
      <c r="AF1105" s="190"/>
      <c r="AG1105" s="190"/>
      <c r="AH1105" s="190"/>
      <c r="AI1105" s="190"/>
      <c r="AJ1105" s="190"/>
      <c r="AK1105" s="190"/>
      <c r="AL1105" s="190"/>
      <c r="AM1105" s="190"/>
      <c r="AN1105" s="190"/>
      <c r="AO1105" s="190"/>
      <c r="AP1105" s="190"/>
      <c r="AQ1105" s="190"/>
      <c r="AR1105" s="190"/>
      <c r="AS1105" s="190"/>
      <c r="AT1105" s="190"/>
      <c r="AU1105" s="190"/>
      <c r="AV1105" s="190"/>
      <c r="AW1105" s="190"/>
      <c r="AX1105" s="190"/>
      <c r="AY1105" s="190"/>
      <c r="AZ1105" s="190"/>
      <c r="BA1105" s="190"/>
      <c r="BB1105" s="190"/>
      <c r="BC1105" s="190"/>
    </row>
    <row r="1106" spans="28:55">
      <c r="AB1106" s="190"/>
      <c r="AC1106" s="190"/>
      <c r="AD1106" s="190"/>
      <c r="AE1106" s="190"/>
      <c r="AF1106" s="190"/>
      <c r="AG1106" s="190"/>
      <c r="AH1106" s="190"/>
      <c r="AI1106" s="190"/>
      <c r="AJ1106" s="190"/>
      <c r="AK1106" s="190"/>
      <c r="AL1106" s="190"/>
      <c r="AM1106" s="190"/>
      <c r="AN1106" s="190"/>
      <c r="AO1106" s="190"/>
      <c r="AP1106" s="190"/>
      <c r="AQ1106" s="190"/>
      <c r="AR1106" s="190"/>
      <c r="AS1106" s="190"/>
      <c r="AT1106" s="190"/>
      <c r="AU1106" s="190"/>
      <c r="AV1106" s="190"/>
      <c r="AW1106" s="190"/>
      <c r="AX1106" s="190"/>
      <c r="AY1106" s="190"/>
      <c r="AZ1106" s="190"/>
      <c r="BA1106" s="190"/>
      <c r="BB1106" s="190"/>
      <c r="BC1106" s="190"/>
    </row>
    <row r="1107" spans="28:55">
      <c r="AB1107" s="190"/>
      <c r="AC1107" s="190"/>
      <c r="AD1107" s="190"/>
      <c r="AE1107" s="190"/>
      <c r="AF1107" s="190"/>
      <c r="AG1107" s="190"/>
      <c r="AH1107" s="190"/>
      <c r="AI1107" s="190"/>
      <c r="AJ1107" s="190"/>
      <c r="AK1107" s="190"/>
      <c r="AL1107" s="190"/>
      <c r="AM1107" s="190"/>
      <c r="AN1107" s="190"/>
      <c r="AO1107" s="190"/>
      <c r="AP1107" s="190"/>
      <c r="AQ1107" s="190"/>
      <c r="AR1107" s="190"/>
      <c r="AS1107" s="190"/>
      <c r="AT1107" s="190"/>
      <c r="AU1107" s="190"/>
      <c r="AV1107" s="190"/>
      <c r="AW1107" s="190"/>
      <c r="AX1107" s="190"/>
      <c r="AY1107" s="190"/>
      <c r="AZ1107" s="190"/>
      <c r="BA1107" s="190"/>
      <c r="BB1107" s="190"/>
      <c r="BC1107" s="190"/>
    </row>
    <row r="1108" spans="28:55">
      <c r="AB1108" s="190"/>
      <c r="AC1108" s="190"/>
      <c r="AD1108" s="190"/>
      <c r="AE1108" s="190"/>
      <c r="AF1108" s="190"/>
      <c r="AG1108" s="190"/>
      <c r="AH1108" s="190"/>
      <c r="AI1108" s="190"/>
      <c r="AJ1108" s="190"/>
      <c r="AK1108" s="190"/>
      <c r="AL1108" s="190"/>
      <c r="AM1108" s="190"/>
      <c r="AN1108" s="190"/>
      <c r="AO1108" s="190"/>
      <c r="AP1108" s="190"/>
      <c r="AQ1108" s="190"/>
      <c r="AR1108" s="190"/>
      <c r="AS1108" s="190"/>
      <c r="AT1108" s="190"/>
      <c r="AU1108" s="190"/>
      <c r="AV1108" s="190"/>
      <c r="AW1108" s="190"/>
      <c r="AX1108" s="190"/>
      <c r="AY1108" s="190"/>
      <c r="AZ1108" s="190"/>
      <c r="BA1108" s="190"/>
      <c r="BB1108" s="190"/>
      <c r="BC1108" s="190"/>
    </row>
    <row r="1109" spans="28:55">
      <c r="AB1109" s="190"/>
      <c r="AC1109" s="190"/>
      <c r="AD1109" s="190"/>
      <c r="AE1109" s="190"/>
      <c r="AF1109" s="190"/>
      <c r="AG1109" s="190"/>
      <c r="AH1109" s="190"/>
      <c r="AI1109" s="190"/>
      <c r="AJ1109" s="190"/>
      <c r="AK1109" s="190"/>
      <c r="AL1109" s="190"/>
      <c r="AM1109" s="190"/>
      <c r="AN1109" s="190"/>
      <c r="AO1109" s="190"/>
      <c r="AP1109" s="190"/>
      <c r="AQ1109" s="190"/>
      <c r="AR1109" s="190"/>
      <c r="AS1109" s="190"/>
      <c r="AT1109" s="190"/>
      <c r="AU1109" s="190"/>
      <c r="AV1109" s="190"/>
      <c r="AW1109" s="190"/>
      <c r="AX1109" s="190"/>
      <c r="AY1109" s="190"/>
      <c r="AZ1109" s="190"/>
      <c r="BA1109" s="190"/>
      <c r="BB1109" s="190"/>
      <c r="BC1109" s="190"/>
    </row>
    <row r="1110" spans="28:55">
      <c r="AB1110" s="190"/>
      <c r="AC1110" s="190"/>
      <c r="AD1110" s="190"/>
      <c r="AE1110" s="190"/>
      <c r="AF1110" s="190"/>
      <c r="AG1110" s="190"/>
      <c r="AH1110" s="190"/>
      <c r="AI1110" s="190"/>
      <c r="AJ1110" s="190"/>
      <c r="AK1110" s="190"/>
      <c r="AL1110" s="190"/>
      <c r="AM1110" s="190"/>
      <c r="AN1110" s="190"/>
      <c r="AO1110" s="190"/>
      <c r="AP1110" s="190"/>
      <c r="AQ1110" s="190"/>
      <c r="AR1110" s="190"/>
      <c r="AS1110" s="190"/>
      <c r="AT1110" s="190"/>
      <c r="AU1110" s="190"/>
      <c r="AV1110" s="190"/>
      <c r="AW1110" s="190"/>
      <c r="AX1110" s="190"/>
      <c r="AY1110" s="190"/>
      <c r="AZ1110" s="190"/>
      <c r="BA1110" s="190"/>
      <c r="BB1110" s="190"/>
      <c r="BC1110" s="190"/>
    </row>
    <row r="1111" spans="28:55">
      <c r="AB1111" s="190"/>
      <c r="AC1111" s="190"/>
      <c r="AD1111" s="190"/>
      <c r="AE1111" s="190"/>
      <c r="AF1111" s="190"/>
      <c r="AG1111" s="190"/>
      <c r="AH1111" s="190"/>
      <c r="AI1111" s="190"/>
      <c r="AJ1111" s="190"/>
      <c r="AK1111" s="190"/>
      <c r="AL1111" s="190"/>
      <c r="AM1111" s="190"/>
      <c r="AN1111" s="190"/>
      <c r="AO1111" s="190"/>
      <c r="AP1111" s="190"/>
      <c r="AQ1111" s="190"/>
      <c r="AR1111" s="190"/>
      <c r="AS1111" s="190"/>
      <c r="AT1111" s="190"/>
      <c r="AU1111" s="190"/>
      <c r="AV1111" s="190"/>
      <c r="AW1111" s="190"/>
      <c r="AX1111" s="190"/>
      <c r="AY1111" s="190"/>
      <c r="AZ1111" s="190"/>
      <c r="BA1111" s="190"/>
      <c r="BB1111" s="190"/>
      <c r="BC1111" s="190"/>
    </row>
    <row r="1112" spans="28:55">
      <c r="AB1112" s="190"/>
      <c r="AC1112" s="190"/>
      <c r="AD1112" s="190"/>
      <c r="AE1112" s="190"/>
      <c r="AF1112" s="190"/>
      <c r="AG1112" s="190"/>
      <c r="AH1112" s="190"/>
      <c r="AI1112" s="190"/>
      <c r="AJ1112" s="190"/>
      <c r="AK1112" s="190"/>
      <c r="AL1112" s="190"/>
      <c r="AM1112" s="190"/>
      <c r="AN1112" s="190"/>
      <c r="AO1112" s="190"/>
      <c r="AP1112" s="190"/>
      <c r="AQ1112" s="190"/>
      <c r="AR1112" s="190"/>
      <c r="AS1112" s="190"/>
      <c r="AT1112" s="190"/>
      <c r="AU1112" s="190"/>
      <c r="AV1112" s="190"/>
      <c r="AW1112" s="190"/>
      <c r="AX1112" s="190"/>
      <c r="AY1112" s="190"/>
      <c r="AZ1112" s="190"/>
      <c r="BA1112" s="190"/>
      <c r="BB1112" s="190"/>
      <c r="BC1112" s="190"/>
    </row>
    <row r="1113" spans="28:55">
      <c r="AB1113" s="190"/>
      <c r="AC1113" s="190"/>
      <c r="AD1113" s="190"/>
      <c r="AE1113" s="190"/>
      <c r="AF1113" s="190"/>
      <c r="AG1113" s="190"/>
      <c r="AH1113" s="190"/>
      <c r="AI1113" s="190"/>
      <c r="AJ1113" s="190"/>
      <c r="AK1113" s="190"/>
      <c r="AL1113" s="190"/>
      <c r="AM1113" s="190"/>
      <c r="AN1113" s="190"/>
      <c r="AO1113" s="190"/>
      <c r="AP1113" s="190"/>
      <c r="AQ1113" s="190"/>
      <c r="AR1113" s="190"/>
      <c r="AS1113" s="190"/>
      <c r="AT1113" s="190"/>
      <c r="AU1113" s="190"/>
      <c r="AV1113" s="190"/>
      <c r="AW1113" s="190"/>
      <c r="AX1113" s="190"/>
      <c r="AY1113" s="190"/>
      <c r="AZ1113" s="190"/>
      <c r="BA1113" s="190"/>
      <c r="BB1113" s="190"/>
      <c r="BC1113" s="190"/>
    </row>
    <row r="1114" spans="28:55">
      <c r="AB1114" s="190"/>
      <c r="AC1114" s="190"/>
      <c r="AD1114" s="190"/>
      <c r="AE1114" s="190"/>
      <c r="AF1114" s="190"/>
      <c r="AG1114" s="190"/>
      <c r="AH1114" s="190"/>
      <c r="AI1114" s="190"/>
      <c r="AJ1114" s="190"/>
      <c r="AK1114" s="190"/>
      <c r="AL1114" s="190"/>
      <c r="AM1114" s="190"/>
      <c r="AN1114" s="190"/>
      <c r="AO1114" s="190"/>
      <c r="AP1114" s="190"/>
      <c r="AQ1114" s="190"/>
      <c r="AR1114" s="190"/>
      <c r="AS1114" s="190"/>
      <c r="AT1114" s="190"/>
      <c r="AU1114" s="190"/>
      <c r="AV1114" s="190"/>
      <c r="AW1114" s="190"/>
      <c r="AX1114" s="190"/>
      <c r="AY1114" s="190"/>
      <c r="AZ1114" s="190"/>
      <c r="BA1114" s="190"/>
      <c r="BB1114" s="190"/>
      <c r="BC1114" s="190"/>
    </row>
    <row r="1115" spans="28:55">
      <c r="AB1115" s="190"/>
      <c r="AC1115" s="190"/>
      <c r="AD1115" s="190"/>
      <c r="AE1115" s="190"/>
      <c r="AF1115" s="190"/>
      <c r="AG1115" s="190"/>
      <c r="AH1115" s="190"/>
      <c r="AI1115" s="190"/>
      <c r="AJ1115" s="190"/>
      <c r="AK1115" s="190"/>
      <c r="AL1115" s="190"/>
      <c r="AM1115" s="190"/>
      <c r="AN1115" s="190"/>
      <c r="AO1115" s="190"/>
      <c r="AP1115" s="190"/>
      <c r="AQ1115" s="190"/>
      <c r="AR1115" s="190"/>
      <c r="AS1115" s="190"/>
      <c r="AT1115" s="190"/>
      <c r="AU1115" s="190"/>
      <c r="AV1115" s="190"/>
      <c r="AW1115" s="190"/>
      <c r="AX1115" s="190"/>
      <c r="AY1115" s="190"/>
      <c r="AZ1115" s="190"/>
      <c r="BA1115" s="190"/>
      <c r="BB1115" s="190"/>
      <c r="BC1115" s="190"/>
    </row>
    <row r="1116" spans="28:55">
      <c r="AB1116" s="190"/>
      <c r="AC1116" s="190"/>
      <c r="AD1116" s="190"/>
      <c r="AE1116" s="190"/>
      <c r="AF1116" s="190"/>
      <c r="AG1116" s="190"/>
      <c r="AH1116" s="190"/>
      <c r="AI1116" s="190"/>
      <c r="AJ1116" s="190"/>
      <c r="AK1116" s="190"/>
      <c r="AL1116" s="190"/>
      <c r="AM1116" s="190"/>
      <c r="AN1116" s="190"/>
      <c r="AO1116" s="190"/>
      <c r="AP1116" s="190"/>
      <c r="AQ1116" s="190"/>
      <c r="AR1116" s="190"/>
      <c r="AS1116" s="190"/>
      <c r="AT1116" s="190"/>
      <c r="AU1116" s="190"/>
      <c r="AV1116" s="190"/>
      <c r="AW1116" s="190"/>
      <c r="AX1116" s="190"/>
      <c r="AY1116" s="190"/>
      <c r="AZ1116" s="190"/>
      <c r="BA1116" s="190"/>
      <c r="BB1116" s="190"/>
      <c r="BC1116" s="190"/>
    </row>
    <row r="1117" spans="28:55">
      <c r="AB1117" s="190"/>
      <c r="AC1117" s="190"/>
      <c r="AD1117" s="190"/>
      <c r="AE1117" s="190"/>
      <c r="AF1117" s="190"/>
      <c r="AG1117" s="190"/>
      <c r="AH1117" s="190"/>
      <c r="AI1117" s="190"/>
      <c r="AJ1117" s="190"/>
      <c r="AK1117" s="190"/>
      <c r="AL1117" s="190"/>
      <c r="AM1117" s="190"/>
      <c r="AN1117" s="190"/>
      <c r="AO1117" s="190"/>
      <c r="AP1117" s="190"/>
      <c r="AQ1117" s="190"/>
      <c r="AR1117" s="190"/>
      <c r="AS1117" s="190"/>
      <c r="AT1117" s="190"/>
      <c r="AU1117" s="190"/>
      <c r="AV1117" s="190"/>
      <c r="AW1117" s="190"/>
      <c r="AX1117" s="190"/>
      <c r="AY1117" s="190"/>
      <c r="AZ1117" s="190"/>
      <c r="BA1117" s="190"/>
      <c r="BB1117" s="190"/>
      <c r="BC1117" s="190"/>
    </row>
    <row r="1118" spans="28:55">
      <c r="AB1118" s="190"/>
      <c r="AC1118" s="190"/>
      <c r="AD1118" s="190"/>
      <c r="AE1118" s="190"/>
      <c r="AF1118" s="190"/>
      <c r="AG1118" s="190"/>
      <c r="AH1118" s="190"/>
      <c r="AI1118" s="190"/>
      <c r="AJ1118" s="190"/>
      <c r="AK1118" s="190"/>
      <c r="AL1118" s="190"/>
      <c r="AM1118" s="190"/>
      <c r="AN1118" s="190"/>
      <c r="AO1118" s="190"/>
      <c r="AP1118" s="190"/>
      <c r="AQ1118" s="190"/>
      <c r="AR1118" s="190"/>
      <c r="AS1118" s="190"/>
      <c r="AT1118" s="190"/>
      <c r="AU1118" s="190"/>
      <c r="AV1118" s="190"/>
      <c r="AW1118" s="190"/>
      <c r="AX1118" s="190"/>
      <c r="AY1118" s="190"/>
      <c r="AZ1118" s="190"/>
      <c r="BA1118" s="190"/>
      <c r="BB1118" s="190"/>
      <c r="BC1118" s="190"/>
    </row>
    <row r="1119" spans="28:55">
      <c r="AB1119" s="190"/>
      <c r="AC1119" s="190"/>
      <c r="AD1119" s="190"/>
      <c r="AE1119" s="190"/>
      <c r="AF1119" s="190"/>
      <c r="AG1119" s="190"/>
      <c r="AH1119" s="190"/>
      <c r="AI1119" s="190"/>
      <c r="AJ1119" s="190"/>
      <c r="AK1119" s="190"/>
      <c r="AL1119" s="190"/>
      <c r="AM1119" s="190"/>
      <c r="AN1119" s="190"/>
      <c r="AO1119" s="190"/>
      <c r="AP1119" s="190"/>
      <c r="AQ1119" s="190"/>
      <c r="AR1119" s="190"/>
      <c r="AS1119" s="190"/>
      <c r="AT1119" s="190"/>
      <c r="AU1119" s="190"/>
      <c r="AV1119" s="190"/>
      <c r="AW1119" s="190"/>
      <c r="AX1119" s="190"/>
      <c r="AY1119" s="190"/>
      <c r="AZ1119" s="190"/>
      <c r="BA1119" s="190"/>
      <c r="BB1119" s="190"/>
      <c r="BC1119" s="190"/>
    </row>
    <row r="1120" spans="28:55">
      <c r="AB1120" s="190"/>
      <c r="AC1120" s="190"/>
      <c r="AD1120" s="190"/>
      <c r="AE1120" s="190"/>
      <c r="AF1120" s="190"/>
      <c r="AG1120" s="190"/>
      <c r="AH1120" s="190"/>
      <c r="AI1120" s="190"/>
      <c r="AJ1120" s="190"/>
      <c r="AK1120" s="190"/>
      <c r="AL1120" s="190"/>
      <c r="AM1120" s="190"/>
      <c r="AN1120" s="190"/>
      <c r="AO1120" s="190"/>
      <c r="AP1120" s="190"/>
      <c r="AQ1120" s="190"/>
      <c r="AR1120" s="190"/>
      <c r="AS1120" s="190"/>
      <c r="AT1120" s="190"/>
      <c r="AU1120" s="190"/>
      <c r="AV1120" s="190"/>
      <c r="AW1120" s="190"/>
      <c r="AX1120" s="190"/>
      <c r="AY1120" s="190"/>
      <c r="AZ1120" s="190"/>
      <c r="BA1120" s="190"/>
      <c r="BB1120" s="190"/>
      <c r="BC1120" s="190"/>
    </row>
    <row r="1121" spans="28:55">
      <c r="AB1121" s="190"/>
      <c r="AC1121" s="190"/>
      <c r="AD1121" s="190"/>
      <c r="AE1121" s="190"/>
      <c r="AF1121" s="190"/>
      <c r="AG1121" s="190"/>
      <c r="AH1121" s="190"/>
      <c r="AI1121" s="190"/>
      <c r="AJ1121" s="190"/>
      <c r="AK1121" s="190"/>
      <c r="AL1121" s="190"/>
      <c r="AM1121" s="190"/>
      <c r="AN1121" s="190"/>
      <c r="AO1121" s="190"/>
      <c r="AP1121" s="190"/>
      <c r="AQ1121" s="190"/>
      <c r="AR1121" s="190"/>
      <c r="AS1121" s="190"/>
      <c r="AT1121" s="190"/>
      <c r="AU1121" s="190"/>
      <c r="AV1121" s="190"/>
      <c r="AW1121" s="190"/>
      <c r="AX1121" s="190"/>
      <c r="AY1121" s="190"/>
      <c r="AZ1121" s="190"/>
      <c r="BA1121" s="190"/>
      <c r="BB1121" s="190"/>
      <c r="BC1121" s="190"/>
    </row>
    <row r="1122" spans="28:55">
      <c r="AB1122" s="190"/>
      <c r="AC1122" s="190"/>
      <c r="AD1122" s="190"/>
      <c r="AE1122" s="190"/>
      <c r="AF1122" s="190"/>
      <c r="AG1122" s="190"/>
      <c r="AH1122" s="190"/>
      <c r="AI1122" s="190"/>
      <c r="AJ1122" s="190"/>
      <c r="AK1122" s="190"/>
      <c r="AL1122" s="190"/>
      <c r="AM1122" s="190"/>
      <c r="AN1122" s="190"/>
      <c r="AO1122" s="190"/>
      <c r="AP1122" s="190"/>
      <c r="AQ1122" s="190"/>
      <c r="AR1122" s="190"/>
      <c r="AS1122" s="190"/>
      <c r="AT1122" s="190"/>
      <c r="AU1122" s="190"/>
      <c r="AV1122" s="190"/>
      <c r="AW1122" s="190"/>
      <c r="AX1122" s="190"/>
      <c r="AY1122" s="190"/>
      <c r="AZ1122" s="190"/>
      <c r="BA1122" s="190"/>
      <c r="BB1122" s="190"/>
      <c r="BC1122" s="190"/>
    </row>
    <row r="1123" spans="28:55">
      <c r="AB1123" s="190"/>
      <c r="AC1123" s="190"/>
      <c r="AD1123" s="190"/>
      <c r="AE1123" s="190"/>
      <c r="AF1123" s="190"/>
      <c r="AG1123" s="190"/>
      <c r="AH1123" s="190"/>
      <c r="AI1123" s="190"/>
      <c r="AJ1123" s="190"/>
      <c r="AK1123" s="190"/>
      <c r="AL1123" s="190"/>
      <c r="AM1123" s="190"/>
      <c r="AN1123" s="190"/>
      <c r="AO1123" s="190"/>
      <c r="AP1123" s="190"/>
      <c r="AQ1123" s="190"/>
      <c r="AR1123" s="190"/>
      <c r="AS1123" s="190"/>
      <c r="AT1123" s="190"/>
      <c r="AU1123" s="190"/>
      <c r="AV1123" s="190"/>
      <c r="AW1123" s="190"/>
      <c r="AX1123" s="190"/>
      <c r="AY1123" s="190"/>
      <c r="AZ1123" s="190"/>
      <c r="BA1123" s="190"/>
      <c r="BB1123" s="190"/>
      <c r="BC1123" s="190"/>
    </row>
    <row r="1124" spans="28:55">
      <c r="AB1124" s="190"/>
      <c r="AC1124" s="190"/>
      <c r="AD1124" s="190"/>
      <c r="AE1124" s="190"/>
      <c r="AF1124" s="190"/>
      <c r="AG1124" s="190"/>
      <c r="AH1124" s="190"/>
      <c r="AI1124" s="190"/>
      <c r="AJ1124" s="190"/>
      <c r="AK1124" s="190"/>
      <c r="AL1124" s="190"/>
      <c r="AM1124" s="190"/>
      <c r="AN1124" s="190"/>
      <c r="AO1124" s="190"/>
      <c r="AP1124" s="190"/>
      <c r="AQ1124" s="190"/>
      <c r="AR1124" s="190"/>
      <c r="AS1124" s="190"/>
      <c r="AT1124" s="190"/>
      <c r="AU1124" s="190"/>
      <c r="AV1124" s="190"/>
      <c r="AW1124" s="190"/>
      <c r="AX1124" s="190"/>
      <c r="AY1124" s="190"/>
      <c r="AZ1124" s="190"/>
      <c r="BA1124" s="190"/>
      <c r="BB1124" s="190"/>
      <c r="BC1124" s="190"/>
    </row>
    <row r="1125" spans="28:55">
      <c r="AB1125" s="190"/>
      <c r="AC1125" s="190"/>
      <c r="AD1125" s="190"/>
      <c r="AE1125" s="190"/>
      <c r="AF1125" s="190"/>
      <c r="AG1125" s="190"/>
      <c r="AH1125" s="190"/>
      <c r="AI1125" s="190"/>
      <c r="AJ1125" s="190"/>
      <c r="AK1125" s="190"/>
      <c r="AL1125" s="190"/>
      <c r="AM1125" s="190"/>
      <c r="AN1125" s="190"/>
      <c r="AO1125" s="190"/>
      <c r="AP1125" s="190"/>
      <c r="AQ1125" s="190"/>
      <c r="AR1125" s="190"/>
      <c r="AS1125" s="190"/>
      <c r="AT1125" s="190"/>
      <c r="AU1125" s="190"/>
      <c r="AV1125" s="190"/>
      <c r="AW1125" s="190"/>
      <c r="AX1125" s="190"/>
      <c r="AY1125" s="190"/>
      <c r="AZ1125" s="190"/>
      <c r="BA1125" s="190"/>
      <c r="BB1125" s="190"/>
      <c r="BC1125" s="190"/>
    </row>
    <row r="1126" spans="28:55">
      <c r="AB1126" s="190"/>
      <c r="AC1126" s="190"/>
      <c r="AD1126" s="190"/>
      <c r="AE1126" s="190"/>
      <c r="AF1126" s="190"/>
      <c r="AG1126" s="190"/>
      <c r="AH1126" s="190"/>
      <c r="AI1126" s="190"/>
      <c r="AJ1126" s="190"/>
      <c r="AK1126" s="190"/>
      <c r="AL1126" s="190"/>
      <c r="AM1126" s="190"/>
      <c r="AN1126" s="190"/>
      <c r="AO1126" s="190"/>
      <c r="AP1126" s="190"/>
      <c r="AQ1126" s="190"/>
      <c r="AR1126" s="190"/>
      <c r="AS1126" s="190"/>
      <c r="AT1126" s="190"/>
      <c r="AU1126" s="190"/>
      <c r="AV1126" s="190"/>
      <c r="AW1126" s="190"/>
      <c r="AX1126" s="190"/>
      <c r="AY1126" s="190"/>
      <c r="AZ1126" s="190"/>
      <c r="BA1126" s="190"/>
      <c r="BB1126" s="190"/>
      <c r="BC1126" s="190"/>
    </row>
    <row r="1127" spans="28:55">
      <c r="AB1127" s="190"/>
      <c r="AC1127" s="190"/>
      <c r="AD1127" s="190"/>
      <c r="AE1127" s="190"/>
      <c r="AF1127" s="190"/>
      <c r="AG1127" s="190"/>
      <c r="AH1127" s="190"/>
      <c r="AI1127" s="190"/>
      <c r="AJ1127" s="190"/>
      <c r="AK1127" s="190"/>
      <c r="AL1127" s="190"/>
      <c r="AM1127" s="190"/>
      <c r="AN1127" s="190"/>
      <c r="AO1127" s="190"/>
      <c r="AP1127" s="190"/>
      <c r="AQ1127" s="190"/>
      <c r="AR1127" s="190"/>
      <c r="AS1127" s="190"/>
      <c r="AT1127" s="190"/>
      <c r="AU1127" s="190"/>
      <c r="AV1127" s="190"/>
      <c r="AW1127" s="190"/>
      <c r="AX1127" s="190"/>
      <c r="AY1127" s="190"/>
      <c r="AZ1127" s="190"/>
      <c r="BA1127" s="190"/>
      <c r="BB1127" s="190"/>
      <c r="BC1127" s="190"/>
    </row>
    <row r="1128" spans="28:55">
      <c r="AB1128" s="190"/>
      <c r="AC1128" s="190"/>
      <c r="AD1128" s="190"/>
      <c r="AE1128" s="190"/>
      <c r="AF1128" s="190"/>
      <c r="AG1128" s="190"/>
      <c r="AH1128" s="190"/>
      <c r="AI1128" s="190"/>
      <c r="AJ1128" s="190"/>
      <c r="AK1128" s="190"/>
      <c r="AL1128" s="190"/>
      <c r="AM1128" s="190"/>
      <c r="AN1128" s="190"/>
      <c r="AO1128" s="190"/>
      <c r="AP1128" s="190"/>
      <c r="AQ1128" s="190"/>
      <c r="AR1128" s="190"/>
      <c r="AS1128" s="190"/>
      <c r="AT1128" s="190"/>
      <c r="AU1128" s="190"/>
      <c r="AV1128" s="190"/>
      <c r="AW1128" s="190"/>
      <c r="AX1128" s="190"/>
      <c r="AY1128" s="190"/>
      <c r="AZ1128" s="190"/>
      <c r="BA1128" s="190"/>
      <c r="BB1128" s="190"/>
      <c r="BC1128" s="190"/>
    </row>
    <row r="1129" spans="28:55">
      <c r="AB1129" s="190"/>
      <c r="AC1129" s="190"/>
      <c r="AD1129" s="190"/>
      <c r="AE1129" s="190"/>
      <c r="AF1129" s="190"/>
      <c r="AG1129" s="190"/>
      <c r="AH1129" s="190"/>
      <c r="AI1129" s="190"/>
      <c r="AJ1129" s="190"/>
      <c r="AK1129" s="190"/>
      <c r="AL1129" s="190"/>
      <c r="AM1129" s="190"/>
      <c r="AN1129" s="190"/>
      <c r="AO1129" s="190"/>
      <c r="AP1129" s="190"/>
      <c r="AQ1129" s="190"/>
      <c r="AR1129" s="190"/>
      <c r="AS1129" s="190"/>
      <c r="AT1129" s="190"/>
      <c r="AU1129" s="190"/>
      <c r="AV1129" s="190"/>
      <c r="AW1129" s="190"/>
      <c r="AX1129" s="190"/>
      <c r="AY1129" s="190"/>
      <c r="AZ1129" s="190"/>
      <c r="BA1129" s="190"/>
      <c r="BB1129" s="190"/>
      <c r="BC1129" s="190"/>
    </row>
    <row r="1130" spans="28:55">
      <c r="AB1130" s="190"/>
      <c r="AC1130" s="190"/>
      <c r="AD1130" s="190"/>
      <c r="AE1130" s="190"/>
      <c r="AF1130" s="190"/>
      <c r="AG1130" s="190"/>
      <c r="AH1130" s="190"/>
      <c r="AI1130" s="190"/>
      <c r="AJ1130" s="190"/>
      <c r="AK1130" s="190"/>
      <c r="AL1130" s="190"/>
      <c r="AM1130" s="190"/>
      <c r="AN1130" s="190"/>
      <c r="AO1130" s="190"/>
      <c r="AP1130" s="190"/>
      <c r="AQ1130" s="190"/>
      <c r="AR1130" s="190"/>
      <c r="AS1130" s="190"/>
      <c r="AT1130" s="190"/>
      <c r="AU1130" s="190"/>
      <c r="AV1130" s="190"/>
      <c r="AW1130" s="190"/>
      <c r="AX1130" s="190"/>
      <c r="AY1130" s="190"/>
      <c r="AZ1130" s="190"/>
      <c r="BA1130" s="190"/>
      <c r="BB1130" s="190"/>
      <c r="BC1130" s="190"/>
    </row>
    <row r="1131" spans="28:55">
      <c r="AB1131" s="190"/>
      <c r="AC1131" s="190"/>
      <c r="AD1131" s="190"/>
      <c r="AE1131" s="190"/>
      <c r="AF1131" s="190"/>
      <c r="AG1131" s="190"/>
      <c r="AH1131" s="190"/>
      <c r="AI1131" s="190"/>
      <c r="AJ1131" s="190"/>
      <c r="AK1131" s="190"/>
      <c r="AL1131" s="190"/>
      <c r="AM1131" s="190"/>
      <c r="AN1131" s="190"/>
      <c r="AO1131" s="190"/>
      <c r="AP1131" s="190"/>
      <c r="AQ1131" s="190"/>
      <c r="AR1131" s="190"/>
      <c r="AS1131" s="190"/>
      <c r="AT1131" s="190"/>
      <c r="AU1131" s="190"/>
      <c r="AV1131" s="190"/>
      <c r="AW1131" s="190"/>
      <c r="AX1131" s="190"/>
      <c r="AY1131" s="190"/>
      <c r="AZ1131" s="190"/>
      <c r="BA1131" s="190"/>
      <c r="BB1131" s="190"/>
      <c r="BC1131" s="190"/>
    </row>
    <row r="1132" spans="28:55">
      <c r="AB1132" s="190"/>
      <c r="AC1132" s="190"/>
      <c r="AD1132" s="190"/>
      <c r="AE1132" s="190"/>
      <c r="AF1132" s="190"/>
      <c r="AG1132" s="190"/>
      <c r="AH1132" s="190"/>
      <c r="AI1132" s="190"/>
      <c r="AJ1132" s="190"/>
      <c r="AK1132" s="190"/>
      <c r="AL1132" s="190"/>
      <c r="AM1132" s="190"/>
      <c r="AN1132" s="190"/>
      <c r="AO1132" s="190"/>
      <c r="AP1132" s="190"/>
      <c r="AQ1132" s="190"/>
      <c r="AR1132" s="190"/>
      <c r="AS1132" s="190"/>
      <c r="AT1132" s="190"/>
      <c r="AU1132" s="190"/>
      <c r="AV1132" s="190"/>
      <c r="AW1132" s="190"/>
      <c r="AX1132" s="190"/>
      <c r="AY1132" s="190"/>
      <c r="AZ1132" s="190"/>
      <c r="BA1132" s="190"/>
      <c r="BB1132" s="190"/>
      <c r="BC1132" s="190"/>
    </row>
    <row r="1133" spans="28:55">
      <c r="AB1133" s="190"/>
      <c r="AC1133" s="190"/>
      <c r="AD1133" s="190"/>
      <c r="AE1133" s="190"/>
      <c r="AF1133" s="190"/>
      <c r="AG1133" s="190"/>
      <c r="AH1133" s="190"/>
      <c r="AI1133" s="190"/>
      <c r="AJ1133" s="190"/>
      <c r="AK1133" s="190"/>
      <c r="AL1133" s="190"/>
      <c r="AM1133" s="190"/>
      <c r="AN1133" s="190"/>
      <c r="AO1133" s="190"/>
      <c r="AP1133" s="190"/>
      <c r="AQ1133" s="190"/>
      <c r="AR1133" s="190"/>
      <c r="AS1133" s="190"/>
      <c r="AT1133" s="190"/>
      <c r="AU1133" s="190"/>
      <c r="AV1133" s="190"/>
      <c r="AW1133" s="190"/>
      <c r="AX1133" s="190"/>
      <c r="AY1133" s="190"/>
      <c r="AZ1133" s="190"/>
      <c r="BA1133" s="190"/>
      <c r="BB1133" s="190"/>
      <c r="BC1133" s="190"/>
    </row>
    <row r="1134" spans="28:55">
      <c r="AB1134" s="190"/>
      <c r="AC1134" s="190"/>
      <c r="AD1134" s="190"/>
      <c r="AE1134" s="190"/>
      <c r="AF1134" s="190"/>
      <c r="AG1134" s="190"/>
      <c r="AH1134" s="190"/>
      <c r="AI1134" s="190"/>
      <c r="AJ1134" s="190"/>
      <c r="AK1134" s="190"/>
      <c r="AL1134" s="190"/>
      <c r="AM1134" s="190"/>
      <c r="AN1134" s="190"/>
      <c r="AO1134" s="190"/>
      <c r="AP1134" s="190"/>
      <c r="AQ1134" s="190"/>
      <c r="AR1134" s="190"/>
      <c r="AS1134" s="190"/>
      <c r="AT1134" s="190"/>
      <c r="AU1134" s="190"/>
      <c r="AV1134" s="190"/>
      <c r="AW1134" s="190"/>
      <c r="AX1134" s="190"/>
      <c r="AY1134" s="190"/>
      <c r="AZ1134" s="190"/>
      <c r="BA1134" s="190"/>
      <c r="BB1134" s="190"/>
      <c r="BC1134" s="190"/>
    </row>
    <row r="1135" spans="28:55">
      <c r="AB1135" s="190"/>
      <c r="AC1135" s="190"/>
      <c r="AD1135" s="190"/>
      <c r="AE1135" s="190"/>
      <c r="AF1135" s="190"/>
      <c r="AG1135" s="190"/>
      <c r="AH1135" s="190"/>
      <c r="AI1135" s="190"/>
      <c r="AJ1135" s="190"/>
      <c r="AK1135" s="190"/>
      <c r="AL1135" s="190"/>
      <c r="AM1135" s="190"/>
      <c r="AN1135" s="190"/>
      <c r="AO1135" s="190"/>
      <c r="AP1135" s="190"/>
      <c r="AQ1135" s="190"/>
      <c r="AR1135" s="190"/>
      <c r="AS1135" s="190"/>
      <c r="AT1135" s="190"/>
      <c r="AU1135" s="190"/>
      <c r="AV1135" s="190"/>
      <c r="AW1135" s="190"/>
      <c r="AX1135" s="190"/>
      <c r="AY1135" s="190"/>
      <c r="AZ1135" s="190"/>
      <c r="BA1135" s="190"/>
      <c r="BB1135" s="190"/>
      <c r="BC1135" s="190"/>
    </row>
    <row r="1136" spans="28:55">
      <c r="AB1136" s="190"/>
      <c r="AC1136" s="190"/>
      <c r="AD1136" s="190"/>
      <c r="AE1136" s="190"/>
      <c r="AF1136" s="190"/>
      <c r="AG1136" s="190"/>
      <c r="AH1136" s="190"/>
      <c r="AI1136" s="190"/>
      <c r="AJ1136" s="190"/>
      <c r="AK1136" s="190"/>
      <c r="AL1136" s="190"/>
      <c r="AM1136" s="190"/>
      <c r="AN1136" s="190"/>
      <c r="AO1136" s="190"/>
      <c r="AP1136" s="190"/>
      <c r="AQ1136" s="190"/>
      <c r="AR1136" s="190"/>
      <c r="AS1136" s="190"/>
      <c r="AT1136" s="190"/>
      <c r="AU1136" s="190"/>
      <c r="AV1136" s="190"/>
      <c r="AW1136" s="190"/>
      <c r="AX1136" s="190"/>
      <c r="AY1136" s="190"/>
      <c r="AZ1136" s="190"/>
      <c r="BA1136" s="190"/>
      <c r="BB1136" s="190"/>
      <c r="BC1136" s="190"/>
    </row>
    <row r="1137" spans="28:55">
      <c r="AB1137" s="190"/>
      <c r="AC1137" s="190"/>
      <c r="AD1137" s="190"/>
      <c r="AE1137" s="190"/>
      <c r="AF1137" s="190"/>
      <c r="AG1137" s="190"/>
      <c r="AH1137" s="190"/>
      <c r="AI1137" s="190"/>
      <c r="AJ1137" s="190"/>
      <c r="AK1137" s="190"/>
      <c r="AL1137" s="190"/>
      <c r="AM1137" s="190"/>
      <c r="AN1137" s="190"/>
      <c r="AO1137" s="190"/>
      <c r="AP1137" s="190"/>
      <c r="AQ1137" s="190"/>
      <c r="AR1137" s="190"/>
      <c r="AS1137" s="190"/>
      <c r="AT1137" s="190"/>
      <c r="AU1137" s="190"/>
      <c r="AV1137" s="190"/>
      <c r="AW1137" s="190"/>
      <c r="AX1137" s="190"/>
      <c r="AY1137" s="190"/>
      <c r="AZ1137" s="190"/>
      <c r="BA1137" s="190"/>
      <c r="BB1137" s="190"/>
      <c r="BC1137" s="190"/>
    </row>
    <row r="1138" spans="28:55">
      <c r="AB1138" s="190"/>
      <c r="AC1138" s="190"/>
      <c r="AD1138" s="190"/>
      <c r="AE1138" s="190"/>
      <c r="AF1138" s="190"/>
      <c r="AG1138" s="190"/>
      <c r="AH1138" s="190"/>
      <c r="AI1138" s="190"/>
      <c r="AJ1138" s="190"/>
      <c r="AK1138" s="190"/>
      <c r="AL1138" s="190"/>
      <c r="AM1138" s="190"/>
      <c r="AN1138" s="190"/>
      <c r="AO1138" s="190"/>
      <c r="AP1138" s="190"/>
      <c r="AQ1138" s="190"/>
      <c r="AR1138" s="190"/>
      <c r="AS1138" s="190"/>
      <c r="AT1138" s="190"/>
      <c r="AU1138" s="190"/>
      <c r="AV1138" s="190"/>
      <c r="AW1138" s="190"/>
      <c r="AX1138" s="190"/>
      <c r="AY1138" s="190"/>
      <c r="AZ1138" s="190"/>
      <c r="BA1138" s="190"/>
      <c r="BB1138" s="190"/>
      <c r="BC1138" s="190"/>
    </row>
    <row r="1139" spans="28:55">
      <c r="AB1139" s="190"/>
      <c r="AC1139" s="190"/>
      <c r="AD1139" s="190"/>
      <c r="AE1139" s="190"/>
      <c r="AF1139" s="190"/>
      <c r="AG1139" s="190"/>
      <c r="AH1139" s="190"/>
      <c r="AI1139" s="190"/>
      <c r="AJ1139" s="190"/>
      <c r="AK1139" s="190"/>
      <c r="AL1139" s="190"/>
      <c r="AM1139" s="190"/>
      <c r="AN1139" s="190"/>
      <c r="AO1139" s="190"/>
      <c r="AP1139" s="190"/>
      <c r="AQ1139" s="190"/>
      <c r="AR1139" s="190"/>
      <c r="AS1139" s="190"/>
      <c r="AT1139" s="190"/>
      <c r="AU1139" s="190"/>
      <c r="AV1139" s="190"/>
      <c r="AW1139" s="190"/>
      <c r="AX1139" s="190"/>
      <c r="AY1139" s="190"/>
      <c r="AZ1139" s="190"/>
      <c r="BA1139" s="190"/>
      <c r="BB1139" s="190"/>
      <c r="BC1139" s="190"/>
    </row>
    <row r="1140" spans="28:55">
      <c r="AB1140" s="190"/>
      <c r="AC1140" s="190"/>
      <c r="AD1140" s="190"/>
      <c r="AE1140" s="190"/>
      <c r="AF1140" s="190"/>
      <c r="AG1140" s="190"/>
      <c r="AH1140" s="190"/>
      <c r="AI1140" s="190"/>
      <c r="AJ1140" s="190"/>
      <c r="AK1140" s="190"/>
      <c r="AL1140" s="190"/>
      <c r="AM1140" s="190"/>
      <c r="AN1140" s="190"/>
      <c r="AO1140" s="190"/>
      <c r="AP1140" s="190"/>
      <c r="AQ1140" s="190"/>
      <c r="AR1140" s="190"/>
      <c r="AS1140" s="190"/>
      <c r="AT1140" s="190"/>
      <c r="AU1140" s="190"/>
      <c r="AV1140" s="190"/>
      <c r="AW1140" s="190"/>
      <c r="AX1140" s="190"/>
      <c r="AY1140" s="190"/>
      <c r="AZ1140" s="190"/>
      <c r="BA1140" s="190"/>
      <c r="BB1140" s="190"/>
      <c r="BC1140" s="190"/>
    </row>
    <row r="1141" spans="28:55">
      <c r="AB1141" s="190"/>
      <c r="AC1141" s="190"/>
      <c r="AD1141" s="190"/>
      <c r="AE1141" s="190"/>
      <c r="AF1141" s="190"/>
      <c r="AG1141" s="190"/>
      <c r="AH1141" s="190"/>
      <c r="AI1141" s="190"/>
      <c r="AJ1141" s="190"/>
      <c r="AK1141" s="190"/>
      <c r="AL1141" s="190"/>
      <c r="AM1141" s="190"/>
      <c r="AN1141" s="190"/>
      <c r="AO1141" s="190"/>
      <c r="AP1141" s="190"/>
      <c r="AQ1141" s="190"/>
      <c r="AR1141" s="190"/>
      <c r="AS1141" s="190"/>
      <c r="AT1141" s="190"/>
      <c r="AU1141" s="190"/>
      <c r="AV1141" s="190"/>
      <c r="AW1141" s="190"/>
      <c r="AX1141" s="190"/>
      <c r="AY1141" s="190"/>
      <c r="AZ1141" s="190"/>
      <c r="BA1141" s="190"/>
      <c r="BB1141" s="190"/>
      <c r="BC1141" s="190"/>
    </row>
    <row r="1142" spans="28:55">
      <c r="AB1142" s="190"/>
      <c r="AC1142" s="190"/>
      <c r="AD1142" s="190"/>
      <c r="AE1142" s="190"/>
      <c r="AF1142" s="190"/>
      <c r="AG1142" s="190"/>
      <c r="AH1142" s="190"/>
      <c r="AI1142" s="190"/>
      <c r="AJ1142" s="190"/>
      <c r="AK1142" s="190"/>
      <c r="AL1142" s="190"/>
      <c r="AM1142" s="190"/>
      <c r="AN1142" s="190"/>
      <c r="AO1142" s="190"/>
      <c r="AP1142" s="190"/>
      <c r="AQ1142" s="190"/>
      <c r="AR1142" s="190"/>
      <c r="AS1142" s="190"/>
      <c r="AT1142" s="190"/>
      <c r="AU1142" s="190"/>
      <c r="AV1142" s="190"/>
      <c r="AW1142" s="190"/>
      <c r="AX1142" s="190"/>
      <c r="AY1142" s="190"/>
      <c r="AZ1142" s="190"/>
      <c r="BA1142" s="190"/>
      <c r="BB1142" s="190"/>
      <c r="BC1142" s="190"/>
    </row>
    <row r="1143" spans="28:55">
      <c r="AB1143" s="190"/>
      <c r="AC1143" s="190"/>
      <c r="AD1143" s="190"/>
      <c r="AE1143" s="190"/>
      <c r="AF1143" s="190"/>
      <c r="AG1143" s="190"/>
      <c r="AH1143" s="190"/>
      <c r="AI1143" s="190"/>
      <c r="AJ1143" s="190"/>
      <c r="AK1143" s="190"/>
      <c r="AL1143" s="190"/>
      <c r="AM1143" s="190"/>
      <c r="AN1143" s="190"/>
      <c r="AO1143" s="190"/>
      <c r="AP1143" s="190"/>
      <c r="AQ1143" s="190"/>
      <c r="AR1143" s="190"/>
      <c r="AS1143" s="190"/>
      <c r="AT1143" s="190"/>
      <c r="AU1143" s="190"/>
      <c r="AV1143" s="190"/>
      <c r="AW1143" s="190"/>
      <c r="AX1143" s="190"/>
      <c r="AY1143" s="190"/>
      <c r="AZ1143" s="190"/>
      <c r="BA1143" s="190"/>
      <c r="BB1143" s="190"/>
      <c r="BC1143" s="190"/>
    </row>
    <row r="1144" spans="28:55">
      <c r="AB1144" s="190"/>
      <c r="AC1144" s="190"/>
      <c r="AD1144" s="190"/>
      <c r="AE1144" s="190"/>
      <c r="AF1144" s="190"/>
      <c r="AG1144" s="190"/>
      <c r="AH1144" s="190"/>
      <c r="AI1144" s="190"/>
      <c r="AJ1144" s="190"/>
      <c r="AK1144" s="190"/>
      <c r="AL1144" s="190"/>
      <c r="AM1144" s="190"/>
      <c r="AN1144" s="190"/>
      <c r="AO1144" s="190"/>
      <c r="AP1144" s="190"/>
      <c r="AQ1144" s="190"/>
      <c r="AR1144" s="190"/>
      <c r="AS1144" s="190"/>
      <c r="AT1144" s="190"/>
      <c r="AU1144" s="190"/>
      <c r="AV1144" s="190"/>
      <c r="AW1144" s="190"/>
      <c r="AX1144" s="190"/>
      <c r="AY1144" s="190"/>
      <c r="AZ1144" s="190"/>
      <c r="BA1144" s="190"/>
      <c r="BB1144" s="190"/>
      <c r="BC1144" s="190"/>
    </row>
    <row r="1145" spans="28:55">
      <c r="AB1145" s="190"/>
      <c r="AC1145" s="190"/>
      <c r="AD1145" s="190"/>
      <c r="AE1145" s="190"/>
      <c r="AF1145" s="190"/>
      <c r="AG1145" s="190"/>
      <c r="AH1145" s="190"/>
      <c r="AI1145" s="190"/>
      <c r="AJ1145" s="190"/>
      <c r="AK1145" s="190"/>
      <c r="AL1145" s="190"/>
      <c r="AM1145" s="190"/>
      <c r="AN1145" s="190"/>
      <c r="AO1145" s="190"/>
      <c r="AP1145" s="190"/>
      <c r="AQ1145" s="190"/>
      <c r="AR1145" s="190"/>
      <c r="AS1145" s="190"/>
      <c r="AT1145" s="190"/>
      <c r="AU1145" s="190"/>
      <c r="AV1145" s="190"/>
      <c r="AW1145" s="190"/>
      <c r="AX1145" s="190"/>
      <c r="AY1145" s="190"/>
      <c r="AZ1145" s="190"/>
      <c r="BA1145" s="190"/>
      <c r="BB1145" s="190"/>
      <c r="BC1145" s="190"/>
    </row>
    <row r="1146" spans="28:55">
      <c r="AB1146" s="190"/>
      <c r="AC1146" s="190"/>
      <c r="AD1146" s="190"/>
      <c r="AE1146" s="190"/>
      <c r="AF1146" s="190"/>
      <c r="AG1146" s="190"/>
      <c r="AH1146" s="190"/>
      <c r="AI1146" s="190"/>
      <c r="AJ1146" s="190"/>
      <c r="AK1146" s="190"/>
      <c r="AL1146" s="190"/>
      <c r="AM1146" s="190"/>
      <c r="AN1146" s="190"/>
      <c r="AO1146" s="190"/>
      <c r="AP1146" s="190"/>
      <c r="AQ1146" s="190"/>
      <c r="AR1146" s="190"/>
      <c r="AS1146" s="190"/>
      <c r="AT1146" s="190"/>
      <c r="AU1146" s="190"/>
      <c r="AV1146" s="190"/>
      <c r="AW1146" s="190"/>
      <c r="AX1146" s="190"/>
      <c r="AY1146" s="190"/>
      <c r="AZ1146" s="190"/>
      <c r="BA1146" s="190"/>
      <c r="BB1146" s="190"/>
      <c r="BC1146" s="190"/>
    </row>
    <row r="1147" spans="28:55">
      <c r="AB1147" s="190"/>
      <c r="AC1147" s="190"/>
      <c r="AD1147" s="190"/>
      <c r="AE1147" s="190"/>
      <c r="AF1147" s="190"/>
      <c r="AG1147" s="190"/>
      <c r="AH1147" s="190"/>
      <c r="AI1147" s="190"/>
      <c r="AJ1147" s="190"/>
      <c r="AK1147" s="190"/>
      <c r="AL1147" s="190"/>
      <c r="AM1147" s="190"/>
      <c r="AN1147" s="190"/>
      <c r="AO1147" s="190"/>
      <c r="AP1147" s="190"/>
      <c r="AQ1147" s="190"/>
      <c r="AR1147" s="190"/>
      <c r="AS1147" s="190"/>
      <c r="AT1147" s="190"/>
      <c r="AU1147" s="190"/>
      <c r="AV1147" s="190"/>
      <c r="AW1147" s="190"/>
      <c r="AX1147" s="190"/>
      <c r="AY1147" s="190"/>
      <c r="AZ1147" s="190"/>
      <c r="BA1147" s="190"/>
      <c r="BB1147" s="190"/>
      <c r="BC1147" s="190"/>
    </row>
    <row r="1148" spans="28:55">
      <c r="AB1148" s="190"/>
      <c r="AC1148" s="190"/>
      <c r="AD1148" s="190"/>
      <c r="AE1148" s="190"/>
      <c r="AF1148" s="190"/>
      <c r="AG1148" s="190"/>
      <c r="AH1148" s="190"/>
      <c r="AI1148" s="190"/>
      <c r="AJ1148" s="190"/>
      <c r="AK1148" s="190"/>
      <c r="AL1148" s="190"/>
      <c r="AM1148" s="190"/>
      <c r="AN1148" s="190"/>
      <c r="AO1148" s="190"/>
      <c r="AP1148" s="190"/>
      <c r="AQ1148" s="190"/>
      <c r="AR1148" s="190"/>
      <c r="AS1148" s="190"/>
      <c r="AT1148" s="190"/>
      <c r="AU1148" s="190"/>
      <c r="AV1148" s="190"/>
      <c r="AW1148" s="190"/>
      <c r="AX1148" s="190"/>
      <c r="AY1148" s="190"/>
      <c r="AZ1148" s="190"/>
      <c r="BA1148" s="190"/>
      <c r="BB1148" s="190"/>
      <c r="BC1148" s="190"/>
    </row>
    <row r="1149" spans="28:55">
      <c r="AB1149" s="190"/>
      <c r="AC1149" s="190"/>
      <c r="AD1149" s="190"/>
      <c r="AE1149" s="190"/>
      <c r="AF1149" s="190"/>
      <c r="AG1149" s="190"/>
      <c r="AH1149" s="190"/>
      <c r="AI1149" s="190"/>
      <c r="AJ1149" s="190"/>
      <c r="AK1149" s="190"/>
      <c r="AL1149" s="190"/>
      <c r="AM1149" s="190"/>
      <c r="AN1149" s="190"/>
      <c r="AO1149" s="190"/>
      <c r="AP1149" s="190"/>
      <c r="AQ1149" s="190"/>
      <c r="AR1149" s="190"/>
      <c r="AS1149" s="190"/>
      <c r="AT1149" s="190"/>
      <c r="AU1149" s="190"/>
      <c r="AV1149" s="190"/>
      <c r="AW1149" s="190"/>
      <c r="AX1149" s="190"/>
      <c r="AY1149" s="190"/>
      <c r="AZ1149" s="190"/>
      <c r="BA1149" s="190"/>
      <c r="BB1149" s="190"/>
      <c r="BC1149" s="190"/>
    </row>
    <row r="1150" spans="28:55">
      <c r="AB1150" s="190"/>
      <c r="AC1150" s="190"/>
      <c r="AD1150" s="190"/>
      <c r="AE1150" s="190"/>
      <c r="AF1150" s="190"/>
      <c r="AG1150" s="190"/>
      <c r="AH1150" s="190"/>
      <c r="AI1150" s="190"/>
      <c r="AJ1150" s="190"/>
      <c r="AK1150" s="190"/>
      <c r="AL1150" s="190"/>
      <c r="AM1150" s="190"/>
      <c r="AN1150" s="190"/>
      <c r="AO1150" s="190"/>
      <c r="AP1150" s="190"/>
      <c r="AQ1150" s="190"/>
      <c r="AR1150" s="190"/>
      <c r="AS1150" s="190"/>
      <c r="AT1150" s="190"/>
      <c r="AU1150" s="190"/>
      <c r="AV1150" s="190"/>
      <c r="AW1150" s="190"/>
      <c r="AX1150" s="190"/>
      <c r="AY1150" s="190"/>
      <c r="AZ1150" s="190"/>
      <c r="BA1150" s="190"/>
      <c r="BB1150" s="190"/>
      <c r="BC1150" s="190"/>
    </row>
    <row r="1151" spans="28:55">
      <c r="AB1151" s="190"/>
      <c r="AC1151" s="190"/>
      <c r="AD1151" s="190"/>
      <c r="AE1151" s="190"/>
      <c r="AF1151" s="190"/>
      <c r="AG1151" s="190"/>
      <c r="AH1151" s="190"/>
      <c r="AI1151" s="190"/>
      <c r="AJ1151" s="190"/>
      <c r="AK1151" s="190"/>
      <c r="AL1151" s="190"/>
      <c r="AM1151" s="190"/>
      <c r="AN1151" s="190"/>
      <c r="AO1151" s="190"/>
      <c r="AP1151" s="190"/>
      <c r="AQ1151" s="190"/>
      <c r="AR1151" s="190"/>
      <c r="AS1151" s="190"/>
      <c r="AT1151" s="190"/>
      <c r="AU1151" s="190"/>
      <c r="AV1151" s="190"/>
      <c r="AW1151" s="190"/>
      <c r="AX1151" s="190"/>
      <c r="AY1151" s="190"/>
      <c r="AZ1151" s="190"/>
      <c r="BA1151" s="190"/>
      <c r="BB1151" s="190"/>
      <c r="BC1151" s="190"/>
    </row>
    <row r="1152" spans="28:55">
      <c r="AB1152" s="190"/>
      <c r="AC1152" s="190"/>
      <c r="AD1152" s="190"/>
      <c r="AE1152" s="190"/>
      <c r="AF1152" s="190"/>
      <c r="AG1152" s="190"/>
      <c r="AH1152" s="190"/>
      <c r="AI1152" s="190"/>
      <c r="AJ1152" s="190"/>
      <c r="AK1152" s="190"/>
      <c r="AL1152" s="190"/>
      <c r="AM1152" s="190"/>
      <c r="AN1152" s="190"/>
      <c r="AO1152" s="190"/>
      <c r="AP1152" s="190"/>
      <c r="AQ1152" s="190"/>
      <c r="AR1152" s="190"/>
      <c r="AS1152" s="190"/>
      <c r="AT1152" s="190"/>
      <c r="AU1152" s="190"/>
      <c r="AV1152" s="190"/>
      <c r="AW1152" s="190"/>
      <c r="AX1152" s="190"/>
      <c r="AY1152" s="190"/>
      <c r="AZ1152" s="190"/>
      <c r="BA1152" s="190"/>
      <c r="BB1152" s="190"/>
      <c r="BC1152" s="190"/>
    </row>
    <row r="1153" spans="28:55">
      <c r="AB1153" s="190"/>
      <c r="AC1153" s="190"/>
      <c r="AD1153" s="190"/>
      <c r="AE1153" s="190"/>
      <c r="AF1153" s="190"/>
      <c r="AG1153" s="190"/>
      <c r="AH1153" s="190"/>
      <c r="AI1153" s="190"/>
      <c r="AJ1153" s="190"/>
      <c r="AK1153" s="190"/>
      <c r="AL1153" s="190"/>
      <c r="AM1153" s="190"/>
      <c r="AN1153" s="190"/>
      <c r="AO1153" s="190"/>
      <c r="AP1153" s="190"/>
      <c r="AQ1153" s="190"/>
      <c r="AR1153" s="190"/>
      <c r="AS1153" s="190"/>
      <c r="AT1153" s="190"/>
      <c r="AU1153" s="190"/>
      <c r="AV1153" s="190"/>
      <c r="AW1153" s="190"/>
      <c r="AX1153" s="190"/>
      <c r="AY1153" s="190"/>
      <c r="AZ1153" s="190"/>
      <c r="BA1153" s="190"/>
      <c r="BB1153" s="190"/>
      <c r="BC1153" s="190"/>
    </row>
    <row r="1154" spans="28:55">
      <c r="AB1154" s="190"/>
      <c r="AC1154" s="190"/>
      <c r="AD1154" s="190"/>
      <c r="AE1154" s="190"/>
      <c r="AF1154" s="190"/>
      <c r="AG1154" s="190"/>
      <c r="AH1154" s="190"/>
      <c r="AI1154" s="190"/>
      <c r="AJ1154" s="190"/>
      <c r="AK1154" s="190"/>
      <c r="AL1154" s="190"/>
      <c r="AM1154" s="190"/>
      <c r="AN1154" s="190"/>
      <c r="AO1154" s="190"/>
      <c r="AP1154" s="190"/>
      <c r="AQ1154" s="190"/>
      <c r="AR1154" s="190"/>
      <c r="AS1154" s="190"/>
      <c r="AT1154" s="190"/>
      <c r="AU1154" s="190"/>
      <c r="AV1154" s="190"/>
      <c r="AW1154" s="190"/>
      <c r="AX1154" s="190"/>
      <c r="AY1154" s="190"/>
      <c r="AZ1154" s="190"/>
      <c r="BA1154" s="190"/>
      <c r="BB1154" s="190"/>
      <c r="BC1154" s="190"/>
    </row>
    <row r="1155" spans="28:55">
      <c r="AB1155" s="190"/>
      <c r="AC1155" s="190"/>
      <c r="AD1155" s="190"/>
      <c r="AE1155" s="190"/>
      <c r="AF1155" s="190"/>
      <c r="AG1155" s="190"/>
      <c r="AH1155" s="190"/>
      <c r="AI1155" s="190"/>
      <c r="AJ1155" s="190"/>
      <c r="AK1155" s="190"/>
      <c r="AL1155" s="190"/>
      <c r="AM1155" s="190"/>
      <c r="AN1155" s="190"/>
      <c r="AO1155" s="190"/>
      <c r="AP1155" s="190"/>
      <c r="AQ1155" s="190"/>
      <c r="AR1155" s="190"/>
      <c r="AS1155" s="190"/>
      <c r="AT1155" s="190"/>
      <c r="AU1155" s="190"/>
      <c r="AV1155" s="190"/>
      <c r="AW1155" s="190"/>
      <c r="AX1155" s="190"/>
      <c r="AY1155" s="190"/>
      <c r="AZ1155" s="190"/>
      <c r="BA1155" s="190"/>
      <c r="BB1155" s="190"/>
      <c r="BC1155" s="190"/>
    </row>
    <row r="1156" spans="28:55">
      <c r="AB1156" s="190"/>
      <c r="AC1156" s="190"/>
      <c r="AD1156" s="190"/>
      <c r="AE1156" s="190"/>
      <c r="AF1156" s="190"/>
      <c r="AG1156" s="190"/>
      <c r="AH1156" s="190"/>
      <c r="AI1156" s="190"/>
      <c r="AJ1156" s="190"/>
      <c r="AK1156" s="190"/>
      <c r="AL1156" s="190"/>
      <c r="AM1156" s="190"/>
      <c r="AN1156" s="190"/>
      <c r="AO1156" s="190"/>
      <c r="AP1156" s="190"/>
      <c r="AQ1156" s="190"/>
      <c r="AR1156" s="190"/>
      <c r="AS1156" s="190"/>
      <c r="AT1156" s="190"/>
      <c r="AU1156" s="190"/>
      <c r="AV1156" s="190"/>
      <c r="AW1156" s="190"/>
      <c r="AX1156" s="190"/>
      <c r="AY1156" s="190"/>
      <c r="AZ1156" s="190"/>
      <c r="BA1156" s="190"/>
      <c r="BB1156" s="190"/>
      <c r="BC1156" s="190"/>
    </row>
    <row r="1157" spans="28:55">
      <c r="AB1157" s="190"/>
      <c r="AC1157" s="190"/>
      <c r="AD1157" s="190"/>
      <c r="AE1157" s="190"/>
      <c r="AF1157" s="190"/>
      <c r="AG1157" s="190"/>
      <c r="AH1157" s="190"/>
      <c r="AI1157" s="190"/>
      <c r="AJ1157" s="190"/>
      <c r="AK1157" s="190"/>
      <c r="AL1157" s="190"/>
      <c r="AM1157" s="190"/>
      <c r="AN1157" s="190"/>
      <c r="AO1157" s="190"/>
      <c r="AP1157" s="190"/>
      <c r="AQ1157" s="190"/>
      <c r="AR1157" s="190"/>
      <c r="AS1157" s="190"/>
      <c r="AT1157" s="190"/>
      <c r="AU1157" s="190"/>
      <c r="AV1157" s="190"/>
      <c r="AW1157" s="190"/>
      <c r="AX1157" s="190"/>
      <c r="AY1157" s="190"/>
      <c r="AZ1157" s="190"/>
      <c r="BA1157" s="190"/>
      <c r="BB1157" s="190"/>
      <c r="BC1157" s="190"/>
    </row>
    <row r="1158" spans="28:55">
      <c r="AB1158" s="190"/>
      <c r="AC1158" s="190"/>
      <c r="AD1158" s="190"/>
      <c r="AE1158" s="190"/>
      <c r="AF1158" s="190"/>
      <c r="AG1158" s="190"/>
      <c r="AH1158" s="190"/>
      <c r="AI1158" s="190"/>
      <c r="AJ1158" s="190"/>
      <c r="AK1158" s="190"/>
      <c r="AL1158" s="190"/>
      <c r="AM1158" s="190"/>
      <c r="AN1158" s="190"/>
      <c r="AO1158" s="190"/>
      <c r="AP1158" s="190"/>
      <c r="AQ1158" s="190"/>
      <c r="AR1158" s="190"/>
      <c r="AS1158" s="190"/>
      <c r="AT1158" s="190"/>
      <c r="AU1158" s="190"/>
      <c r="AV1158" s="190"/>
      <c r="AW1158" s="190"/>
      <c r="AX1158" s="190"/>
      <c r="AY1158" s="190"/>
      <c r="AZ1158" s="190"/>
      <c r="BA1158" s="190"/>
      <c r="BB1158" s="190"/>
      <c r="BC1158" s="190"/>
    </row>
    <row r="1159" spans="28:55">
      <c r="AB1159" s="190"/>
      <c r="AC1159" s="190"/>
      <c r="AD1159" s="190"/>
      <c r="AE1159" s="190"/>
      <c r="AF1159" s="190"/>
      <c r="AG1159" s="190"/>
      <c r="AH1159" s="190"/>
      <c r="AI1159" s="190"/>
      <c r="AJ1159" s="190"/>
      <c r="AK1159" s="190"/>
      <c r="AL1159" s="190"/>
      <c r="AM1159" s="190"/>
      <c r="AN1159" s="190"/>
      <c r="AO1159" s="190"/>
      <c r="AP1159" s="190"/>
      <c r="AQ1159" s="190"/>
      <c r="AR1159" s="190"/>
      <c r="AS1159" s="190"/>
      <c r="AT1159" s="190"/>
      <c r="AU1159" s="190"/>
      <c r="AV1159" s="190"/>
      <c r="AW1159" s="190"/>
      <c r="AX1159" s="190"/>
      <c r="AY1159" s="190"/>
      <c r="AZ1159" s="190"/>
      <c r="BA1159" s="190"/>
      <c r="BB1159" s="190"/>
      <c r="BC1159" s="190"/>
    </row>
    <row r="1160" spans="28:55">
      <c r="AB1160" s="190"/>
      <c r="AC1160" s="190"/>
      <c r="AD1160" s="190"/>
      <c r="AE1160" s="190"/>
      <c r="AF1160" s="190"/>
      <c r="AG1160" s="190"/>
      <c r="AH1160" s="190"/>
      <c r="AI1160" s="190"/>
      <c r="AJ1160" s="190"/>
      <c r="AK1160" s="190"/>
      <c r="AL1160" s="190"/>
      <c r="AM1160" s="190"/>
      <c r="AN1160" s="190"/>
      <c r="AO1160" s="190"/>
      <c r="AP1160" s="190"/>
      <c r="AQ1160" s="190"/>
      <c r="AR1160" s="190"/>
      <c r="AS1160" s="190"/>
      <c r="AT1160" s="190"/>
      <c r="AU1160" s="190"/>
      <c r="AV1160" s="190"/>
      <c r="AW1160" s="190"/>
      <c r="AX1160" s="190"/>
      <c r="AY1160" s="190"/>
      <c r="AZ1160" s="190"/>
      <c r="BA1160" s="190"/>
      <c r="BB1160" s="190"/>
      <c r="BC1160" s="190"/>
    </row>
    <row r="1161" spans="28:55">
      <c r="AB1161" s="190"/>
      <c r="AC1161" s="190"/>
      <c r="AD1161" s="190"/>
      <c r="AE1161" s="190"/>
      <c r="AF1161" s="190"/>
      <c r="AG1161" s="190"/>
      <c r="AH1161" s="190"/>
      <c r="AI1161" s="190"/>
      <c r="AJ1161" s="190"/>
      <c r="AK1161" s="190"/>
      <c r="AL1161" s="190"/>
      <c r="AM1161" s="190"/>
      <c r="AN1161" s="190"/>
      <c r="AO1161" s="190"/>
      <c r="AP1161" s="190"/>
      <c r="AQ1161" s="190"/>
      <c r="AR1161" s="190"/>
      <c r="AS1161" s="190"/>
      <c r="AT1161" s="190"/>
      <c r="AU1161" s="190"/>
      <c r="AV1161" s="190"/>
      <c r="AW1161" s="190"/>
      <c r="AX1161" s="190"/>
      <c r="AY1161" s="190"/>
      <c r="AZ1161" s="190"/>
      <c r="BA1161" s="190"/>
      <c r="BB1161" s="190"/>
      <c r="BC1161" s="190"/>
    </row>
    <row r="1162" spans="28:55">
      <c r="AB1162" s="190"/>
      <c r="AC1162" s="190"/>
      <c r="AD1162" s="190"/>
      <c r="AE1162" s="190"/>
      <c r="AF1162" s="190"/>
      <c r="AG1162" s="190"/>
      <c r="AH1162" s="190"/>
      <c r="AI1162" s="190"/>
      <c r="AJ1162" s="190"/>
      <c r="AK1162" s="190"/>
      <c r="AL1162" s="190"/>
      <c r="AM1162" s="190"/>
      <c r="AN1162" s="190"/>
      <c r="AO1162" s="190"/>
      <c r="AP1162" s="190"/>
      <c r="AQ1162" s="190"/>
      <c r="AR1162" s="190"/>
      <c r="AS1162" s="190"/>
      <c r="AT1162" s="190"/>
      <c r="AU1162" s="190"/>
      <c r="AV1162" s="190"/>
      <c r="AW1162" s="190"/>
      <c r="AX1162" s="190"/>
      <c r="AY1162" s="190"/>
      <c r="AZ1162" s="190"/>
      <c r="BA1162" s="190"/>
      <c r="BB1162" s="190"/>
      <c r="BC1162" s="190"/>
    </row>
    <row r="1163" spans="28:55">
      <c r="AB1163" s="190"/>
      <c r="AC1163" s="190"/>
      <c r="AD1163" s="190"/>
      <c r="AE1163" s="190"/>
      <c r="AF1163" s="190"/>
      <c r="AG1163" s="190"/>
      <c r="AH1163" s="190"/>
      <c r="AI1163" s="190"/>
      <c r="AJ1163" s="190"/>
      <c r="AK1163" s="190"/>
      <c r="AL1163" s="190"/>
      <c r="AM1163" s="190"/>
      <c r="AN1163" s="190"/>
      <c r="AO1163" s="190"/>
      <c r="AP1163" s="190"/>
      <c r="AQ1163" s="190"/>
      <c r="AR1163" s="190"/>
      <c r="AS1163" s="190"/>
      <c r="AT1163" s="190"/>
      <c r="AU1163" s="190"/>
      <c r="AV1163" s="190"/>
      <c r="AW1163" s="190"/>
      <c r="AX1163" s="190"/>
      <c r="AY1163" s="190"/>
      <c r="AZ1163" s="190"/>
      <c r="BA1163" s="190"/>
      <c r="BB1163" s="190"/>
      <c r="BC1163" s="190"/>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24"/>
      <c r="BL1" s="224"/>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28"/>
      <c r="BL3" s="22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1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24"/>
      <c r="BL4" s="22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24"/>
      <c r="BL5" s="22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5">
        <f>SUM(G7:G36)</f>
        <v>72.380291603528562</v>
      </c>
      <c r="H6" s="269">
        <f>SUM(H7:H36)</f>
        <v>75.438890228994524</v>
      </c>
      <c r="I6" s="141">
        <f t="shared" ref="I6:Q6" si="1">SUM(I7:I36)</f>
        <v>86.025808633852748</v>
      </c>
      <c r="J6" s="141">
        <f t="shared" si="1"/>
        <v>99.169103342830525</v>
      </c>
      <c r="K6" s="141">
        <f t="shared" si="1"/>
        <v>117.35857367157219</v>
      </c>
      <c r="L6" s="141">
        <f t="shared" si="1"/>
        <v>136.28557110629876</v>
      </c>
      <c r="M6" s="141">
        <f t="shared" si="1"/>
        <v>0</v>
      </c>
      <c r="N6" s="141">
        <f t="shared" si="1"/>
        <v>0</v>
      </c>
      <c r="O6" s="141">
        <f t="shared" si="1"/>
        <v>0</v>
      </c>
      <c r="P6" s="141">
        <f t="shared" si="1"/>
        <v>0</v>
      </c>
      <c r="Q6" s="141">
        <f t="shared" si="1"/>
        <v>0</v>
      </c>
      <c r="R6" s="141"/>
      <c r="S6" s="140"/>
      <c r="T6" s="140"/>
      <c r="U6" s="140"/>
      <c r="V6" s="140"/>
      <c r="W6" s="140"/>
      <c r="X6" s="140"/>
      <c r="Y6" s="140"/>
      <c r="Z6" s="140"/>
      <c r="AA6" s="140"/>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4"/>
      <c r="BL6" s="224"/>
    </row>
    <row r="7" spans="1:256" hidden="1" outlineLevel="1">
      <c r="A7" s="9"/>
      <c r="B7" s="9"/>
      <c r="C7" s="9"/>
      <c r="D7" s="131" t="str">
        <f>Asset1</f>
        <v>Opening Distribution Assets</v>
      </c>
      <c r="E7" s="9"/>
      <c r="F7" s="9"/>
      <c r="G7" s="196">
        <f>'Actual RAB roll forward'!G438</f>
        <v>72.380291603528562</v>
      </c>
      <c r="H7" s="112">
        <f t="shared" ref="H7:H26" si="2">G7+G39+G71+G103+G135+G167</f>
        <v>75.438890228994524</v>
      </c>
      <c r="I7" s="112">
        <f t="shared" ref="I7:L34" si="3">H7+H39+H71</f>
        <v>72.955881796692992</v>
      </c>
      <c r="J7" s="112">
        <f t="shared" si="3"/>
        <v>71.105375373887895</v>
      </c>
      <c r="K7" s="112">
        <f t="shared" si="3"/>
        <v>69.477400923739395</v>
      </c>
      <c r="L7" s="112">
        <f t="shared" si="3"/>
        <v>66.527296975279754</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256" hidden="1" outlineLevel="1">
      <c r="A8" s="9"/>
      <c r="B8" s="9"/>
      <c r="C8" s="46"/>
      <c r="D8" s="131" t="str">
        <f>Asset2</f>
        <v>Sub-transmission Overhead</v>
      </c>
      <c r="E8" s="9"/>
      <c r="F8" s="9"/>
      <c r="G8" s="196">
        <f>'Actual RAB roll forward'!G439</f>
        <v>0</v>
      </c>
      <c r="H8" s="112">
        <f t="shared" si="2"/>
        <v>0</v>
      </c>
      <c r="I8" s="112">
        <f t="shared" si="3"/>
        <v>8.164499544289864</v>
      </c>
      <c r="J8" s="112">
        <f t="shared" si="3"/>
        <v>15.056571840634625</v>
      </c>
      <c r="K8" s="112">
        <f t="shared" si="3"/>
        <v>22.053254318519279</v>
      </c>
      <c r="L8" s="112">
        <f t="shared" si="3"/>
        <v>25.931107170299693</v>
      </c>
      <c r="M8" s="112">
        <f>IF(Input!M$173&gt;0, L8+L40+L72, 0)</f>
        <v>0</v>
      </c>
      <c r="N8" s="112">
        <f>IF(Input!N$173&gt;0, M8+M40+M72, 0)</f>
        <v>0</v>
      </c>
      <c r="O8" s="112">
        <f>IF(Input!O$173&gt;0, N8+N40+N72, 0)</f>
        <v>0</v>
      </c>
      <c r="P8" s="112">
        <f>IF(Input!P$173&gt;0, O8+O40+O72, 0)</f>
        <v>0</v>
      </c>
      <c r="Q8" s="112">
        <f>IF(Input!Q$173&gt;0, P8+P40+P72, 0)</f>
        <v>0</v>
      </c>
      <c r="R8" s="112"/>
      <c r="S8" s="101"/>
      <c r="T8" s="101"/>
      <c r="U8" s="101"/>
      <c r="V8" s="101"/>
      <c r="W8" s="101"/>
      <c r="X8" s="101"/>
      <c r="Y8" s="101"/>
      <c r="Z8" s="101"/>
      <c r="AA8" s="101"/>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24"/>
      <c r="BL8" s="224"/>
    </row>
    <row r="9" spans="1:256" hidden="1" outlineLevel="1">
      <c r="A9" s="9"/>
      <c r="B9" s="9"/>
      <c r="C9" s="46"/>
      <c r="D9" s="131" t="str">
        <f>Asset3</f>
        <v>Sub-transmission Underground</v>
      </c>
      <c r="E9" s="9"/>
      <c r="F9" s="9"/>
      <c r="G9" s="196">
        <f>'Actual RAB roll forward'!G440</f>
        <v>0</v>
      </c>
      <c r="H9" s="112">
        <f t="shared" si="2"/>
        <v>0</v>
      </c>
      <c r="I9" s="112">
        <f t="shared" si="3"/>
        <v>0</v>
      </c>
      <c r="J9" s="112">
        <f t="shared" si="3"/>
        <v>0</v>
      </c>
      <c r="K9" s="112">
        <f t="shared" si="3"/>
        <v>0</v>
      </c>
      <c r="L9" s="112">
        <f t="shared" si="3"/>
        <v>0</v>
      </c>
      <c r="M9" s="112">
        <f>IF(Input!M$173&gt;0, L9+L41+L73, 0)</f>
        <v>0</v>
      </c>
      <c r="N9" s="112">
        <f>IF(Input!N$173&gt;0, M9+M41+M73, 0)</f>
        <v>0</v>
      </c>
      <c r="O9" s="112">
        <f>IF(Input!O$173&gt;0, N9+N41+N73, 0)</f>
        <v>0</v>
      </c>
      <c r="P9" s="112">
        <f>IF(Input!P$173&gt;0, O9+O41+O73, 0)</f>
        <v>0</v>
      </c>
      <c r="Q9" s="112">
        <f>IF(Input!Q$173&gt;0, P9+P41+P73, 0)</f>
        <v>0</v>
      </c>
      <c r="R9" s="112"/>
      <c r="S9" s="101"/>
      <c r="T9" s="101"/>
      <c r="U9" s="101"/>
      <c r="V9" s="101"/>
      <c r="W9" s="101"/>
      <c r="X9" s="101"/>
      <c r="Y9" s="101"/>
      <c r="Z9" s="101"/>
      <c r="AA9" s="101"/>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24"/>
      <c r="BL9" s="224"/>
    </row>
    <row r="10" spans="1:256" hidden="1" outlineLevel="1">
      <c r="A10" s="9"/>
      <c r="B10" s="9"/>
      <c r="C10" s="46"/>
      <c r="D10" s="131" t="str">
        <f>Asset4</f>
        <v>Zone Substation</v>
      </c>
      <c r="E10" s="9"/>
      <c r="F10" s="9"/>
      <c r="G10" s="196">
        <f>'Actual RAB roll forward'!G441</f>
        <v>0</v>
      </c>
      <c r="H10" s="112">
        <f t="shared" si="2"/>
        <v>0</v>
      </c>
      <c r="I10" s="112">
        <f t="shared" si="3"/>
        <v>2.6432904719131183</v>
      </c>
      <c r="J10" s="112">
        <f t="shared" si="3"/>
        <v>8.6817935708564509</v>
      </c>
      <c r="K10" s="112">
        <f t="shared" si="3"/>
        <v>20.823661474716044</v>
      </c>
      <c r="L10" s="112">
        <f t="shared" si="3"/>
        <v>36.93299662836322</v>
      </c>
      <c r="M10" s="112">
        <f>IF(Input!M$173&gt;0, L10+L42+L74, 0)</f>
        <v>0</v>
      </c>
      <c r="N10" s="112">
        <f>IF(Input!N$173&gt;0, M10+M42+M74, 0)</f>
        <v>0</v>
      </c>
      <c r="O10" s="112">
        <f>IF(Input!O$173&gt;0, N10+N42+N74, 0)</f>
        <v>0</v>
      </c>
      <c r="P10" s="112">
        <f>IF(Input!P$173&gt;0, O10+O42+O74, 0)</f>
        <v>0</v>
      </c>
      <c r="Q10" s="112">
        <f>IF(Input!Q$173&gt;0, P10+P42+P74, 0)</f>
        <v>0</v>
      </c>
      <c r="R10" s="112"/>
      <c r="S10" s="101"/>
      <c r="T10" s="101"/>
      <c r="U10" s="101"/>
      <c r="V10" s="101"/>
      <c r="W10" s="101"/>
      <c r="X10" s="101"/>
      <c r="Y10" s="101"/>
      <c r="Z10" s="101"/>
      <c r="AA10" s="101"/>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24"/>
      <c r="BL10" s="224"/>
    </row>
    <row r="11" spans="1:256" hidden="1" outlineLevel="1">
      <c r="A11" s="9"/>
      <c r="B11" s="9"/>
      <c r="C11" s="46"/>
      <c r="D11" s="131" t="str">
        <f>Asset5</f>
        <v>IT &amp; Communication Systems (Networks)</v>
      </c>
      <c r="E11" s="9"/>
      <c r="F11" s="9"/>
      <c r="G11" s="196">
        <f>'Actual RAB roll forward'!G442</f>
        <v>0</v>
      </c>
      <c r="H11" s="112">
        <f t="shared" si="2"/>
        <v>0</v>
      </c>
      <c r="I11" s="112">
        <f t="shared" si="3"/>
        <v>0.18060118626473348</v>
      </c>
      <c r="J11" s="112">
        <f t="shared" si="3"/>
        <v>0.29494967039134867</v>
      </c>
      <c r="K11" s="112">
        <f t="shared" si="3"/>
        <v>0.63243179553062323</v>
      </c>
      <c r="L11" s="112">
        <f t="shared" si="3"/>
        <v>1.5205709295998915</v>
      </c>
      <c r="M11" s="112">
        <f>IF(Input!M$173&gt;0, L11+L43+L75, 0)</f>
        <v>0</v>
      </c>
      <c r="N11" s="112">
        <f>IF(Input!N$173&gt;0, M11+M43+M75, 0)</f>
        <v>0</v>
      </c>
      <c r="O11" s="112">
        <f>IF(Input!O$173&gt;0, N11+N43+N75, 0)</f>
        <v>0</v>
      </c>
      <c r="P11" s="112">
        <f>IF(Input!P$173&gt;0, O11+O43+O75, 0)</f>
        <v>0</v>
      </c>
      <c r="Q11" s="112">
        <f>IF(Input!Q$173&gt;0, P11+P43+P75, 0)</f>
        <v>0</v>
      </c>
      <c r="R11" s="112"/>
      <c r="S11" s="101"/>
      <c r="T11" s="101"/>
      <c r="U11" s="101"/>
      <c r="V11" s="101"/>
      <c r="W11" s="101"/>
      <c r="X11" s="101"/>
      <c r="Y11" s="101"/>
      <c r="Z11" s="101"/>
      <c r="AA11" s="101"/>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24"/>
      <c r="BL11" s="224"/>
    </row>
    <row r="12" spans="1:256" hidden="1" outlineLevel="1">
      <c r="A12" s="9"/>
      <c r="B12" s="9"/>
      <c r="C12" s="46"/>
      <c r="D12" s="131" t="str">
        <f>Asset6</f>
        <v>Motor Vehicles</v>
      </c>
      <c r="E12" s="9"/>
      <c r="F12" s="9"/>
      <c r="G12" s="196">
        <f>'Actual RAB roll forward'!G443</f>
        <v>0</v>
      </c>
      <c r="H12" s="112">
        <f t="shared" si="2"/>
        <v>0</v>
      </c>
      <c r="I12" s="112">
        <f t="shared" si="3"/>
        <v>0</v>
      </c>
      <c r="J12" s="112">
        <f t="shared" si="3"/>
        <v>0</v>
      </c>
      <c r="K12" s="112">
        <f t="shared" si="3"/>
        <v>8.5228829707209866E-2</v>
      </c>
      <c r="L12" s="112">
        <f t="shared" si="3"/>
        <v>0.6736848329336127</v>
      </c>
      <c r="M12" s="112">
        <f>IF(Input!M$173&gt;0, L12+L44+L76, 0)</f>
        <v>0</v>
      </c>
      <c r="N12" s="112">
        <f>IF(Input!N$173&gt;0, M12+M44+M76, 0)</f>
        <v>0</v>
      </c>
      <c r="O12" s="112">
        <f>IF(Input!O$173&gt;0, N12+N44+N76, 0)</f>
        <v>0</v>
      </c>
      <c r="P12" s="112">
        <f>IF(Input!P$173&gt;0, O12+O44+O76, 0)</f>
        <v>0</v>
      </c>
      <c r="Q12" s="112">
        <f>IF(Input!Q$173&gt;0, P12+P44+P76, 0)</f>
        <v>0</v>
      </c>
      <c r="R12" s="112"/>
      <c r="S12" s="101"/>
      <c r="T12" s="101"/>
      <c r="U12" s="101"/>
      <c r="V12" s="101"/>
      <c r="W12" s="101"/>
      <c r="X12" s="101"/>
      <c r="Y12" s="101"/>
      <c r="Z12" s="101"/>
      <c r="AA12" s="101"/>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24"/>
      <c r="BL12" s="224"/>
    </row>
    <row r="13" spans="1:256" hidden="1" outlineLevel="1">
      <c r="A13" s="9"/>
      <c r="B13" s="9"/>
      <c r="C13" s="46"/>
      <c r="D13" s="131" t="str">
        <f>Asset7</f>
        <v>Other Non-System Assets (Networks)</v>
      </c>
      <c r="E13" s="9"/>
      <c r="F13" s="9"/>
      <c r="G13" s="196">
        <f>'Actual RAB roll forward'!G444</f>
        <v>0</v>
      </c>
      <c r="H13" s="112">
        <f t="shared" si="2"/>
        <v>0</v>
      </c>
      <c r="I13" s="112">
        <f t="shared" si="3"/>
        <v>0.14104961892888998</v>
      </c>
      <c r="J13" s="112">
        <f t="shared" si="3"/>
        <v>0.18824661004187329</v>
      </c>
      <c r="K13" s="112">
        <f t="shared" si="3"/>
        <v>0.20783332262002657</v>
      </c>
      <c r="L13" s="112">
        <f t="shared" si="3"/>
        <v>0.24057077830443496</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24"/>
      <c r="BL13" s="224"/>
    </row>
    <row r="14" spans="1:256" hidden="1" outlineLevel="1">
      <c r="A14" s="9"/>
      <c r="B14" s="9"/>
      <c r="C14" s="46"/>
      <c r="D14" s="131" t="str">
        <f>Asset8</f>
        <v>IT Systems (Corporate)</v>
      </c>
      <c r="E14" s="9"/>
      <c r="F14" s="9"/>
      <c r="G14" s="196">
        <f>'Actual RAB roll forward'!G445</f>
        <v>0</v>
      </c>
      <c r="H14" s="112">
        <f t="shared" si="2"/>
        <v>0</v>
      </c>
      <c r="I14" s="112">
        <f t="shared" si="3"/>
        <v>0.13348748851522904</v>
      </c>
      <c r="J14" s="112">
        <f t="shared" si="3"/>
        <v>0.15080131689720433</v>
      </c>
      <c r="K14" s="112">
        <f t="shared" si="3"/>
        <v>0.3298077415026317</v>
      </c>
      <c r="L14" s="112">
        <f t="shared" si="3"/>
        <v>0.67258136580037886</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24"/>
      <c r="BL14" s="224"/>
    </row>
    <row r="15" spans="1:256" hidden="1" outlineLevel="1">
      <c r="A15" s="9"/>
      <c r="B15" s="9"/>
      <c r="C15" s="46"/>
      <c r="D15" s="131" t="str">
        <f>Asset9</f>
        <v>Telecommunications (Corporate)</v>
      </c>
      <c r="E15" s="9"/>
      <c r="F15" s="9"/>
      <c r="G15" s="196">
        <f>'Actual RAB roll forward'!G446</f>
        <v>0</v>
      </c>
      <c r="H15" s="112">
        <f t="shared" si="2"/>
        <v>0</v>
      </c>
      <c r="I15" s="112">
        <f t="shared" si="3"/>
        <v>3.6821955445185385E-2</v>
      </c>
      <c r="J15" s="112">
        <f t="shared" si="3"/>
        <v>4.275565703981931E-2</v>
      </c>
      <c r="K15" s="112">
        <f t="shared" si="3"/>
        <v>3.9860059501923763E-2</v>
      </c>
      <c r="L15" s="112">
        <f t="shared" si="3"/>
        <v>3.6456135705567216E-2</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24"/>
      <c r="BL15" s="224"/>
    </row>
    <row r="16" spans="1:256" hidden="1" outlineLevel="1">
      <c r="A16" s="9"/>
      <c r="B16" s="9"/>
      <c r="C16" s="46"/>
      <c r="D16" s="131" t="str">
        <f>Asset10</f>
        <v>Other Non-System Assets (Corporate)</v>
      </c>
      <c r="E16" s="9"/>
      <c r="F16" s="9"/>
      <c r="G16" s="196">
        <f>'Actual RAB roll forward'!G447</f>
        <v>0</v>
      </c>
      <c r="H16" s="112">
        <f t="shared" si="2"/>
        <v>0</v>
      </c>
      <c r="I16" s="112">
        <f t="shared" si="3"/>
        <v>0.4875764791498356</v>
      </c>
      <c r="J16" s="112">
        <f t="shared" si="3"/>
        <v>0.98863354652977975</v>
      </c>
      <c r="K16" s="112">
        <f t="shared" si="3"/>
        <v>0.88844489197175291</v>
      </c>
      <c r="L16" s="112">
        <f t="shared" si="3"/>
        <v>0.75420534534825157</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24"/>
      <c r="BL16" s="224"/>
    </row>
    <row r="17" spans="1:64" hidden="1" outlineLevel="1">
      <c r="A17" s="9"/>
      <c r="B17" s="9"/>
      <c r="C17" s="46"/>
      <c r="D17" s="131" t="str">
        <f>Asset11</f>
        <v>Land</v>
      </c>
      <c r="E17" s="9"/>
      <c r="F17" s="9"/>
      <c r="G17" s="196">
        <f>'Actual RAB roll forward'!G448</f>
        <v>0</v>
      </c>
      <c r="H17" s="112">
        <f t="shared" si="2"/>
        <v>0</v>
      </c>
      <c r="I17" s="112">
        <f t="shared" si="3"/>
        <v>0.34989703810027162</v>
      </c>
      <c r="J17" s="112">
        <f t="shared" si="3"/>
        <v>0.35985239848715567</v>
      </c>
      <c r="K17" s="112">
        <f t="shared" si="3"/>
        <v>0.37204901801873069</v>
      </c>
      <c r="L17" s="112">
        <f t="shared" si="3"/>
        <v>0.37860742427944871</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24"/>
      <c r="BL17" s="224"/>
    </row>
    <row r="18" spans="1:64" hidden="1" outlineLevel="1">
      <c r="A18" s="9"/>
      <c r="B18" s="9"/>
      <c r="C18" s="46"/>
      <c r="D18" s="131" t="str">
        <f>Asset12</f>
        <v>Buildings</v>
      </c>
      <c r="E18" s="9"/>
      <c r="F18" s="9"/>
      <c r="G18" s="196">
        <f>'Actual RAB roll forward'!G449</f>
        <v>0</v>
      </c>
      <c r="H18" s="112">
        <f t="shared" si="2"/>
        <v>0</v>
      </c>
      <c r="I18" s="112">
        <f t="shared" si="3"/>
        <v>0.89802508607199993</v>
      </c>
      <c r="J18" s="112">
        <f t="shared" si="3"/>
        <v>2.2652513087552473</v>
      </c>
      <c r="K18" s="112">
        <f t="shared" si="3"/>
        <v>2.4133624507757001</v>
      </c>
      <c r="L18" s="112">
        <f t="shared" si="3"/>
        <v>2.5824762562789165</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24"/>
      <c r="BL18" s="224"/>
    </row>
    <row r="19" spans="1:64" hidden="1" outlineLevel="1">
      <c r="A19" s="9"/>
      <c r="B19" s="9"/>
      <c r="C19" s="46"/>
      <c r="D19" s="131" t="str">
        <f>Asset13</f>
        <v>Equity raising costs</v>
      </c>
      <c r="E19" s="9"/>
      <c r="F19" s="9"/>
      <c r="G19" s="196">
        <f>'Actual RAB roll forward'!G450</f>
        <v>0</v>
      </c>
      <c r="H19" s="112">
        <f t="shared" si="2"/>
        <v>0</v>
      </c>
      <c r="I19" s="112">
        <f t="shared" si="3"/>
        <v>3.4677968480624884E-2</v>
      </c>
      <c r="J19" s="112">
        <f t="shared" si="3"/>
        <v>3.4872049309135365E-2</v>
      </c>
      <c r="K19" s="112">
        <f t="shared" si="3"/>
        <v>3.5238844968870385E-2</v>
      </c>
      <c r="L19" s="112">
        <f t="shared" si="3"/>
        <v>3.5017264105597787E-2</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24"/>
      <c r="BL19" s="224"/>
    </row>
    <row r="20" spans="1:64" hidden="1" outlineLevel="1">
      <c r="A20" s="9"/>
      <c r="B20" s="9"/>
      <c r="C20" s="46"/>
      <c r="D20" s="131">
        <f>Asset14</f>
        <v>0</v>
      </c>
      <c r="E20" s="9"/>
      <c r="F20" s="9"/>
      <c r="G20" s="196">
        <f>'Actual RAB roll forward'!G451</f>
        <v>0</v>
      </c>
      <c r="H20" s="112">
        <f t="shared" si="2"/>
        <v>0</v>
      </c>
      <c r="I20" s="112">
        <f t="shared" si="3"/>
        <v>0</v>
      </c>
      <c r="J20" s="112">
        <f t="shared" si="3"/>
        <v>0</v>
      </c>
      <c r="K20" s="112">
        <f t="shared" si="3"/>
        <v>0</v>
      </c>
      <c r="L20" s="112">
        <f t="shared" si="3"/>
        <v>0</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24"/>
      <c r="BL20" s="224"/>
    </row>
    <row r="21" spans="1:64" hidden="1" outlineLevel="1">
      <c r="A21" s="9"/>
      <c r="B21" s="9"/>
      <c r="C21" s="46"/>
      <c r="D21" s="131">
        <f>Asset15</f>
        <v>0</v>
      </c>
      <c r="E21" s="9"/>
      <c r="F21" s="9"/>
      <c r="G21" s="196">
        <f>'Actual RAB roll forward'!G452</f>
        <v>0</v>
      </c>
      <c r="H21" s="112">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24"/>
      <c r="BL21" s="224"/>
    </row>
    <row r="22" spans="1:64" hidden="1" outlineLevel="1">
      <c r="A22" s="9"/>
      <c r="B22" s="9"/>
      <c r="C22" s="46"/>
      <c r="D22" s="131">
        <f>Asset16</f>
        <v>0</v>
      </c>
      <c r="E22" s="9"/>
      <c r="F22" s="9"/>
      <c r="G22" s="196">
        <f>'Actual RAB roll forward'!G453</f>
        <v>0</v>
      </c>
      <c r="H22" s="112">
        <f t="shared" si="2"/>
        <v>0</v>
      </c>
      <c r="I22" s="112">
        <f t="shared" si="3"/>
        <v>0</v>
      </c>
      <c r="J22" s="112">
        <f t="shared" si="3"/>
        <v>0</v>
      </c>
      <c r="K22" s="112">
        <f t="shared" si="3"/>
        <v>0</v>
      </c>
      <c r="L22" s="112">
        <f t="shared" si="3"/>
        <v>0</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24"/>
      <c r="BL22" s="224"/>
    </row>
    <row r="23" spans="1:64" hidden="1" outlineLevel="1">
      <c r="A23" s="9"/>
      <c r="B23" s="9"/>
      <c r="C23" s="46"/>
      <c r="D23" s="131">
        <f>Asset17</f>
        <v>0</v>
      </c>
      <c r="E23" s="9"/>
      <c r="F23" s="9"/>
      <c r="G23" s="196">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24"/>
      <c r="BL23" s="224"/>
    </row>
    <row r="24" spans="1:64" hidden="1" outlineLevel="1">
      <c r="A24" s="9"/>
      <c r="B24" s="9"/>
      <c r="C24" s="46"/>
      <c r="D24" s="131">
        <f>Asset18</f>
        <v>0</v>
      </c>
      <c r="E24" s="9"/>
      <c r="F24" s="9"/>
      <c r="G24" s="196">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24"/>
      <c r="BL24" s="224"/>
    </row>
    <row r="25" spans="1:64" hidden="1" outlineLevel="1">
      <c r="A25" s="9"/>
      <c r="B25" s="9"/>
      <c r="C25" s="46"/>
      <c r="D25" s="131">
        <f>Asset19</f>
        <v>0</v>
      </c>
      <c r="E25" s="9"/>
      <c r="F25" s="9"/>
      <c r="G25" s="196">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24"/>
      <c r="BL25" s="224"/>
    </row>
    <row r="26" spans="1:64" hidden="1" outlineLevel="1">
      <c r="A26" s="9"/>
      <c r="B26" s="9"/>
      <c r="C26" s="46"/>
      <c r="D26" s="131">
        <f>Asset20</f>
        <v>0</v>
      </c>
      <c r="E26" s="9"/>
      <c r="F26" s="9"/>
      <c r="G26" s="196">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24"/>
      <c r="BL26" s="224"/>
    </row>
    <row r="27" spans="1:64" hidden="1" outlineLevel="1">
      <c r="A27" s="9"/>
      <c r="B27" s="9"/>
      <c r="C27" s="46"/>
      <c r="D27" s="131">
        <f>Asset21</f>
        <v>0</v>
      </c>
      <c r="E27" s="9"/>
      <c r="F27" s="9"/>
      <c r="G27" s="196">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24"/>
      <c r="BL27" s="224"/>
    </row>
    <row r="28" spans="1:64" hidden="1" outlineLevel="1">
      <c r="A28" s="9"/>
      <c r="B28" s="9"/>
      <c r="C28" s="46"/>
      <c r="D28" s="131">
        <f>Asset22</f>
        <v>0</v>
      </c>
      <c r="E28" s="9"/>
      <c r="F28" s="9"/>
      <c r="G28" s="196">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24"/>
      <c r="BL28" s="224"/>
    </row>
    <row r="29" spans="1:64" hidden="1" outlineLevel="1">
      <c r="A29" s="9"/>
      <c r="B29" s="9"/>
      <c r="C29" s="46"/>
      <c r="D29" s="131">
        <f>Asset23</f>
        <v>0</v>
      </c>
      <c r="E29" s="9"/>
      <c r="F29" s="9"/>
      <c r="G29" s="196">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24"/>
      <c r="BL29" s="224"/>
    </row>
    <row r="30" spans="1:64" hidden="1" outlineLevel="1">
      <c r="A30" s="9"/>
      <c r="B30" s="9"/>
      <c r="C30" s="46"/>
      <c r="D30" s="131">
        <f>Asset24</f>
        <v>0</v>
      </c>
      <c r="E30" s="9"/>
      <c r="F30" s="9"/>
      <c r="G30" s="196">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24"/>
      <c r="BL30" s="224"/>
    </row>
    <row r="31" spans="1:64" hidden="1" outlineLevel="1">
      <c r="A31" s="9"/>
      <c r="B31" s="9"/>
      <c r="C31" s="46"/>
      <c r="D31" s="131">
        <f>Asset25</f>
        <v>0</v>
      </c>
      <c r="E31" s="9"/>
      <c r="F31" s="9"/>
      <c r="G31" s="196">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24"/>
      <c r="BL31" s="224"/>
    </row>
    <row r="32" spans="1:64" hidden="1" outlineLevel="1">
      <c r="A32" s="9"/>
      <c r="B32" s="9"/>
      <c r="C32" s="46"/>
      <c r="D32" s="131">
        <f>Asset26</f>
        <v>0</v>
      </c>
      <c r="E32" s="9"/>
      <c r="F32" s="9"/>
      <c r="G32" s="196">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24"/>
      <c r="BL32" s="224"/>
    </row>
    <row r="33" spans="1:64" hidden="1" outlineLevel="1">
      <c r="A33" s="9"/>
      <c r="B33" s="9"/>
      <c r="C33" s="46"/>
      <c r="D33" s="131">
        <f>Asset27</f>
        <v>0</v>
      </c>
      <c r="E33" s="9"/>
      <c r="F33" s="9"/>
      <c r="G33" s="196">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24"/>
      <c r="BL33" s="224"/>
    </row>
    <row r="34" spans="1:64" hidden="1" outlineLevel="1">
      <c r="A34" s="9"/>
      <c r="B34" s="9"/>
      <c r="C34" s="46"/>
      <c r="D34" s="131">
        <f>Asset28</f>
        <v>0</v>
      </c>
      <c r="E34" s="9"/>
      <c r="F34" s="9"/>
      <c r="G34" s="196">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24"/>
      <c r="BL34" s="224"/>
    </row>
    <row r="35" spans="1:64" hidden="1" outlineLevel="1">
      <c r="A35" s="9"/>
      <c r="B35" s="9"/>
      <c r="C35" s="46"/>
      <c r="D35" s="131">
        <f>Asset29</f>
        <v>0</v>
      </c>
      <c r="E35" s="9"/>
      <c r="F35" s="9"/>
      <c r="G35" s="196">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24"/>
      <c r="BL35" s="224"/>
    </row>
    <row r="36" spans="1:64" hidden="1" outlineLevel="1">
      <c r="A36" s="9"/>
      <c r="B36" s="9"/>
      <c r="C36" s="46"/>
      <c r="D36" s="131">
        <f>Asset30</f>
        <v>0</v>
      </c>
      <c r="E36" s="9"/>
      <c r="F36" s="9"/>
      <c r="G36" s="196">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24"/>
      <c r="BL36" s="224"/>
    </row>
    <row r="37" spans="1:64" collapsed="1">
      <c r="A37" s="9"/>
      <c r="B37" s="9"/>
      <c r="C37" s="46"/>
      <c r="D37" s="115"/>
      <c r="E37" s="9"/>
      <c r="F37" s="9"/>
      <c r="G37" s="207"/>
      <c r="H37" s="37"/>
      <c r="I37" s="37"/>
      <c r="J37" s="37"/>
      <c r="K37" s="37"/>
      <c r="L37" s="37"/>
      <c r="M37" s="37"/>
      <c r="N37" s="101"/>
      <c r="O37" s="29"/>
      <c r="P37" s="29"/>
      <c r="Q37" s="29"/>
      <c r="R37" s="29"/>
      <c r="S37" s="101"/>
      <c r="T37" s="101"/>
      <c r="U37" s="101"/>
      <c r="V37" s="101"/>
      <c r="W37" s="101"/>
      <c r="X37" s="101"/>
      <c r="Y37" s="101"/>
      <c r="Z37" s="101"/>
      <c r="AA37" s="101"/>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24"/>
      <c r="BL37" s="224"/>
    </row>
    <row r="38" spans="1:64">
      <c r="A38" s="9"/>
      <c r="B38" s="9"/>
      <c r="C38" s="46" t="s">
        <v>36</v>
      </c>
      <c r="D38" s="9"/>
      <c r="E38" s="9"/>
      <c r="F38" s="9"/>
      <c r="G38" s="197">
        <f>SUM(G39:G68)</f>
        <v>4.2038385308644184</v>
      </c>
      <c r="H38" s="37">
        <f>SUM(H39:H68)</f>
        <v>13.069926837159752</v>
      </c>
      <c r="I38" s="37">
        <f t="shared" ref="I38:Q38" si="6">SUM(I39:I68)</f>
        <v>15.094161149315488</v>
      </c>
      <c r="J38" s="37">
        <f t="shared" si="6"/>
        <v>19.86628706541455</v>
      </c>
      <c r="K38" s="37">
        <f t="shared" si="6"/>
        <v>22.683405154858828</v>
      </c>
      <c r="L38" s="309">
        <f t="shared" si="6"/>
        <v>20.847539699782381</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24"/>
      <c r="BL38" s="224"/>
    </row>
    <row r="39" spans="1:64" hidden="1" outlineLevel="1">
      <c r="A39" s="9"/>
      <c r="B39" s="9"/>
      <c r="C39" s="46"/>
      <c r="D39" s="131" t="str">
        <f>Asset1</f>
        <v>Opening Distribution Assets</v>
      </c>
      <c r="E39" s="9"/>
      <c r="F39" s="9"/>
      <c r="G39" s="196">
        <f>'Actual RAB roll forward'!G470</f>
        <v>4.2038385308644184</v>
      </c>
      <c r="H39" s="112">
        <f>'Actual RAB roll forward'!H470</f>
        <v>0</v>
      </c>
      <c r="I39" s="112">
        <f>'Actual RAB roll forward'!I470</f>
        <v>0</v>
      </c>
      <c r="J39" s="112">
        <f>'Actual RAB roll forward'!J470</f>
        <v>0</v>
      </c>
      <c r="K39" s="112">
        <f>'Actual RAB roll forward'!K470</f>
        <v>0</v>
      </c>
      <c r="L39" s="112">
        <f>'Actual RAB roll forward'!L470</f>
        <v>0</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24"/>
      <c r="BL39" s="224"/>
    </row>
    <row r="40" spans="1:64" hidden="1" outlineLevel="1">
      <c r="A40" s="9"/>
      <c r="B40" s="9"/>
      <c r="C40" s="46"/>
      <c r="D40" s="131" t="str">
        <f>Asset2</f>
        <v>Sub-transmission Overhead</v>
      </c>
      <c r="E40" s="9"/>
      <c r="F40" s="9"/>
      <c r="G40" s="196">
        <f>'Actual RAB roll forward'!G471</f>
        <v>0</v>
      </c>
      <c r="H40" s="112">
        <f>'Actual RAB roll forward'!H471</f>
        <v>8.164499544289864</v>
      </c>
      <c r="I40" s="112">
        <f>'Actual RAB roll forward'!I471</f>
        <v>6.8676014235398499</v>
      </c>
      <c r="J40" s="112">
        <f>'Actual RAB roll forward'!J471</f>
        <v>6.8766798719602455</v>
      </c>
      <c r="K40" s="112">
        <f>'Actual RAB roll forward'!K471</f>
        <v>4.0703911665556323</v>
      </c>
      <c r="L40" s="112">
        <f>'Actual RAB roll forward'!L471</f>
        <v>2.9303712500180898</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24"/>
      <c r="BL40" s="224"/>
    </row>
    <row r="41" spans="1:64" hidden="1" outlineLevel="1">
      <c r="A41" s="9"/>
      <c r="B41" s="9"/>
      <c r="C41" s="46"/>
      <c r="D41" s="131" t="str">
        <f>Asset3</f>
        <v>Sub-transmission Underground</v>
      </c>
      <c r="E41" s="9"/>
      <c r="F41" s="9"/>
      <c r="G41" s="196">
        <f>'Actual RAB roll forward'!G472</f>
        <v>0</v>
      </c>
      <c r="H41" s="112">
        <f>'Actual RAB roll forward'!H472</f>
        <v>0</v>
      </c>
      <c r="I41" s="112">
        <f>'Actual RAB roll forward'!I472</f>
        <v>0</v>
      </c>
      <c r="J41" s="112">
        <f>'Actual RAB roll forward'!J472</f>
        <v>0</v>
      </c>
      <c r="K41" s="112">
        <f>'Actual RAB roll forward'!K472</f>
        <v>0</v>
      </c>
      <c r="L41" s="112">
        <f>'Actual RAB roll forward'!L472</f>
        <v>0</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24"/>
      <c r="BL41" s="224"/>
    </row>
    <row r="42" spans="1:64" hidden="1" outlineLevel="1">
      <c r="A42" s="9"/>
      <c r="B42" s="9"/>
      <c r="C42" s="46"/>
      <c r="D42" s="131" t="str">
        <f>Asset4</f>
        <v>Zone Substation</v>
      </c>
      <c r="E42" s="9"/>
      <c r="F42" s="9"/>
      <c r="G42" s="196">
        <f>'Actual RAB roll forward'!G473</f>
        <v>0</v>
      </c>
      <c r="H42" s="112">
        <f>'Actual RAB roll forward'!H473</f>
        <v>2.6432904719131183</v>
      </c>
      <c r="I42" s="112">
        <f>'Actual RAB roll forward'!I473</f>
        <v>6.0305805527329097</v>
      </c>
      <c r="J42" s="112">
        <f>'Actual RAB roll forward'!J473</f>
        <v>12.071865992557264</v>
      </c>
      <c r="K42" s="112">
        <f>'Actual RAB roll forward'!K473</f>
        <v>16.286139607101596</v>
      </c>
      <c r="L42" s="112">
        <f>'Actual RAB roll forward'!L473</f>
        <v>13.232449196028108</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24"/>
      <c r="BL42" s="224"/>
    </row>
    <row r="43" spans="1:64" hidden="1" outlineLevel="1">
      <c r="A43" s="9"/>
      <c r="B43" s="9"/>
      <c r="C43" s="46"/>
      <c r="D43" s="131" t="str">
        <f>Asset5</f>
        <v>IT &amp; Communication Systems (Networks)</v>
      </c>
      <c r="E43" s="9"/>
      <c r="F43" s="9"/>
      <c r="G43" s="196">
        <f>'Actual RAB roll forward'!G474</f>
        <v>0</v>
      </c>
      <c r="H43" s="112">
        <f>'Actual RAB roll forward'!H474</f>
        <v>0.18060118626473348</v>
      </c>
      <c r="I43" s="112">
        <f>'Actual RAB roll forward'!I474</f>
        <v>0.12759880585009126</v>
      </c>
      <c r="J43" s="112">
        <f>'Actual RAB roll forward'!J474</f>
        <v>0.3595202442574652</v>
      </c>
      <c r="K43" s="112">
        <f>'Actual RAB roll forward'!K474</f>
        <v>0.9472820510346649</v>
      </c>
      <c r="L43" s="112">
        <f>'Actual RAB roll forward'!L474</f>
        <v>2.9227293308355633</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24"/>
      <c r="BL43" s="224"/>
    </row>
    <row r="44" spans="1:64" hidden="1" outlineLevel="1">
      <c r="A44" s="9"/>
      <c r="B44" s="9"/>
      <c r="C44" s="46"/>
      <c r="D44" s="131" t="str">
        <f>Asset6</f>
        <v>Motor Vehicles</v>
      </c>
      <c r="E44" s="9"/>
      <c r="F44" s="9"/>
      <c r="G44" s="196">
        <f>'Actual RAB roll forward'!G475</f>
        <v>0</v>
      </c>
      <c r="H44" s="112">
        <f>'Actual RAB roll forward'!H475</f>
        <v>0</v>
      </c>
      <c r="I44" s="112">
        <f>'Actual RAB roll forward'!I475</f>
        <v>0</v>
      </c>
      <c r="J44" s="112">
        <f>'Actual RAB roll forward'!J475</f>
        <v>8.5228829707209866E-2</v>
      </c>
      <c r="K44" s="112">
        <f>'Actual RAB roll forward'!K475</f>
        <v>0.59954182405890932</v>
      </c>
      <c r="L44" s="112">
        <f>'Actual RAB roll forward'!L475</f>
        <v>0.24541151423860255</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24"/>
      <c r="BL44" s="224"/>
    </row>
    <row r="45" spans="1:64" hidden="1" outlineLevel="1">
      <c r="A45" s="9"/>
      <c r="B45" s="9"/>
      <c r="C45" s="46"/>
      <c r="D45" s="131" t="str">
        <f>Asset7</f>
        <v>Other Non-System Assets (Networks)</v>
      </c>
      <c r="E45" s="9"/>
      <c r="F45" s="9"/>
      <c r="G45" s="196">
        <f>'Actual RAB roll forward'!G476</f>
        <v>0</v>
      </c>
      <c r="H45" s="112">
        <f>'Actual RAB roll forward'!H476</f>
        <v>0.14104961892888998</v>
      </c>
      <c r="I45" s="112">
        <f>'Actual RAB roll forward'!I476</f>
        <v>7.190718719311108E-2</v>
      </c>
      <c r="J45" s="112">
        <f>'Actual RAB roll forward'!J476</f>
        <v>5.7537638565375804E-2</v>
      </c>
      <c r="K45" s="112">
        <f>'Actual RAB roll forward'!K476</f>
        <v>8.6805147062550159E-2</v>
      </c>
      <c r="L45" s="112">
        <f>'Actual RAB roll forward'!L476</f>
        <v>9.2640889327853276E-2</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24"/>
      <c r="BL45" s="224"/>
    </row>
    <row r="46" spans="1:64" hidden="1" outlineLevel="1">
      <c r="A46" s="9"/>
      <c r="B46" s="9"/>
      <c r="C46" s="46"/>
      <c r="D46" s="131" t="str">
        <f>Asset8</f>
        <v>IT Systems (Corporate)</v>
      </c>
      <c r="E46" s="9"/>
      <c r="F46" s="9"/>
      <c r="G46" s="196">
        <f>'Actual RAB roll forward'!G477</f>
        <v>0</v>
      </c>
      <c r="H46" s="112">
        <f>'Actual RAB roll forward'!H477</f>
        <v>0.13348748851522904</v>
      </c>
      <c r="I46" s="112">
        <f>'Actual RAB roll forward'!I477</f>
        <v>4.0699230203713306E-2</v>
      </c>
      <c r="J46" s="112">
        <f>'Actual RAB roll forward'!J477</f>
        <v>0.21022355084998504</v>
      </c>
      <c r="K46" s="112">
        <f>'Actual RAB roll forward'!K477</f>
        <v>0.41798917113934275</v>
      </c>
      <c r="L46" s="112">
        <f>'Actual RAB roll forward'!L477</f>
        <v>0.99563222074023461</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24"/>
      <c r="BL46" s="224"/>
    </row>
    <row r="47" spans="1:64" hidden="1" outlineLevel="1">
      <c r="A47" s="9"/>
      <c r="B47" s="9"/>
      <c r="C47" s="46"/>
      <c r="D47" s="131" t="str">
        <f>Asset9</f>
        <v>Telecommunications (Corporate)</v>
      </c>
      <c r="E47" s="9"/>
      <c r="F47" s="9"/>
      <c r="G47" s="196">
        <f>'Actual RAB roll forward'!G478</f>
        <v>0</v>
      </c>
      <c r="H47" s="112">
        <f>'Actual RAB roll forward'!H478</f>
        <v>3.6821955445185385E-2</v>
      </c>
      <c r="I47" s="112">
        <f>'Actual RAB roll forward'!I478</f>
        <v>1.2384465134540926E-2</v>
      </c>
      <c r="J47" s="112">
        <f>'Actual RAB roll forward'!J478</f>
        <v>5.9144128722347714E-3</v>
      </c>
      <c r="K47" s="112">
        <f>'Actual RAB roll forward'!K478</f>
        <v>7.7232675018642323E-3</v>
      </c>
      <c r="L47" s="112">
        <f>'Actual RAB roll forward'!L478</f>
        <v>0</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24"/>
      <c r="BL47" s="224"/>
    </row>
    <row r="48" spans="1:64" hidden="1" outlineLevel="1">
      <c r="A48" s="9"/>
      <c r="B48" s="9"/>
      <c r="C48" s="46"/>
      <c r="D48" s="131" t="str">
        <f>Asset10</f>
        <v>Other Non-System Assets (Corporate)</v>
      </c>
      <c r="E48" s="9"/>
      <c r="F48" s="9"/>
      <c r="G48" s="196">
        <f>'Actual RAB roll forward'!G479</f>
        <v>0</v>
      </c>
      <c r="H48" s="112">
        <f>'Actual RAB roll forward'!H479</f>
        <v>0.4875764791498356</v>
      </c>
      <c r="I48" s="112">
        <f>'Actual RAB roll forward'!I479</f>
        <v>0.5864745998436427</v>
      </c>
      <c r="J48" s="112">
        <f>'Actual RAB roll forward'!J479</f>
        <v>8.9050636632598185E-2</v>
      </c>
      <c r="K48" s="112">
        <f>'Actual RAB roll forward'!K479</f>
        <v>9.8810001709417464E-2</v>
      </c>
      <c r="L48" s="112">
        <f>'Actual RAB roll forward'!L479</f>
        <v>0.173072347192123</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24"/>
      <c r="BL48" s="224"/>
    </row>
    <row r="49" spans="1:64" hidden="1" outlineLevel="1">
      <c r="A49" s="9"/>
      <c r="B49" s="9"/>
      <c r="C49" s="46"/>
      <c r="D49" s="131" t="str">
        <f>Asset11</f>
        <v>Land</v>
      </c>
      <c r="E49" s="9"/>
      <c r="F49" s="9"/>
      <c r="G49" s="196">
        <f>'Actual RAB roll forward'!G480</f>
        <v>0</v>
      </c>
      <c r="H49" s="112">
        <f>'Actual RAB roll forward'!H480</f>
        <v>0.34989703810027162</v>
      </c>
      <c r="I49" s="112">
        <f>'Actual RAB roll forward'!I480</f>
        <v>0</v>
      </c>
      <c r="J49" s="112">
        <f>'Actual RAB roll forward'!J480</f>
        <v>0</v>
      </c>
      <c r="K49" s="112">
        <f>'Actual RAB roll forward'!K480</f>
        <v>0</v>
      </c>
      <c r="L49" s="112">
        <f>'Actual RAB roll forward'!L480</f>
        <v>0</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24"/>
      <c r="BL49" s="224"/>
    </row>
    <row r="50" spans="1:64" hidden="1" outlineLevel="1">
      <c r="A50" s="9"/>
      <c r="B50" s="9"/>
      <c r="C50" s="46"/>
      <c r="D50" s="131" t="str">
        <f>Asset12</f>
        <v>Buildings</v>
      </c>
      <c r="E50" s="9"/>
      <c r="F50" s="9"/>
      <c r="G50" s="196">
        <f>'Actual RAB roll forward'!G481</f>
        <v>0</v>
      </c>
      <c r="H50" s="112">
        <f>'Actual RAB roll forward'!H481</f>
        <v>0.89802508607199993</v>
      </c>
      <c r="I50" s="112">
        <f>'Actual RAB roll forward'!I481</f>
        <v>1.3569148848176289</v>
      </c>
      <c r="J50" s="112">
        <f>'Actual RAB roll forward'!J481</f>
        <v>0.11026588801217627</v>
      </c>
      <c r="K50" s="112">
        <f>'Actual RAB roll forward'!K481</f>
        <v>0.16872291869485473</v>
      </c>
      <c r="L50" s="112">
        <f>'Actual RAB roll forward'!L481</f>
        <v>0.25523295140181251</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24"/>
      <c r="BL50" s="224"/>
    </row>
    <row r="51" spans="1:64" hidden="1" outlineLevel="1">
      <c r="A51" s="9"/>
      <c r="B51" s="9"/>
      <c r="C51" s="46"/>
      <c r="D51" s="131" t="str">
        <f>Asset13</f>
        <v>Equity raising costs</v>
      </c>
      <c r="E51" s="9"/>
      <c r="F51" s="9"/>
      <c r="G51" s="196">
        <f>'Actual RAB roll forward'!G482</f>
        <v>0</v>
      </c>
      <c r="H51" s="112">
        <f>'Actual RAB roll forward'!H482</f>
        <v>3.4677968480624884E-2</v>
      </c>
      <c r="I51" s="112">
        <f>'Actual RAB roll forward'!I482</f>
        <v>0</v>
      </c>
      <c r="J51" s="112">
        <f>'Actual RAB roll forward'!J482</f>
        <v>0</v>
      </c>
      <c r="K51" s="112">
        <f>'Actual RAB roll forward'!K482</f>
        <v>0</v>
      </c>
      <c r="L51" s="112">
        <f>'Actual RAB roll forward'!L482</f>
        <v>0</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24"/>
      <c r="BL51" s="224"/>
    </row>
    <row r="52" spans="1:64" hidden="1" outlineLevel="1">
      <c r="A52" s="9"/>
      <c r="B52" s="9"/>
      <c r="C52" s="46"/>
      <c r="D52" s="131">
        <f>Asset14</f>
        <v>0</v>
      </c>
      <c r="E52" s="9"/>
      <c r="F52" s="9"/>
      <c r="G52" s="196">
        <f>'Actual RAB roll forward'!G483</f>
        <v>0</v>
      </c>
      <c r="H52" s="112">
        <f>'Actual RAB roll forward'!H483</f>
        <v>0</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24"/>
      <c r="BL52" s="224"/>
    </row>
    <row r="53" spans="1:64" hidden="1" outlineLevel="1">
      <c r="A53" s="9"/>
      <c r="B53" s="9"/>
      <c r="C53" s="46"/>
      <c r="D53" s="131">
        <f>Asset15</f>
        <v>0</v>
      </c>
      <c r="E53" s="9"/>
      <c r="F53" s="9"/>
      <c r="G53" s="196">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24"/>
      <c r="BL53" s="224"/>
    </row>
    <row r="54" spans="1:64" hidden="1" outlineLevel="1">
      <c r="A54" s="9"/>
      <c r="B54" s="9"/>
      <c r="C54" s="46"/>
      <c r="D54" s="131">
        <f>Asset16</f>
        <v>0</v>
      </c>
      <c r="E54" s="9"/>
      <c r="F54" s="9"/>
      <c r="G54" s="196">
        <f>'Actual RAB roll forward'!G485</f>
        <v>0</v>
      </c>
      <c r="H54" s="112">
        <f>'Actual RAB roll forward'!H485</f>
        <v>0</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24"/>
      <c r="BL54" s="224"/>
    </row>
    <row r="55" spans="1:64" hidden="1" outlineLevel="1">
      <c r="A55" s="9"/>
      <c r="B55" s="9"/>
      <c r="C55" s="46"/>
      <c r="D55" s="131">
        <f>Asset17</f>
        <v>0</v>
      </c>
      <c r="E55" s="9"/>
      <c r="F55" s="9"/>
      <c r="G55" s="196">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24"/>
      <c r="BL55" s="224"/>
    </row>
    <row r="56" spans="1:64" hidden="1" outlineLevel="1">
      <c r="A56" s="9"/>
      <c r="B56" s="9"/>
      <c r="C56" s="46"/>
      <c r="D56" s="131">
        <f>Asset18</f>
        <v>0</v>
      </c>
      <c r="E56" s="9"/>
      <c r="F56" s="9"/>
      <c r="G56" s="196">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24"/>
      <c r="BL56" s="224"/>
    </row>
    <row r="57" spans="1:64" hidden="1" outlineLevel="1">
      <c r="A57" s="9"/>
      <c r="B57" s="9"/>
      <c r="C57" s="46"/>
      <c r="D57" s="131">
        <f>Asset19</f>
        <v>0</v>
      </c>
      <c r="E57" s="9"/>
      <c r="F57" s="9"/>
      <c r="G57" s="196">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24"/>
      <c r="BL57" s="224"/>
    </row>
    <row r="58" spans="1:64" hidden="1" outlineLevel="1">
      <c r="A58" s="9"/>
      <c r="B58" s="9"/>
      <c r="C58" s="46"/>
      <c r="D58" s="131">
        <f>Asset20</f>
        <v>0</v>
      </c>
      <c r="E58" s="9"/>
      <c r="F58" s="9"/>
      <c r="G58" s="196">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24"/>
      <c r="BL58" s="224"/>
    </row>
    <row r="59" spans="1:64" hidden="1" outlineLevel="1">
      <c r="A59" s="9"/>
      <c r="B59" s="9"/>
      <c r="C59" s="46"/>
      <c r="D59" s="131">
        <f>Asset21</f>
        <v>0</v>
      </c>
      <c r="E59" s="9"/>
      <c r="F59" s="9"/>
      <c r="G59" s="196">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24"/>
      <c r="BL59" s="224"/>
    </row>
    <row r="60" spans="1:64" hidden="1" outlineLevel="1">
      <c r="A60" s="9"/>
      <c r="B60" s="9"/>
      <c r="C60" s="46"/>
      <c r="D60" s="131">
        <f>Asset22</f>
        <v>0</v>
      </c>
      <c r="E60" s="9"/>
      <c r="F60" s="9"/>
      <c r="G60" s="196">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24"/>
      <c r="BL60" s="224"/>
    </row>
    <row r="61" spans="1:64" hidden="1" outlineLevel="1">
      <c r="A61" s="9"/>
      <c r="B61" s="9"/>
      <c r="C61" s="46"/>
      <c r="D61" s="131">
        <f>Asset23</f>
        <v>0</v>
      </c>
      <c r="E61" s="9"/>
      <c r="F61" s="9"/>
      <c r="G61" s="196">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24"/>
      <c r="BL61" s="224"/>
    </row>
    <row r="62" spans="1:64" hidden="1" outlineLevel="1">
      <c r="A62" s="9"/>
      <c r="B62" s="9"/>
      <c r="C62" s="46"/>
      <c r="D62" s="131">
        <f>Asset24</f>
        <v>0</v>
      </c>
      <c r="E62" s="9"/>
      <c r="F62" s="9"/>
      <c r="G62" s="196">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24"/>
      <c r="BL62" s="224"/>
    </row>
    <row r="63" spans="1:64" hidden="1" outlineLevel="1">
      <c r="A63" s="9"/>
      <c r="B63" s="9"/>
      <c r="C63" s="46"/>
      <c r="D63" s="131">
        <f>Asset25</f>
        <v>0</v>
      </c>
      <c r="E63" s="9"/>
      <c r="F63" s="9"/>
      <c r="G63" s="196">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24"/>
      <c r="BL63" s="224"/>
    </row>
    <row r="64" spans="1:64" hidden="1" outlineLevel="1">
      <c r="A64" s="9"/>
      <c r="B64" s="9"/>
      <c r="C64" s="46"/>
      <c r="D64" s="131">
        <f>Asset26</f>
        <v>0</v>
      </c>
      <c r="E64" s="9"/>
      <c r="F64" s="9"/>
      <c r="G64" s="196">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24"/>
      <c r="BL64" s="224"/>
    </row>
    <row r="65" spans="1:64" hidden="1" outlineLevel="1">
      <c r="A65" s="9"/>
      <c r="B65" s="9"/>
      <c r="C65" s="46"/>
      <c r="D65" s="131">
        <f>Asset27</f>
        <v>0</v>
      </c>
      <c r="E65" s="9"/>
      <c r="F65" s="9"/>
      <c r="G65" s="196">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24"/>
      <c r="BL65" s="224"/>
    </row>
    <row r="66" spans="1:64" hidden="1" outlineLevel="1">
      <c r="A66" s="9"/>
      <c r="B66" s="9"/>
      <c r="C66" s="46"/>
      <c r="D66" s="131">
        <f>Asset28</f>
        <v>0</v>
      </c>
      <c r="E66" s="9"/>
      <c r="F66" s="9"/>
      <c r="G66" s="196">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24"/>
      <c r="BL66" s="224"/>
    </row>
    <row r="67" spans="1:64" hidden="1" outlineLevel="1">
      <c r="A67" s="9"/>
      <c r="B67" s="9"/>
      <c r="C67" s="46"/>
      <c r="D67" s="131">
        <f>Asset29</f>
        <v>0</v>
      </c>
      <c r="E67" s="9"/>
      <c r="F67" s="9"/>
      <c r="G67" s="196">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24"/>
      <c r="BL67" s="224"/>
    </row>
    <row r="68" spans="1:64" hidden="1" outlineLevel="1">
      <c r="A68" s="9"/>
      <c r="B68" s="9"/>
      <c r="C68" s="46"/>
      <c r="D68" s="131">
        <f>Asset30</f>
        <v>0</v>
      </c>
      <c r="E68" s="9"/>
      <c r="F68" s="9"/>
      <c r="G68" s="196">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24"/>
      <c r="BL68" s="224"/>
    </row>
    <row r="69" spans="1:64" collapsed="1">
      <c r="A69" s="9"/>
      <c r="B69" s="9"/>
      <c r="C69" s="46"/>
      <c r="D69" s="115"/>
      <c r="E69" s="9"/>
      <c r="F69" s="9"/>
      <c r="G69" s="207"/>
      <c r="H69" s="37"/>
      <c r="I69" s="37"/>
      <c r="J69" s="37"/>
      <c r="K69" s="37"/>
      <c r="L69" s="37"/>
      <c r="M69" s="37"/>
      <c r="N69" s="101"/>
      <c r="O69" s="29"/>
      <c r="P69" s="29"/>
      <c r="Q69" s="29"/>
      <c r="R69" s="29"/>
      <c r="S69" s="101"/>
      <c r="T69" s="101"/>
      <c r="U69" s="101"/>
      <c r="V69" s="101"/>
      <c r="W69" s="101"/>
      <c r="X69" s="101"/>
      <c r="Y69" s="101"/>
      <c r="Z69" s="101"/>
      <c r="AA69" s="101"/>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24"/>
      <c r="BL69" s="224"/>
    </row>
    <row r="70" spans="1:64">
      <c r="A70" s="9"/>
      <c r="B70" s="9"/>
      <c r="C70" s="228" t="s">
        <v>72</v>
      </c>
      <c r="D70" s="224"/>
      <c r="E70" s="9"/>
      <c r="F70" s="9"/>
      <c r="G70" s="197">
        <f>SUM(G71:G100)</f>
        <v>-0.59961345567073321</v>
      </c>
      <c r="H70" s="37">
        <f>SUM(H71:H100)</f>
        <v>-2.4830084323015296</v>
      </c>
      <c r="I70" s="37">
        <f t="shared" ref="I70:Q70" si="7">SUM(I71:I100)</f>
        <v>-1.9508664403376925</v>
      </c>
      <c r="J70" s="37">
        <f t="shared" si="7"/>
        <v>-1.676816736672901</v>
      </c>
      <c r="K70" s="37">
        <f t="shared" si="7"/>
        <v>-3.7564077201322443</v>
      </c>
      <c r="L70" s="37">
        <f t="shared" si="7"/>
        <v>-3.4177451709556115</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24"/>
      <c r="BL70" s="224"/>
    </row>
    <row r="71" spans="1:64" hidden="1" outlineLevel="1">
      <c r="A71" s="9"/>
      <c r="B71" s="9"/>
      <c r="C71" s="46"/>
      <c r="D71" s="131" t="str">
        <f>Asset1</f>
        <v>Opening Distribution Assets</v>
      </c>
      <c r="E71" s="9"/>
      <c r="F71" s="9"/>
      <c r="G71" s="196">
        <f>'Actual RAB roll forward'!G502</f>
        <v>-0.59961345567073321</v>
      </c>
      <c r="H71" s="112">
        <f>'Actual RAB roll forward'!H502</f>
        <v>-2.4830084323015296</v>
      </c>
      <c r="I71" s="112">
        <f>'Actual RAB roll forward'!I502</f>
        <v>-1.8505064228050951</v>
      </c>
      <c r="J71" s="112">
        <f>'Actual RAB roll forward'!J502</f>
        <v>-1.6279744501485016</v>
      </c>
      <c r="K71" s="112">
        <f>'Actual RAB roll forward'!K502</f>
        <v>-2.9501039484596401</v>
      </c>
      <c r="L71" s="112">
        <f>'Actual RAB roll forward'!L502</f>
        <v>-2.618586304918459</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30"/>
      <c r="BK71" s="224"/>
      <c r="BL71" s="224"/>
    </row>
    <row r="72" spans="1:64" hidden="1" outlineLevel="1">
      <c r="A72" s="9"/>
      <c r="B72" s="9"/>
      <c r="C72" s="46"/>
      <c r="D72" s="131" t="str">
        <f>Asset2</f>
        <v>Sub-transmission Overhead</v>
      </c>
      <c r="E72" s="9"/>
      <c r="F72" s="9"/>
      <c r="G72" s="196">
        <f>'Actual RAB roll forward'!G503</f>
        <v>0</v>
      </c>
      <c r="H72" s="112">
        <f>'Actual RAB roll forward'!H503</f>
        <v>0</v>
      </c>
      <c r="I72" s="112">
        <f>'Actual RAB roll forward'!I503</f>
        <v>2.4470872804912697E-2</v>
      </c>
      <c r="J72" s="112">
        <f>'Actual RAB roll forward'!J503</f>
        <v>0.12000260592440865</v>
      </c>
      <c r="K72" s="112">
        <f>'Actual RAB roll forward'!K503</f>
        <v>-0.19253831477521749</v>
      </c>
      <c r="L72" s="112">
        <f>'Actual RAB roll forward'!L503</f>
        <v>-5.9805878833911308E-2</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24"/>
      <c r="BL72" s="224"/>
    </row>
    <row r="73" spans="1:64" hidden="1" outlineLevel="1">
      <c r="A73" s="9"/>
      <c r="B73" s="9"/>
      <c r="C73" s="46"/>
      <c r="D73" s="131" t="str">
        <f>Asset3</f>
        <v>Sub-transmission Underground</v>
      </c>
      <c r="E73" s="9"/>
      <c r="F73" s="9"/>
      <c r="G73" s="196">
        <f>'Actual RAB roll forward'!G504</f>
        <v>0</v>
      </c>
      <c r="H73" s="112">
        <f>'Actual RAB roll forward'!H504</f>
        <v>0</v>
      </c>
      <c r="I73" s="112">
        <f>'Actual RAB roll forward'!I504</f>
        <v>0</v>
      </c>
      <c r="J73" s="112">
        <f>'Actual RAB roll forward'!J504</f>
        <v>0</v>
      </c>
      <c r="K73" s="112">
        <f>'Actual RAB roll forward'!K504</f>
        <v>0</v>
      </c>
      <c r="L73" s="112">
        <f>'Actual RAB roll forward'!L504</f>
        <v>0</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30"/>
      <c r="BK73" s="224"/>
      <c r="BL73" s="224"/>
    </row>
    <row r="74" spans="1:64" hidden="1" outlineLevel="1">
      <c r="A74" s="9"/>
      <c r="B74" s="9"/>
      <c r="C74" s="46"/>
      <c r="D74" s="131" t="str">
        <f>Asset4</f>
        <v>Zone Substation</v>
      </c>
      <c r="E74" s="9"/>
      <c r="F74" s="9"/>
      <c r="G74" s="196">
        <f>'Actual RAB roll forward'!G505</f>
        <v>0</v>
      </c>
      <c r="H74" s="112">
        <f>'Actual RAB roll forward'!H505</f>
        <v>0</v>
      </c>
      <c r="I74" s="112">
        <f>'Actual RAB roll forward'!I505</f>
        <v>7.9225462104241806E-3</v>
      </c>
      <c r="J74" s="112">
        <f>'Actual RAB roll forward'!J505</f>
        <v>7.0001911302332048E-2</v>
      </c>
      <c r="K74" s="112">
        <f>'Actual RAB roll forward'!K505</f>
        <v>-0.17680445345441398</v>
      </c>
      <c r="L74" s="112">
        <f>'Actual RAB roll forward'!L505</f>
        <v>-6.2980653122734598E-2</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c r="BJ74" s="230"/>
      <c r="BK74" s="224"/>
      <c r="BL74" s="224"/>
    </row>
    <row r="75" spans="1:64" hidden="1" outlineLevel="1">
      <c r="A75" s="9"/>
      <c r="B75" s="9"/>
      <c r="C75" s="46"/>
      <c r="D75" s="131" t="str">
        <f>Asset5</f>
        <v>IT &amp; Communication Systems (Networks)</v>
      </c>
      <c r="E75" s="9"/>
      <c r="F75" s="9"/>
      <c r="G75" s="196">
        <f>'Actual RAB roll forward'!G506</f>
        <v>0</v>
      </c>
      <c r="H75" s="112">
        <f>'Actual RAB roll forward'!H506</f>
        <v>0</v>
      </c>
      <c r="I75" s="112">
        <f>'Actual RAB roll forward'!I506</f>
        <v>-1.3250321723476084E-2</v>
      </c>
      <c r="J75" s="112">
        <f>'Actual RAB roll forward'!J506</f>
        <v>-2.2038119118190643E-2</v>
      </c>
      <c r="K75" s="112">
        <f>'Actual RAB roll forward'!K506</f>
        <v>-5.9142916965396475E-2</v>
      </c>
      <c r="L75" s="112">
        <f>'Actual RAB roll forward'!L506</f>
        <v>-0.13067614084733148</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24"/>
      <c r="BL75" s="224"/>
    </row>
    <row r="76" spans="1:64" hidden="1" outlineLevel="1">
      <c r="A76" s="9"/>
      <c r="B76" s="9"/>
      <c r="C76" s="46"/>
      <c r="D76" s="131" t="str">
        <f>Asset6</f>
        <v>Motor Vehicles</v>
      </c>
      <c r="E76" s="9"/>
      <c r="F76" s="9"/>
      <c r="G76" s="196">
        <f>'Actual RAB roll forward'!G507</f>
        <v>0</v>
      </c>
      <c r="H76" s="112">
        <f>'Actual RAB roll forward'!H507</f>
        <v>0</v>
      </c>
      <c r="I76" s="112">
        <f>'Actual RAB roll forward'!I507</f>
        <v>0</v>
      </c>
      <c r="J76" s="112">
        <f>'Actual RAB roll forward'!J507</f>
        <v>0</v>
      </c>
      <c r="K76" s="112">
        <f>'Actual RAB roll forward'!K507</f>
        <v>-1.1085820832506562E-2</v>
      </c>
      <c r="L76" s="112">
        <f>'Actual RAB roll forward'!L507</f>
        <v>-8.3464224756014477E-2</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30"/>
      <c r="BK76" s="224"/>
      <c r="BL76" s="224"/>
    </row>
    <row r="77" spans="1:64" hidden="1" outlineLevel="1">
      <c r="A77" s="9"/>
      <c r="B77" s="9"/>
      <c r="C77" s="46"/>
      <c r="D77" s="131" t="str">
        <f>Asset7</f>
        <v>Other Non-System Assets (Networks)</v>
      </c>
      <c r="E77" s="9"/>
      <c r="F77" s="9"/>
      <c r="G77" s="196">
        <f>'Actual RAB roll forward'!G508</f>
        <v>0</v>
      </c>
      <c r="H77" s="112">
        <f>'Actual RAB roll forward'!H508</f>
        <v>0</v>
      </c>
      <c r="I77" s="112">
        <f>'Actual RAB roll forward'!I508</f>
        <v>-2.471019608012778E-2</v>
      </c>
      <c r="J77" s="112">
        <f>'Actual RAB roll forward'!J508</f>
        <v>-3.7950925987222529E-2</v>
      </c>
      <c r="K77" s="112">
        <f>'Actual RAB roll forward'!K508</f>
        <v>-5.4067691378141755E-2</v>
      </c>
      <c r="L77" s="112">
        <f>'Actual RAB roll forward'!L508</f>
        <v>-7.0522362502687938E-2</v>
      </c>
      <c r="M77" s="112">
        <f>'Actual RAB roll forward'!M508</f>
        <v>0</v>
      </c>
      <c r="N77" s="112">
        <f>'Actual RAB roll forward'!N508</f>
        <v>0</v>
      </c>
      <c r="O77" s="112">
        <f>'Actual RAB roll forward'!O508</f>
        <v>0</v>
      </c>
      <c r="P77" s="112">
        <f>'Actual RAB roll forward'!P508</f>
        <v>0</v>
      </c>
      <c r="Q77" s="112">
        <f>'Actual RAB roll forward'!Q508</f>
        <v>0</v>
      </c>
      <c r="R77" s="29"/>
      <c r="S77" s="101"/>
      <c r="T77" s="101"/>
      <c r="U77" s="101"/>
      <c r="V77" s="101"/>
      <c r="W77" s="101"/>
      <c r="X77" s="101"/>
      <c r="Y77" s="101"/>
      <c r="Z77" s="101"/>
      <c r="AA77" s="101"/>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c r="BJ77" s="230"/>
      <c r="BK77" s="224"/>
      <c r="BL77" s="224"/>
    </row>
    <row r="78" spans="1:64" hidden="1" outlineLevel="1">
      <c r="A78" s="9"/>
      <c r="B78" s="9"/>
      <c r="C78" s="46"/>
      <c r="D78" s="131" t="str">
        <f>Asset8</f>
        <v>IT Systems (Corporate)</v>
      </c>
      <c r="E78" s="9"/>
      <c r="F78" s="9"/>
      <c r="G78" s="196">
        <f>'Actual RAB roll forward'!G509</f>
        <v>0</v>
      </c>
      <c r="H78" s="112">
        <f>'Actual RAB roll forward'!H509</f>
        <v>0</v>
      </c>
      <c r="I78" s="112">
        <f>'Actual RAB roll forward'!I509</f>
        <v>-2.3385401821738001E-2</v>
      </c>
      <c r="J78" s="112">
        <f>'Actual RAB roll forward'!J509</f>
        <v>-3.121712624455765E-2</v>
      </c>
      <c r="K78" s="112">
        <f>'Actual RAB roll forward'!K509</f>
        <v>-7.5215546841595551E-2</v>
      </c>
      <c r="L78" s="112">
        <f>'Actual RAB roll forward'!L509</f>
        <v>-0.15105168702746133</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c r="BJ78" s="230"/>
      <c r="BK78" s="224"/>
      <c r="BL78" s="224"/>
    </row>
    <row r="79" spans="1:64" hidden="1" outlineLevel="1">
      <c r="A79" s="9"/>
      <c r="B79" s="9"/>
      <c r="C79" s="46"/>
      <c r="D79" s="131" t="str">
        <f>Asset9</f>
        <v>Telecommunications (Corporate)</v>
      </c>
      <c r="E79" s="9"/>
      <c r="F79" s="9"/>
      <c r="G79" s="196">
        <f>'Actual RAB roll forward'!G510</f>
        <v>0</v>
      </c>
      <c r="H79" s="112">
        <f>'Actual RAB roll forward'!H510</f>
        <v>0</v>
      </c>
      <c r="I79" s="112">
        <f>'Actual RAB roll forward'!I510</f>
        <v>-6.4507635399070002E-3</v>
      </c>
      <c r="J79" s="112">
        <f>'Actual RAB roll forward'!J510</f>
        <v>-8.8100104101303169E-3</v>
      </c>
      <c r="K79" s="112">
        <f>'Actual RAB roll forward'!K510</f>
        <v>-1.1127191298220774E-2</v>
      </c>
      <c r="L79" s="112">
        <f>'Actual RAB roll forward'!L510</f>
        <v>-1.2717118145978753E-2</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30"/>
      <c r="BK79" s="224"/>
      <c r="BL79" s="224"/>
    </row>
    <row r="80" spans="1:64" hidden="1" outlineLevel="1">
      <c r="A80" s="9"/>
      <c r="B80" s="9"/>
      <c r="C80" s="46"/>
      <c r="D80" s="131" t="str">
        <f>Asset10</f>
        <v>Other Non-System Assets (Corporate)</v>
      </c>
      <c r="E80" s="9"/>
      <c r="F80" s="9"/>
      <c r="G80" s="196">
        <f>'Actual RAB roll forward'!G511</f>
        <v>0</v>
      </c>
      <c r="H80" s="112">
        <f>'Actual RAB roll forward'!H511</f>
        <v>0</v>
      </c>
      <c r="I80" s="112">
        <f>'Actual RAB roll forward'!I511</f>
        <v>-8.541753246369857E-2</v>
      </c>
      <c r="J80" s="112">
        <f>'Actual RAB roll forward'!J511</f>
        <v>-0.18923929119062513</v>
      </c>
      <c r="K80" s="112">
        <f>'Actual RAB roll forward'!K511</f>
        <v>-0.2330495483329188</v>
      </c>
      <c r="L80" s="112">
        <f>'Actual RAB roll forward'!L511</f>
        <v>-0.25472827447428881</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24"/>
      <c r="BL80" s="224"/>
    </row>
    <row r="81" spans="1:64" hidden="1" outlineLevel="1">
      <c r="A81" s="9"/>
      <c r="B81" s="9"/>
      <c r="C81" s="46"/>
      <c r="D81" s="131" t="str">
        <f>Asset11</f>
        <v>Land</v>
      </c>
      <c r="E81" s="9"/>
      <c r="F81" s="9"/>
      <c r="G81" s="196">
        <f>'Actual RAB roll forward'!G512</f>
        <v>0</v>
      </c>
      <c r="H81" s="112">
        <f>'Actual RAB roll forward'!H512</f>
        <v>0</v>
      </c>
      <c r="I81" s="112">
        <f>'Actual RAB roll forward'!I512</f>
        <v>9.9553603868840317E-3</v>
      </c>
      <c r="J81" s="112">
        <f>'Actual RAB roll forward'!J512</f>
        <v>1.2196619531575005E-2</v>
      </c>
      <c r="K81" s="112">
        <f>'Actual RAB roll forward'!K512</f>
        <v>6.5584062607180055E-3</v>
      </c>
      <c r="L81" s="112">
        <f>'Actual RAB roll forward'!L512</f>
        <v>9.2754602830154506E-3</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24"/>
      <c r="BL81" s="224"/>
    </row>
    <row r="82" spans="1:64" hidden="1" outlineLevel="1">
      <c r="A82" s="9"/>
      <c r="B82" s="9"/>
      <c r="C82" s="46"/>
      <c r="D82" s="131" t="str">
        <f>Asset12</f>
        <v>Buildings</v>
      </c>
      <c r="E82" s="9"/>
      <c r="F82" s="9"/>
      <c r="G82" s="196">
        <f>'Actual RAB roll forward'!G513</f>
        <v>0</v>
      </c>
      <c r="H82" s="112">
        <f>'Actual RAB roll forward'!H513</f>
        <v>0</v>
      </c>
      <c r="I82" s="112">
        <f>'Actual RAB roll forward'!I513</f>
        <v>1.0311337865618405E-2</v>
      </c>
      <c r="J82" s="112">
        <f>'Actual RAB roll forward'!J513</f>
        <v>3.7845254008276381E-2</v>
      </c>
      <c r="K82" s="112">
        <f>'Actual RAB roll forward'!K513</f>
        <v>3.908868083619052E-4</v>
      </c>
      <c r="L82" s="112">
        <f>'Actual RAB roll forward'!L513</f>
        <v>1.751174972461661E-2</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30"/>
      <c r="BK82" s="224"/>
      <c r="BL82" s="224"/>
    </row>
    <row r="83" spans="1:64" hidden="1" outlineLevel="1">
      <c r="A83" s="9"/>
      <c r="B83" s="9"/>
      <c r="C83" s="46"/>
      <c r="D83" s="131" t="str">
        <f>Asset13</f>
        <v>Equity raising costs</v>
      </c>
      <c r="E83" s="9"/>
      <c r="F83" s="9"/>
      <c r="G83" s="196">
        <f>'Actual RAB roll forward'!G514</f>
        <v>0</v>
      </c>
      <c r="H83" s="112">
        <f>'Actual RAB roll forward'!H514</f>
        <v>0</v>
      </c>
      <c r="I83" s="112">
        <f>'Actual RAB roll forward'!I514</f>
        <v>1.9408082851048039E-4</v>
      </c>
      <c r="J83" s="112">
        <f>'Actual RAB roll forward'!J514</f>
        <v>3.6679565973502242E-4</v>
      </c>
      <c r="K83" s="112">
        <f>'Actual RAB roll forward'!K514</f>
        <v>-2.2158086327259835E-4</v>
      </c>
      <c r="L83" s="112">
        <f>'Actual RAB roll forward'!L514</f>
        <v>2.636656240539428E-7</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24"/>
      <c r="BL83" s="224"/>
    </row>
    <row r="84" spans="1:64" hidden="1" outlineLevel="1">
      <c r="A84" s="9"/>
      <c r="B84" s="9"/>
      <c r="C84" s="46"/>
      <c r="D84" s="131">
        <f>Asset14</f>
        <v>0</v>
      </c>
      <c r="E84" s="9"/>
      <c r="F84" s="9"/>
      <c r="G84" s="196">
        <f>'Actual RAB roll forward'!G515</f>
        <v>0</v>
      </c>
      <c r="H84" s="112">
        <f>'Actual RAB roll forward'!H515</f>
        <v>0</v>
      </c>
      <c r="I84" s="112">
        <f>'Actual RAB roll forward'!I515</f>
        <v>0</v>
      </c>
      <c r="J84" s="112">
        <f>'Actual RAB roll forward'!J515</f>
        <v>0</v>
      </c>
      <c r="K84" s="112">
        <f>'Actual RAB roll forward'!K515</f>
        <v>0</v>
      </c>
      <c r="L84" s="112">
        <f>'Actual RAB roll forward'!L515</f>
        <v>0</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24"/>
      <c r="BL84" s="224"/>
    </row>
    <row r="85" spans="1:64" hidden="1" outlineLevel="1">
      <c r="A85" s="9"/>
      <c r="B85" s="9"/>
      <c r="C85" s="46"/>
      <c r="D85" s="131">
        <f>Asset15</f>
        <v>0</v>
      </c>
      <c r="E85" s="9"/>
      <c r="F85" s="9"/>
      <c r="G85" s="196">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24"/>
      <c r="BL85" s="224"/>
    </row>
    <row r="86" spans="1:64" hidden="1" outlineLevel="1">
      <c r="A86" s="9"/>
      <c r="B86" s="9"/>
      <c r="C86" s="46"/>
      <c r="D86" s="131">
        <f>Asset16</f>
        <v>0</v>
      </c>
      <c r="E86" s="9"/>
      <c r="F86" s="9"/>
      <c r="G86" s="196">
        <f>'Actual RAB roll forward'!G517</f>
        <v>0</v>
      </c>
      <c r="H86" s="112">
        <f>'Actual RAB roll forward'!H517</f>
        <v>0</v>
      </c>
      <c r="I86" s="112">
        <f>'Actual RAB roll forward'!I517</f>
        <v>0</v>
      </c>
      <c r="J86" s="112">
        <f>'Actual RAB roll forward'!J517</f>
        <v>0</v>
      </c>
      <c r="K86" s="112">
        <f>'Actual RAB roll forward'!K517</f>
        <v>0</v>
      </c>
      <c r="L86" s="112">
        <f>'Actual RAB roll forward'!L517</f>
        <v>0</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c r="BJ86" s="230"/>
      <c r="BK86" s="224"/>
      <c r="BL86" s="224"/>
    </row>
    <row r="87" spans="1:64" hidden="1" outlineLevel="1">
      <c r="A87" s="9"/>
      <c r="B87" s="9"/>
      <c r="C87" s="46"/>
      <c r="D87" s="131">
        <f>Asset17</f>
        <v>0</v>
      </c>
      <c r="E87" s="9"/>
      <c r="F87" s="9"/>
      <c r="G87" s="196">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30"/>
      <c r="BK87" s="224"/>
      <c r="BL87" s="224"/>
    </row>
    <row r="88" spans="1:64" hidden="1" outlineLevel="1">
      <c r="A88" s="9"/>
      <c r="B88" s="9"/>
      <c r="C88" s="46"/>
      <c r="D88" s="131">
        <f>Asset18</f>
        <v>0</v>
      </c>
      <c r="E88" s="9"/>
      <c r="F88" s="9"/>
      <c r="G88" s="196">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24"/>
      <c r="BL88" s="224"/>
    </row>
    <row r="89" spans="1:64" hidden="1" outlineLevel="1">
      <c r="A89" s="9"/>
      <c r="B89" s="9"/>
      <c r="C89" s="46"/>
      <c r="D89" s="131">
        <f>Asset19</f>
        <v>0</v>
      </c>
      <c r="E89" s="9"/>
      <c r="F89" s="9"/>
      <c r="G89" s="196">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24"/>
      <c r="BL89" s="224"/>
    </row>
    <row r="90" spans="1:64" hidden="1" outlineLevel="1">
      <c r="A90" s="9"/>
      <c r="B90" s="9"/>
      <c r="C90" s="46"/>
      <c r="D90" s="131">
        <f>Asset20</f>
        <v>0</v>
      </c>
      <c r="E90" s="9"/>
      <c r="F90" s="9"/>
      <c r="G90" s="196">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30"/>
      <c r="BK90" s="224"/>
      <c r="BL90" s="224"/>
    </row>
    <row r="91" spans="1:64" hidden="1" outlineLevel="1">
      <c r="A91" s="9"/>
      <c r="B91" s="9"/>
      <c r="C91" s="46"/>
      <c r="D91" s="131">
        <f>Asset21</f>
        <v>0</v>
      </c>
      <c r="E91" s="9"/>
      <c r="F91" s="9"/>
      <c r="G91" s="196">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24"/>
      <c r="BL91" s="224"/>
    </row>
    <row r="92" spans="1:64" hidden="1" outlineLevel="1">
      <c r="A92" s="9"/>
      <c r="B92" s="9"/>
      <c r="C92" s="46"/>
      <c r="D92" s="131">
        <f>Asset22</f>
        <v>0</v>
      </c>
      <c r="E92" s="9"/>
      <c r="F92" s="9"/>
      <c r="G92" s="196">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30"/>
      <c r="BK92" s="224"/>
      <c r="BL92" s="224"/>
    </row>
    <row r="93" spans="1:64" hidden="1" outlineLevel="1">
      <c r="A93" s="9"/>
      <c r="B93" s="9"/>
      <c r="C93" s="46"/>
      <c r="D93" s="131">
        <f>Asset23</f>
        <v>0</v>
      </c>
      <c r="E93" s="9"/>
      <c r="F93" s="9"/>
      <c r="G93" s="196">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c r="BJ93" s="230"/>
      <c r="BK93" s="224"/>
      <c r="BL93" s="224"/>
    </row>
    <row r="94" spans="1:64" hidden="1" outlineLevel="1">
      <c r="A94" s="9"/>
      <c r="B94" s="9"/>
      <c r="C94" s="46"/>
      <c r="D94" s="131">
        <f>Asset24</f>
        <v>0</v>
      </c>
      <c r="E94" s="9"/>
      <c r="F94" s="9"/>
      <c r="G94" s="196">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30"/>
      <c r="AC94" s="230"/>
      <c r="AD94" s="230"/>
      <c r="AE94" s="230"/>
      <c r="AF94" s="230"/>
      <c r="AG94" s="230"/>
      <c r="AH94" s="230"/>
      <c r="AI94" s="230"/>
      <c r="AJ94" s="230"/>
      <c r="AK94" s="230"/>
      <c r="AL94" s="230"/>
      <c r="AM94" s="230"/>
      <c r="AN94" s="230"/>
      <c r="AO94" s="230"/>
      <c r="AP94" s="230"/>
      <c r="AQ94" s="230"/>
      <c r="AR94" s="230"/>
      <c r="AS94" s="230"/>
      <c r="AT94" s="230"/>
      <c r="AU94" s="230"/>
      <c r="AV94" s="230"/>
      <c r="AW94" s="230"/>
      <c r="AX94" s="230"/>
      <c r="AY94" s="230"/>
      <c r="AZ94" s="230"/>
      <c r="BA94" s="230"/>
      <c r="BB94" s="230"/>
      <c r="BC94" s="230"/>
      <c r="BD94" s="230"/>
      <c r="BE94" s="230"/>
      <c r="BF94" s="230"/>
      <c r="BG94" s="230"/>
      <c r="BH94" s="230"/>
      <c r="BI94" s="230"/>
      <c r="BJ94" s="230"/>
      <c r="BK94" s="224"/>
      <c r="BL94" s="224"/>
    </row>
    <row r="95" spans="1:64" hidden="1" outlineLevel="1">
      <c r="A95" s="9"/>
      <c r="B95" s="9"/>
      <c r="C95" s="46"/>
      <c r="D95" s="131">
        <f>Asset25</f>
        <v>0</v>
      </c>
      <c r="E95" s="9"/>
      <c r="F95" s="9"/>
      <c r="G95" s="196">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230"/>
      <c r="BE95" s="230"/>
      <c r="BF95" s="230"/>
      <c r="BG95" s="230"/>
      <c r="BH95" s="230"/>
      <c r="BI95" s="230"/>
      <c r="BJ95" s="230"/>
      <c r="BK95" s="224"/>
      <c r="BL95" s="224"/>
    </row>
    <row r="96" spans="1:64" hidden="1" outlineLevel="1">
      <c r="A96" s="9"/>
      <c r="B96" s="9"/>
      <c r="C96" s="46"/>
      <c r="D96" s="131">
        <f>Asset26</f>
        <v>0</v>
      </c>
      <c r="E96" s="9"/>
      <c r="F96" s="9"/>
      <c r="G96" s="196">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c r="BJ96" s="230"/>
      <c r="BK96" s="224"/>
      <c r="BL96" s="224"/>
    </row>
    <row r="97" spans="1:64" hidden="1" outlineLevel="1">
      <c r="A97" s="9"/>
      <c r="B97" s="9"/>
      <c r="C97" s="46"/>
      <c r="D97" s="131">
        <f>Asset27</f>
        <v>0</v>
      </c>
      <c r="E97" s="9"/>
      <c r="F97" s="9"/>
      <c r="G97" s="196">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c r="BJ97" s="230"/>
      <c r="BK97" s="224"/>
      <c r="BL97" s="224"/>
    </row>
    <row r="98" spans="1:64" hidden="1" outlineLevel="1">
      <c r="A98" s="9"/>
      <c r="B98" s="9"/>
      <c r="C98" s="46"/>
      <c r="D98" s="131">
        <f>Asset28</f>
        <v>0</v>
      </c>
      <c r="E98" s="9"/>
      <c r="F98" s="9"/>
      <c r="G98" s="196">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30"/>
      <c r="AC98" s="230"/>
      <c r="AD98" s="230"/>
      <c r="AE98" s="230"/>
      <c r="AF98" s="230"/>
      <c r="AG98" s="230"/>
      <c r="AH98" s="230"/>
      <c r="AI98" s="230"/>
      <c r="AJ98" s="230"/>
      <c r="AK98" s="230"/>
      <c r="AL98" s="230"/>
      <c r="AM98" s="230"/>
      <c r="AN98" s="230"/>
      <c r="AO98" s="230"/>
      <c r="AP98" s="230"/>
      <c r="AQ98" s="230"/>
      <c r="AR98" s="230"/>
      <c r="AS98" s="230"/>
      <c r="AT98" s="230"/>
      <c r="AU98" s="230"/>
      <c r="AV98" s="230"/>
      <c r="AW98" s="230"/>
      <c r="AX98" s="230"/>
      <c r="AY98" s="230"/>
      <c r="AZ98" s="230"/>
      <c r="BA98" s="230"/>
      <c r="BB98" s="230"/>
      <c r="BC98" s="230"/>
      <c r="BD98" s="230"/>
      <c r="BE98" s="230"/>
      <c r="BF98" s="230"/>
      <c r="BG98" s="230"/>
      <c r="BH98" s="230"/>
      <c r="BI98" s="230"/>
      <c r="BJ98" s="230"/>
      <c r="BK98" s="224"/>
      <c r="BL98" s="224"/>
    </row>
    <row r="99" spans="1:64" hidden="1" outlineLevel="1">
      <c r="A99" s="9"/>
      <c r="B99" s="9"/>
      <c r="C99" s="46"/>
      <c r="D99" s="131">
        <f>Asset29</f>
        <v>0</v>
      </c>
      <c r="E99" s="9"/>
      <c r="F99" s="9"/>
      <c r="G99" s="196">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30"/>
      <c r="AC99" s="230"/>
      <c r="AD99" s="230"/>
      <c r="AE99" s="230"/>
      <c r="AF99" s="230"/>
      <c r="AG99" s="230"/>
      <c r="AH99" s="230"/>
      <c r="AI99" s="230"/>
      <c r="AJ99" s="230"/>
      <c r="AK99" s="230"/>
      <c r="AL99" s="230"/>
      <c r="AM99" s="230"/>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24"/>
      <c r="BL99" s="224"/>
    </row>
    <row r="100" spans="1:64" hidden="1" outlineLevel="1">
      <c r="A100" s="9"/>
      <c r="B100" s="9"/>
      <c r="C100" s="46"/>
      <c r="D100" s="131">
        <f>Asset30</f>
        <v>0</v>
      </c>
      <c r="E100" s="9"/>
      <c r="F100" s="9"/>
      <c r="G100" s="196">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c r="AZ100" s="230"/>
      <c r="BA100" s="230"/>
      <c r="BB100" s="230"/>
      <c r="BC100" s="230"/>
      <c r="BD100" s="230"/>
      <c r="BE100" s="230"/>
      <c r="BF100" s="230"/>
      <c r="BG100" s="230"/>
      <c r="BH100" s="230"/>
      <c r="BI100" s="230"/>
      <c r="BJ100" s="230"/>
      <c r="BK100" s="224"/>
      <c r="BL100" s="224"/>
    </row>
    <row r="101" spans="1:64" collapsed="1">
      <c r="A101" s="9"/>
      <c r="B101" s="9"/>
      <c r="C101" s="46"/>
      <c r="D101" s="131"/>
      <c r="E101" s="9"/>
      <c r="F101" s="9"/>
      <c r="G101" s="207"/>
      <c r="H101" s="112"/>
      <c r="I101" s="112"/>
      <c r="J101" s="112"/>
      <c r="K101" s="112"/>
      <c r="L101" s="112"/>
      <c r="M101" s="112"/>
      <c r="N101" s="101"/>
      <c r="O101" s="29"/>
      <c r="P101" s="29"/>
      <c r="Q101" s="29"/>
      <c r="R101" s="29"/>
      <c r="S101" s="101"/>
      <c r="T101" s="101"/>
      <c r="U101" s="101"/>
      <c r="V101" s="101"/>
      <c r="W101" s="101"/>
      <c r="X101" s="101"/>
      <c r="Y101" s="101"/>
      <c r="Z101" s="101"/>
      <c r="AA101" s="101"/>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0"/>
      <c r="AY101" s="230"/>
      <c r="AZ101" s="230"/>
      <c r="BA101" s="230"/>
      <c r="BB101" s="230"/>
      <c r="BC101" s="230"/>
      <c r="BD101" s="230"/>
      <c r="BE101" s="230"/>
      <c r="BF101" s="230"/>
      <c r="BG101" s="230"/>
      <c r="BH101" s="230"/>
      <c r="BI101" s="230"/>
      <c r="BJ101" s="230"/>
      <c r="BK101" s="224"/>
      <c r="BL101" s="224"/>
    </row>
    <row r="102" spans="1:64">
      <c r="A102" s="9"/>
      <c r="B102" s="9"/>
      <c r="C102" s="318" t="s">
        <v>138</v>
      </c>
      <c r="D102" s="322"/>
      <c r="E102" s="9"/>
      <c r="F102" s="9"/>
      <c r="G102" s="203">
        <f>SUM(G103:G122)</f>
        <v>-0.33503925977558424</v>
      </c>
      <c r="H102" s="37"/>
      <c r="I102" s="37"/>
      <c r="J102" s="37"/>
      <c r="K102" s="37"/>
      <c r="L102" s="37"/>
      <c r="M102" s="37"/>
      <c r="N102" s="101"/>
      <c r="O102" s="29"/>
      <c r="P102" s="29"/>
      <c r="Q102" s="29"/>
      <c r="R102" s="29"/>
      <c r="S102" s="101"/>
      <c r="T102" s="101"/>
      <c r="U102" s="101"/>
      <c r="V102" s="101"/>
      <c r="W102" s="101"/>
      <c r="X102" s="101"/>
      <c r="Y102" s="101"/>
      <c r="Z102" s="101"/>
      <c r="AA102" s="101"/>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30"/>
      <c r="BK102" s="224"/>
      <c r="BL102" s="224"/>
    </row>
    <row r="103" spans="1:64" hidden="1" outlineLevel="1">
      <c r="A103" s="9"/>
      <c r="B103" s="9"/>
      <c r="C103" s="9"/>
      <c r="D103" s="131" t="str">
        <f>Asset1</f>
        <v>Opening Distribution Assets</v>
      </c>
      <c r="E103" s="9"/>
      <c r="F103" s="9"/>
      <c r="G103" s="199">
        <f>'Actual RAB roll forward'!G534</f>
        <v>-0.33503925977558424</v>
      </c>
      <c r="H103" s="37"/>
      <c r="I103" s="37"/>
      <c r="J103" s="37"/>
      <c r="K103" s="37"/>
      <c r="L103" s="37"/>
      <c r="M103" s="37"/>
      <c r="N103" s="101"/>
      <c r="O103" s="29"/>
      <c r="P103" s="29"/>
      <c r="Q103" s="29"/>
      <c r="R103" s="29"/>
      <c r="S103" s="101"/>
      <c r="T103" s="101"/>
      <c r="U103" s="101"/>
      <c r="V103" s="101"/>
      <c r="W103" s="101"/>
      <c r="X103" s="101"/>
      <c r="Y103" s="101"/>
      <c r="Z103" s="101"/>
      <c r="AA103" s="101"/>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c r="BJ103" s="230"/>
      <c r="BK103" s="224"/>
      <c r="BL103" s="224"/>
    </row>
    <row r="104" spans="1:64" hidden="1" outlineLevel="1">
      <c r="A104" s="9"/>
      <c r="B104" s="9"/>
      <c r="C104" s="46"/>
      <c r="D104" s="131" t="str">
        <f>Asset2</f>
        <v>Sub-transmission Overhead</v>
      </c>
      <c r="E104" s="9"/>
      <c r="F104" s="9"/>
      <c r="G104" s="199">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30"/>
      <c r="BK104" s="224"/>
      <c r="BL104" s="224"/>
    </row>
    <row r="105" spans="1:64" hidden="1" outlineLevel="1">
      <c r="A105" s="9"/>
      <c r="B105" s="9"/>
      <c r="C105" s="46"/>
      <c r="D105" s="131" t="str">
        <f>Asset3</f>
        <v>Sub-transmission Underground</v>
      </c>
      <c r="E105" s="9"/>
      <c r="F105" s="9"/>
      <c r="G105" s="199">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30"/>
      <c r="BK105" s="224"/>
      <c r="BL105" s="224"/>
    </row>
    <row r="106" spans="1:64" hidden="1" outlineLevel="1">
      <c r="A106" s="9"/>
      <c r="B106" s="9"/>
      <c r="C106" s="46"/>
      <c r="D106" s="131" t="str">
        <f>Asset4</f>
        <v>Zone Substation</v>
      </c>
      <c r="E106" s="9"/>
      <c r="F106" s="9"/>
      <c r="G106" s="199">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24"/>
      <c r="BL106" s="224"/>
    </row>
    <row r="107" spans="1:64" hidden="1" outlineLevel="1">
      <c r="A107" s="9"/>
      <c r="B107" s="9"/>
      <c r="C107" s="46"/>
      <c r="D107" s="131" t="str">
        <f>Asset5</f>
        <v>IT &amp; Communication Systems (Networks)</v>
      </c>
      <c r="E107" s="9"/>
      <c r="F107" s="9"/>
      <c r="G107" s="199">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24"/>
      <c r="BL107" s="224"/>
    </row>
    <row r="108" spans="1:64" hidden="1" outlineLevel="1">
      <c r="A108" s="9"/>
      <c r="B108" s="9"/>
      <c r="C108" s="46"/>
      <c r="D108" s="131" t="str">
        <f>Asset6</f>
        <v>Motor Vehicles</v>
      </c>
      <c r="E108" s="9"/>
      <c r="F108" s="9"/>
      <c r="G108" s="199">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24"/>
      <c r="BL108" s="224"/>
    </row>
    <row r="109" spans="1:64" hidden="1" outlineLevel="1">
      <c r="A109" s="9"/>
      <c r="B109" s="9"/>
      <c r="C109" s="46"/>
      <c r="D109" s="131" t="str">
        <f>Asset7</f>
        <v>Other Non-System Assets (Networks)</v>
      </c>
      <c r="E109" s="9"/>
      <c r="F109" s="9"/>
      <c r="G109" s="199">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c r="BJ109" s="230"/>
      <c r="BK109" s="224"/>
      <c r="BL109" s="224"/>
    </row>
    <row r="110" spans="1:64" hidden="1" outlineLevel="1">
      <c r="A110" s="9"/>
      <c r="B110" s="9"/>
      <c r="C110" s="46"/>
      <c r="D110" s="131" t="str">
        <f>Asset8</f>
        <v>IT Systems (Corporate)</v>
      </c>
      <c r="E110" s="9"/>
      <c r="F110" s="9"/>
      <c r="G110" s="199">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24"/>
      <c r="BL110" s="224"/>
    </row>
    <row r="111" spans="1:64" hidden="1" outlineLevel="1">
      <c r="A111" s="9"/>
      <c r="B111" s="9"/>
      <c r="C111" s="46"/>
      <c r="D111" s="131" t="str">
        <f>Asset9</f>
        <v>Telecommunications (Corporate)</v>
      </c>
      <c r="E111" s="9"/>
      <c r="F111" s="9"/>
      <c r="G111" s="199">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c r="BJ111" s="230"/>
      <c r="BK111" s="224"/>
      <c r="BL111" s="224"/>
    </row>
    <row r="112" spans="1:64" hidden="1" outlineLevel="1">
      <c r="A112" s="9"/>
      <c r="B112" s="9"/>
      <c r="C112" s="46"/>
      <c r="D112" s="131" t="str">
        <f>Asset10</f>
        <v>Other Non-System Assets (Corporate)</v>
      </c>
      <c r="E112" s="9"/>
      <c r="F112" s="9"/>
      <c r="G112" s="199">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c r="BJ112" s="230"/>
      <c r="BK112" s="224"/>
      <c r="BL112" s="224"/>
    </row>
    <row r="113" spans="1:64" hidden="1" outlineLevel="1">
      <c r="A113" s="9"/>
      <c r="B113" s="9"/>
      <c r="C113" s="46"/>
      <c r="D113" s="131" t="str">
        <f>Asset11</f>
        <v>Land</v>
      </c>
      <c r="E113" s="9"/>
      <c r="F113" s="9"/>
      <c r="G113" s="199">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c r="BJ113" s="230"/>
      <c r="BK113" s="224"/>
      <c r="BL113" s="224"/>
    </row>
    <row r="114" spans="1:64" hidden="1" outlineLevel="1">
      <c r="A114" s="9"/>
      <c r="B114" s="9"/>
      <c r="C114" s="46"/>
      <c r="D114" s="131" t="str">
        <f>Asset12</f>
        <v>Buildings</v>
      </c>
      <c r="E114" s="9"/>
      <c r="F114" s="9"/>
      <c r="G114" s="199">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c r="BI114" s="230"/>
      <c r="BJ114" s="230"/>
      <c r="BK114" s="224"/>
      <c r="BL114" s="224"/>
    </row>
    <row r="115" spans="1:64" hidden="1" outlineLevel="1">
      <c r="A115" s="9"/>
      <c r="B115" s="9"/>
      <c r="C115" s="46"/>
      <c r="D115" s="131" t="str">
        <f>Asset13</f>
        <v>Equity raising costs</v>
      </c>
      <c r="E115" s="9"/>
      <c r="F115" s="9"/>
      <c r="G115" s="199">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c r="BI115" s="230"/>
      <c r="BJ115" s="230"/>
      <c r="BK115" s="224"/>
      <c r="BL115" s="224"/>
    </row>
    <row r="116" spans="1:64" hidden="1" outlineLevel="1">
      <c r="A116" s="9"/>
      <c r="B116" s="9"/>
      <c r="C116" s="46"/>
      <c r="D116" s="131">
        <f>Asset14</f>
        <v>0</v>
      </c>
      <c r="E116" s="9"/>
      <c r="F116" s="9"/>
      <c r="G116" s="199">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c r="BI116" s="230"/>
      <c r="BJ116" s="230"/>
      <c r="BK116" s="224"/>
      <c r="BL116" s="224"/>
    </row>
    <row r="117" spans="1:64" hidden="1" outlineLevel="1">
      <c r="A117" s="9"/>
      <c r="B117" s="9"/>
      <c r="C117" s="46"/>
      <c r="D117" s="131">
        <f>Asset15</f>
        <v>0</v>
      </c>
      <c r="E117" s="9"/>
      <c r="F117" s="9"/>
      <c r="G117" s="199">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c r="BI117" s="230"/>
      <c r="BJ117" s="230"/>
      <c r="BK117" s="224"/>
      <c r="BL117" s="224"/>
    </row>
    <row r="118" spans="1:64" hidden="1" outlineLevel="1">
      <c r="A118" s="9"/>
      <c r="B118" s="9"/>
      <c r="C118" s="46"/>
      <c r="D118" s="131">
        <f>Asset16</f>
        <v>0</v>
      </c>
      <c r="E118" s="9"/>
      <c r="F118" s="9"/>
      <c r="G118" s="199">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c r="BI118" s="230"/>
      <c r="BJ118" s="230"/>
      <c r="BK118" s="224"/>
      <c r="BL118" s="224"/>
    </row>
    <row r="119" spans="1:64" hidden="1" outlineLevel="1">
      <c r="A119" s="9"/>
      <c r="B119" s="9"/>
      <c r="C119" s="46"/>
      <c r="D119" s="131">
        <f>Asset17</f>
        <v>0</v>
      </c>
      <c r="E119" s="9"/>
      <c r="F119" s="9"/>
      <c r="G119" s="199">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c r="BI119" s="230"/>
      <c r="BJ119" s="230"/>
      <c r="BK119" s="224"/>
      <c r="BL119" s="224"/>
    </row>
    <row r="120" spans="1:64" hidden="1" outlineLevel="1">
      <c r="A120" s="9"/>
      <c r="B120" s="9"/>
      <c r="C120" s="46"/>
      <c r="D120" s="131">
        <f>Asset18</f>
        <v>0</v>
      </c>
      <c r="E120" s="9"/>
      <c r="F120" s="9"/>
      <c r="G120" s="199">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c r="BI120" s="230"/>
      <c r="BJ120" s="230"/>
      <c r="BK120" s="224"/>
      <c r="BL120" s="224"/>
    </row>
    <row r="121" spans="1:64" hidden="1" outlineLevel="1">
      <c r="A121" s="9"/>
      <c r="B121" s="9"/>
      <c r="C121" s="46"/>
      <c r="D121" s="131">
        <f>Asset19</f>
        <v>0</v>
      </c>
      <c r="E121" s="9"/>
      <c r="F121" s="9"/>
      <c r="G121" s="199">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c r="BI121" s="230"/>
      <c r="BJ121" s="230"/>
      <c r="BK121" s="224"/>
      <c r="BL121" s="224"/>
    </row>
    <row r="122" spans="1:64" hidden="1" outlineLevel="1">
      <c r="A122" s="9"/>
      <c r="B122" s="9"/>
      <c r="C122" s="46"/>
      <c r="D122" s="131">
        <f>Asset20</f>
        <v>0</v>
      </c>
      <c r="E122" s="9"/>
      <c r="F122" s="9"/>
      <c r="G122" s="199">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c r="BI122" s="230"/>
      <c r="BJ122" s="230"/>
      <c r="BK122" s="224"/>
      <c r="BL122" s="224"/>
    </row>
    <row r="123" spans="1:64" hidden="1" outlineLevel="1">
      <c r="A123" s="9"/>
      <c r="B123" s="9"/>
      <c r="C123" s="46"/>
      <c r="D123" s="131">
        <f>Asset21</f>
        <v>0</v>
      </c>
      <c r="E123" s="9"/>
      <c r="F123" s="9"/>
      <c r="G123" s="199">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24"/>
      <c r="BL123" s="224"/>
    </row>
    <row r="124" spans="1:64" hidden="1" outlineLevel="1">
      <c r="A124" s="9"/>
      <c r="B124" s="9"/>
      <c r="C124" s="46"/>
      <c r="D124" s="131">
        <f>Asset22</f>
        <v>0</v>
      </c>
      <c r="E124" s="9"/>
      <c r="F124" s="9"/>
      <c r="G124" s="199">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c r="BJ124" s="230"/>
      <c r="BK124" s="224"/>
      <c r="BL124" s="224"/>
    </row>
    <row r="125" spans="1:64" hidden="1" outlineLevel="1">
      <c r="A125" s="9"/>
      <c r="B125" s="9"/>
      <c r="C125" s="46"/>
      <c r="D125" s="131">
        <f>Asset23</f>
        <v>0</v>
      </c>
      <c r="E125" s="9"/>
      <c r="F125" s="9"/>
      <c r="G125" s="199">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c r="BJ125" s="230"/>
      <c r="BK125" s="224"/>
      <c r="BL125" s="224"/>
    </row>
    <row r="126" spans="1:64" hidden="1" outlineLevel="1">
      <c r="A126" s="9"/>
      <c r="B126" s="9"/>
      <c r="C126" s="46"/>
      <c r="D126" s="131">
        <f>Asset24</f>
        <v>0</v>
      </c>
      <c r="E126" s="9"/>
      <c r="F126" s="9"/>
      <c r="G126" s="199">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c r="BJ126" s="230"/>
      <c r="BK126" s="224"/>
      <c r="BL126" s="224"/>
    </row>
    <row r="127" spans="1:64" hidden="1" outlineLevel="1">
      <c r="A127" s="9"/>
      <c r="B127" s="9"/>
      <c r="C127" s="46"/>
      <c r="D127" s="131">
        <f>Asset25</f>
        <v>0</v>
      </c>
      <c r="E127" s="9"/>
      <c r="F127" s="9"/>
      <c r="G127" s="199">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c r="BJ127" s="230"/>
      <c r="BK127" s="224"/>
      <c r="BL127" s="224"/>
    </row>
    <row r="128" spans="1:64" hidden="1" outlineLevel="1">
      <c r="A128" s="9"/>
      <c r="B128" s="9"/>
      <c r="C128" s="46"/>
      <c r="D128" s="131">
        <f>Asset26</f>
        <v>0</v>
      </c>
      <c r="E128" s="9"/>
      <c r="F128" s="9"/>
      <c r="G128" s="199">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30"/>
      <c r="BK128" s="224"/>
      <c r="BL128" s="224"/>
    </row>
    <row r="129" spans="1:64" hidden="1" outlineLevel="1">
      <c r="A129" s="9"/>
      <c r="B129" s="9"/>
      <c r="C129" s="46"/>
      <c r="D129" s="131">
        <f>Asset27</f>
        <v>0</v>
      </c>
      <c r="E129" s="9"/>
      <c r="F129" s="9"/>
      <c r="G129" s="199">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30"/>
      <c r="BK129" s="224"/>
      <c r="BL129" s="224"/>
    </row>
    <row r="130" spans="1:64" hidden="1" outlineLevel="1">
      <c r="A130" s="9"/>
      <c r="B130" s="9"/>
      <c r="C130" s="46"/>
      <c r="D130" s="131">
        <f>Asset28</f>
        <v>0</v>
      </c>
      <c r="E130" s="9"/>
      <c r="F130" s="9"/>
      <c r="G130" s="199">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30"/>
      <c r="BK130" s="224"/>
      <c r="BL130" s="224"/>
    </row>
    <row r="131" spans="1:64" hidden="1" outlineLevel="1">
      <c r="A131" s="9"/>
      <c r="B131" s="9"/>
      <c r="C131" s="46"/>
      <c r="D131" s="131">
        <f>Asset29</f>
        <v>0</v>
      </c>
      <c r="E131" s="9"/>
      <c r="F131" s="9"/>
      <c r="G131" s="199">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30"/>
      <c r="BK131" s="224"/>
      <c r="BL131" s="224"/>
    </row>
    <row r="132" spans="1:64" hidden="1" outlineLevel="1">
      <c r="A132" s="9"/>
      <c r="B132" s="9"/>
      <c r="C132" s="46"/>
      <c r="D132" s="131">
        <f>Asset30</f>
        <v>0</v>
      </c>
      <c r="E132" s="9"/>
      <c r="F132" s="9"/>
      <c r="G132" s="199">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c r="BJ132" s="230"/>
      <c r="BK132" s="224"/>
      <c r="BL132" s="224"/>
    </row>
    <row r="133" spans="1:64" s="9" customFormat="1" collapsed="1">
      <c r="G133" s="206"/>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row>
    <row r="134" spans="1:64">
      <c r="A134" s="9"/>
      <c r="B134" s="9"/>
      <c r="C134" s="318" t="s">
        <v>139</v>
      </c>
      <c r="D134" s="322"/>
      <c r="E134" s="9"/>
      <c r="F134" s="9"/>
      <c r="G134" s="203">
        <f>SUM(G135:G154)</f>
        <v>-0.21058718995213566</v>
      </c>
      <c r="H134" s="37"/>
      <c r="I134" s="37"/>
      <c r="J134" s="37"/>
      <c r="K134" s="37"/>
      <c r="L134" s="37"/>
      <c r="M134" s="37"/>
      <c r="N134" s="101"/>
      <c r="O134" s="29"/>
      <c r="P134" s="29"/>
      <c r="Q134" s="29"/>
      <c r="R134" s="29"/>
      <c r="S134" s="101"/>
      <c r="T134" s="101"/>
      <c r="U134" s="101"/>
      <c r="V134" s="101"/>
      <c r="W134" s="101"/>
      <c r="X134" s="101"/>
      <c r="Y134" s="101"/>
      <c r="Z134" s="101"/>
      <c r="AA134" s="101"/>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c r="BJ134" s="230"/>
      <c r="BK134" s="224"/>
      <c r="BL134" s="224"/>
    </row>
    <row r="135" spans="1:64" hidden="1" outlineLevel="1">
      <c r="A135" s="9"/>
      <c r="B135" s="9"/>
      <c r="C135" s="9"/>
      <c r="D135" s="131" t="str">
        <f>Asset1</f>
        <v>Opening Distribution Assets</v>
      </c>
      <c r="E135" s="9"/>
      <c r="F135" s="9"/>
      <c r="G135" s="199">
        <f>'Actual RAB roll forward'!G566</f>
        <v>-0.21058718995213566</v>
      </c>
      <c r="H135" s="37"/>
      <c r="I135" s="37"/>
      <c r="J135" s="37"/>
      <c r="K135" s="37"/>
      <c r="L135" s="37"/>
      <c r="M135" s="37"/>
      <c r="N135" s="101"/>
      <c r="O135" s="29"/>
      <c r="P135" s="29"/>
      <c r="Q135" s="29"/>
      <c r="R135" s="29"/>
      <c r="S135" s="101"/>
      <c r="T135" s="101"/>
      <c r="U135" s="101"/>
      <c r="V135" s="101"/>
      <c r="W135" s="101"/>
      <c r="X135" s="101"/>
      <c r="Y135" s="101"/>
      <c r="Z135" s="101"/>
      <c r="AA135" s="101"/>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c r="BJ135" s="230"/>
      <c r="BK135" s="224"/>
      <c r="BL135" s="224"/>
    </row>
    <row r="136" spans="1:64" hidden="1" outlineLevel="1">
      <c r="A136" s="9"/>
      <c r="B136" s="9"/>
      <c r="C136" s="46"/>
      <c r="D136" s="131" t="str">
        <f>Asset2</f>
        <v>Sub-transmission Overhead</v>
      </c>
      <c r="E136" s="9"/>
      <c r="F136" s="9"/>
      <c r="G136" s="199">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c r="BJ136" s="230"/>
      <c r="BK136" s="224"/>
      <c r="BL136" s="224"/>
    </row>
    <row r="137" spans="1:64" hidden="1" outlineLevel="1">
      <c r="A137" s="9"/>
      <c r="B137" s="9"/>
      <c r="C137" s="46"/>
      <c r="D137" s="131" t="str">
        <f>Asset3</f>
        <v>Sub-transmission Underground</v>
      </c>
      <c r="E137" s="9"/>
      <c r="F137" s="9"/>
      <c r="G137" s="199">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30"/>
      <c r="BK137" s="224"/>
      <c r="BL137" s="224"/>
    </row>
    <row r="138" spans="1:64" hidden="1" outlineLevel="1">
      <c r="A138" s="9"/>
      <c r="B138" s="9"/>
      <c r="C138" s="46"/>
      <c r="D138" s="131" t="str">
        <f>Asset4</f>
        <v>Zone Substation</v>
      </c>
      <c r="E138" s="9"/>
      <c r="F138" s="9"/>
      <c r="G138" s="199">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30"/>
      <c r="BK138" s="224"/>
      <c r="BL138" s="224"/>
    </row>
    <row r="139" spans="1:64" hidden="1" outlineLevel="1">
      <c r="A139" s="9"/>
      <c r="B139" s="9"/>
      <c r="C139" s="46"/>
      <c r="D139" s="131" t="str">
        <f>Asset5</f>
        <v>IT &amp; Communication Systems (Networks)</v>
      </c>
      <c r="E139" s="9"/>
      <c r="F139" s="9"/>
      <c r="G139" s="199">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30"/>
      <c r="BK139" s="224"/>
      <c r="BL139" s="224"/>
    </row>
    <row r="140" spans="1:64" hidden="1" outlineLevel="1">
      <c r="A140" s="9"/>
      <c r="B140" s="9"/>
      <c r="C140" s="46"/>
      <c r="D140" s="131" t="str">
        <f>Asset6</f>
        <v>Motor Vehicles</v>
      </c>
      <c r="E140" s="9"/>
      <c r="F140" s="9"/>
      <c r="G140" s="199">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24"/>
      <c r="BL140" s="224"/>
    </row>
    <row r="141" spans="1:64" hidden="1" outlineLevel="1">
      <c r="A141" s="9"/>
      <c r="B141" s="9"/>
      <c r="C141" s="46"/>
      <c r="D141" s="131" t="str">
        <f>Asset7</f>
        <v>Other Non-System Assets (Networks)</v>
      </c>
      <c r="E141" s="9"/>
      <c r="F141" s="9"/>
      <c r="G141" s="199">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24"/>
      <c r="BL141" s="224"/>
    </row>
    <row r="142" spans="1:64" hidden="1" outlineLevel="1">
      <c r="A142" s="9"/>
      <c r="B142" s="9"/>
      <c r="C142" s="46"/>
      <c r="D142" s="131" t="str">
        <f>Asset8</f>
        <v>IT Systems (Corporate)</v>
      </c>
      <c r="E142" s="9"/>
      <c r="F142" s="9"/>
      <c r="G142" s="199">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24"/>
      <c r="BL142" s="224"/>
    </row>
    <row r="143" spans="1:64" hidden="1" outlineLevel="1">
      <c r="A143" s="9"/>
      <c r="B143" s="9"/>
      <c r="C143" s="46"/>
      <c r="D143" s="131" t="str">
        <f>Asset9</f>
        <v>Telecommunications (Corporate)</v>
      </c>
      <c r="E143" s="9"/>
      <c r="F143" s="9"/>
      <c r="G143" s="199">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24"/>
      <c r="BL143" s="224"/>
    </row>
    <row r="144" spans="1:64" hidden="1" outlineLevel="1">
      <c r="A144" s="9"/>
      <c r="B144" s="9"/>
      <c r="C144" s="46"/>
      <c r="D144" s="131" t="str">
        <f>Asset10</f>
        <v>Other Non-System Assets (Corporate)</v>
      </c>
      <c r="E144" s="9"/>
      <c r="F144" s="9"/>
      <c r="G144" s="199">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c r="BI144" s="230"/>
      <c r="BJ144" s="230"/>
      <c r="BK144" s="224"/>
      <c r="BL144" s="224"/>
    </row>
    <row r="145" spans="1:64" hidden="1" outlineLevel="1">
      <c r="A145" s="9"/>
      <c r="B145" s="9"/>
      <c r="C145" s="46"/>
      <c r="D145" s="131" t="str">
        <f>Asset11</f>
        <v>Land</v>
      </c>
      <c r="E145" s="9"/>
      <c r="F145" s="9"/>
      <c r="G145" s="199">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c r="AV145" s="230"/>
      <c r="AW145" s="230"/>
      <c r="AX145" s="230"/>
      <c r="AY145" s="230"/>
      <c r="AZ145" s="230"/>
      <c r="BA145" s="230"/>
      <c r="BB145" s="230"/>
      <c r="BC145" s="230"/>
      <c r="BD145" s="230"/>
      <c r="BE145" s="230"/>
      <c r="BF145" s="230"/>
      <c r="BG145" s="230"/>
      <c r="BH145" s="230"/>
      <c r="BI145" s="230"/>
      <c r="BJ145" s="230"/>
      <c r="BK145" s="224"/>
      <c r="BL145" s="224"/>
    </row>
    <row r="146" spans="1:64" hidden="1" outlineLevel="1">
      <c r="A146" s="9"/>
      <c r="B146" s="9"/>
      <c r="C146" s="46"/>
      <c r="D146" s="131" t="str">
        <f>Asset12</f>
        <v>Buildings</v>
      </c>
      <c r="E146" s="9"/>
      <c r="F146" s="9"/>
      <c r="G146" s="199">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c r="BI146" s="230"/>
      <c r="BJ146" s="230"/>
      <c r="BK146" s="224"/>
      <c r="BL146" s="224"/>
    </row>
    <row r="147" spans="1:64" hidden="1" outlineLevel="1">
      <c r="A147" s="9"/>
      <c r="B147" s="9"/>
      <c r="C147" s="46"/>
      <c r="D147" s="131" t="str">
        <f>Asset13</f>
        <v>Equity raising costs</v>
      </c>
      <c r="E147" s="9"/>
      <c r="F147" s="9"/>
      <c r="G147" s="199">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24"/>
      <c r="BL147" s="224"/>
    </row>
    <row r="148" spans="1:64" hidden="1" outlineLevel="1">
      <c r="A148" s="9"/>
      <c r="B148" s="9"/>
      <c r="C148" s="46"/>
      <c r="D148" s="131">
        <f>Asset14</f>
        <v>0</v>
      </c>
      <c r="E148" s="9"/>
      <c r="F148" s="9"/>
      <c r="G148" s="199">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c r="AV148" s="230"/>
      <c r="AW148" s="230"/>
      <c r="AX148" s="230"/>
      <c r="AY148" s="230"/>
      <c r="AZ148" s="230"/>
      <c r="BA148" s="230"/>
      <c r="BB148" s="230"/>
      <c r="BC148" s="230"/>
      <c r="BD148" s="230"/>
      <c r="BE148" s="230"/>
      <c r="BF148" s="230"/>
      <c r="BG148" s="230"/>
      <c r="BH148" s="230"/>
      <c r="BI148" s="230"/>
      <c r="BJ148" s="230"/>
      <c r="BK148" s="224"/>
      <c r="BL148" s="224"/>
    </row>
    <row r="149" spans="1:64" hidden="1" outlineLevel="1">
      <c r="A149" s="9"/>
      <c r="B149" s="9"/>
      <c r="C149" s="46"/>
      <c r="D149" s="131">
        <f>Asset15</f>
        <v>0</v>
      </c>
      <c r="E149" s="9"/>
      <c r="F149" s="9"/>
      <c r="G149" s="199">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c r="AV149" s="230"/>
      <c r="AW149" s="230"/>
      <c r="AX149" s="230"/>
      <c r="AY149" s="230"/>
      <c r="AZ149" s="230"/>
      <c r="BA149" s="230"/>
      <c r="BB149" s="230"/>
      <c r="BC149" s="230"/>
      <c r="BD149" s="230"/>
      <c r="BE149" s="230"/>
      <c r="BF149" s="230"/>
      <c r="BG149" s="230"/>
      <c r="BH149" s="230"/>
      <c r="BI149" s="230"/>
      <c r="BJ149" s="230"/>
      <c r="BK149" s="224"/>
      <c r="BL149" s="224"/>
    </row>
    <row r="150" spans="1:64" hidden="1" outlineLevel="1">
      <c r="A150" s="9"/>
      <c r="B150" s="9"/>
      <c r="C150" s="46"/>
      <c r="D150" s="131">
        <f>Asset16</f>
        <v>0</v>
      </c>
      <c r="E150" s="9"/>
      <c r="F150" s="9"/>
      <c r="G150" s="199">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c r="AV150" s="230"/>
      <c r="AW150" s="230"/>
      <c r="AX150" s="230"/>
      <c r="AY150" s="230"/>
      <c r="AZ150" s="230"/>
      <c r="BA150" s="230"/>
      <c r="BB150" s="230"/>
      <c r="BC150" s="230"/>
      <c r="BD150" s="230"/>
      <c r="BE150" s="230"/>
      <c r="BF150" s="230"/>
      <c r="BG150" s="230"/>
      <c r="BH150" s="230"/>
      <c r="BI150" s="230"/>
      <c r="BJ150" s="230"/>
      <c r="BK150" s="224"/>
      <c r="BL150" s="224"/>
    </row>
    <row r="151" spans="1:64" hidden="1" outlineLevel="1">
      <c r="A151" s="9"/>
      <c r="B151" s="9"/>
      <c r="C151" s="46"/>
      <c r="D151" s="131">
        <f>Asset17</f>
        <v>0</v>
      </c>
      <c r="E151" s="9"/>
      <c r="F151" s="9"/>
      <c r="G151" s="199">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c r="AV151" s="230"/>
      <c r="AW151" s="230"/>
      <c r="AX151" s="230"/>
      <c r="AY151" s="230"/>
      <c r="AZ151" s="230"/>
      <c r="BA151" s="230"/>
      <c r="BB151" s="230"/>
      <c r="BC151" s="230"/>
      <c r="BD151" s="230"/>
      <c r="BE151" s="230"/>
      <c r="BF151" s="230"/>
      <c r="BG151" s="230"/>
      <c r="BH151" s="230"/>
      <c r="BI151" s="230"/>
      <c r="BJ151" s="230"/>
      <c r="BK151" s="224"/>
      <c r="BL151" s="224"/>
    </row>
    <row r="152" spans="1:64" hidden="1" outlineLevel="1">
      <c r="A152" s="9"/>
      <c r="B152" s="9"/>
      <c r="C152" s="46"/>
      <c r="D152" s="131">
        <f>Asset18</f>
        <v>0</v>
      </c>
      <c r="E152" s="9"/>
      <c r="F152" s="9"/>
      <c r="G152" s="199">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0"/>
      <c r="BD152" s="230"/>
      <c r="BE152" s="230"/>
      <c r="BF152" s="230"/>
      <c r="BG152" s="230"/>
      <c r="BH152" s="230"/>
      <c r="BI152" s="230"/>
      <c r="BJ152" s="230"/>
      <c r="BK152" s="224"/>
      <c r="BL152" s="224"/>
    </row>
    <row r="153" spans="1:64" hidden="1" outlineLevel="1">
      <c r="A153" s="9"/>
      <c r="B153" s="9"/>
      <c r="C153" s="46"/>
      <c r="D153" s="131">
        <f>Asset19</f>
        <v>0</v>
      </c>
      <c r="E153" s="9"/>
      <c r="F153" s="9"/>
      <c r="G153" s="199">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c r="BI153" s="230"/>
      <c r="BJ153" s="230"/>
      <c r="BK153" s="224"/>
      <c r="BL153" s="224"/>
    </row>
    <row r="154" spans="1:64" hidden="1" outlineLevel="1">
      <c r="A154" s="9"/>
      <c r="B154" s="9"/>
      <c r="C154" s="46"/>
      <c r="D154" s="131">
        <f>Asset20</f>
        <v>0</v>
      </c>
      <c r="E154" s="9"/>
      <c r="F154" s="9"/>
      <c r="G154" s="199">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c r="BI154" s="230"/>
      <c r="BJ154" s="230"/>
      <c r="BK154" s="224"/>
      <c r="BL154" s="224"/>
    </row>
    <row r="155" spans="1:64" hidden="1" outlineLevel="1">
      <c r="A155" s="9"/>
      <c r="B155" s="9"/>
      <c r="C155" s="46"/>
      <c r="D155" s="131">
        <f>Asset21</f>
        <v>0</v>
      </c>
      <c r="E155" s="9"/>
      <c r="F155" s="9"/>
      <c r="G155" s="199">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30"/>
      <c r="BK155" s="224"/>
      <c r="BL155" s="224"/>
    </row>
    <row r="156" spans="1:64" hidden="1" outlineLevel="1">
      <c r="A156" s="9"/>
      <c r="B156" s="9"/>
      <c r="C156" s="46"/>
      <c r="D156" s="131">
        <f>Asset22</f>
        <v>0</v>
      </c>
      <c r="E156" s="9"/>
      <c r="F156" s="9"/>
      <c r="G156" s="199">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24"/>
      <c r="BL156" s="224"/>
    </row>
    <row r="157" spans="1:64" hidden="1" outlineLevel="1">
      <c r="A157" s="9"/>
      <c r="B157" s="9"/>
      <c r="C157" s="46"/>
      <c r="D157" s="131">
        <f>Asset23</f>
        <v>0</v>
      </c>
      <c r="E157" s="9"/>
      <c r="F157" s="9"/>
      <c r="G157" s="199">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24"/>
      <c r="BL157" s="224"/>
    </row>
    <row r="158" spans="1:64" hidden="1" outlineLevel="1">
      <c r="A158" s="9"/>
      <c r="B158" s="9"/>
      <c r="C158" s="46"/>
      <c r="D158" s="131">
        <f>Asset24</f>
        <v>0</v>
      </c>
      <c r="E158" s="9"/>
      <c r="F158" s="9"/>
      <c r="G158" s="199">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30"/>
      <c r="BK158" s="224"/>
      <c r="BL158" s="224"/>
    </row>
    <row r="159" spans="1:64" hidden="1" outlineLevel="1">
      <c r="A159" s="9"/>
      <c r="B159" s="9"/>
      <c r="C159" s="46"/>
      <c r="D159" s="131">
        <f>Asset25</f>
        <v>0</v>
      </c>
      <c r="E159" s="9"/>
      <c r="F159" s="9"/>
      <c r="G159" s="199">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c r="BI159" s="230"/>
      <c r="BJ159" s="230"/>
      <c r="BK159" s="224"/>
      <c r="BL159" s="224"/>
    </row>
    <row r="160" spans="1:64" hidden="1" outlineLevel="1">
      <c r="A160" s="9"/>
      <c r="B160" s="9"/>
      <c r="C160" s="46"/>
      <c r="D160" s="131">
        <f>Asset26</f>
        <v>0</v>
      </c>
      <c r="E160" s="9"/>
      <c r="F160" s="9"/>
      <c r="G160" s="199">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24"/>
      <c r="BL160" s="224"/>
    </row>
    <row r="161" spans="1:64" hidden="1" outlineLevel="1">
      <c r="A161" s="9"/>
      <c r="B161" s="9"/>
      <c r="C161" s="46"/>
      <c r="D161" s="131">
        <f>Asset27</f>
        <v>0</v>
      </c>
      <c r="E161" s="9"/>
      <c r="F161" s="9"/>
      <c r="G161" s="199">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c r="BF161" s="230"/>
      <c r="BG161" s="230"/>
      <c r="BH161" s="230"/>
      <c r="BI161" s="230"/>
      <c r="BJ161" s="230"/>
      <c r="BK161" s="224"/>
      <c r="BL161" s="224"/>
    </row>
    <row r="162" spans="1:64" hidden="1" outlineLevel="1">
      <c r="A162" s="9"/>
      <c r="B162" s="9"/>
      <c r="C162" s="46"/>
      <c r="D162" s="131">
        <f>Asset28</f>
        <v>0</v>
      </c>
      <c r="E162" s="9"/>
      <c r="F162" s="9"/>
      <c r="G162" s="199">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c r="BI162" s="230"/>
      <c r="BJ162" s="230"/>
      <c r="BK162" s="224"/>
      <c r="BL162" s="224"/>
    </row>
    <row r="163" spans="1:64" hidden="1" outlineLevel="1">
      <c r="A163" s="9"/>
      <c r="B163" s="9"/>
      <c r="C163" s="46"/>
      <c r="D163" s="131">
        <f>Asset29</f>
        <v>0</v>
      </c>
      <c r="E163" s="9"/>
      <c r="F163" s="9"/>
      <c r="G163" s="199">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c r="BI163" s="230"/>
      <c r="BJ163" s="230"/>
      <c r="BK163" s="224"/>
      <c r="BL163" s="224"/>
    </row>
    <row r="164" spans="1:64" hidden="1" outlineLevel="1">
      <c r="A164" s="9"/>
      <c r="B164" s="9"/>
      <c r="C164" s="46"/>
      <c r="D164" s="131">
        <f>Asset30</f>
        <v>0</v>
      </c>
      <c r="E164" s="9"/>
      <c r="F164" s="9"/>
      <c r="G164" s="199">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c r="AV164" s="230"/>
      <c r="AW164" s="230"/>
      <c r="AX164" s="230"/>
      <c r="AY164" s="230"/>
      <c r="AZ164" s="230"/>
      <c r="BA164" s="230"/>
      <c r="BB164" s="230"/>
      <c r="BC164" s="230"/>
      <c r="BD164" s="230"/>
      <c r="BE164" s="230"/>
      <c r="BF164" s="230"/>
      <c r="BG164" s="230"/>
      <c r="BH164" s="230"/>
      <c r="BI164" s="230"/>
      <c r="BJ164" s="230"/>
      <c r="BK164" s="224"/>
      <c r="BL164" s="224"/>
    </row>
    <row r="165" spans="1:64" collapsed="1">
      <c r="A165" s="9"/>
      <c r="B165" s="9"/>
      <c r="C165" s="46"/>
      <c r="D165" s="115"/>
      <c r="E165" s="9"/>
      <c r="F165" s="9"/>
      <c r="G165" s="207"/>
      <c r="H165" s="37"/>
      <c r="I165" s="37"/>
      <c r="J165" s="37"/>
      <c r="K165" s="37"/>
      <c r="L165" s="37"/>
      <c r="M165" s="37"/>
      <c r="N165" s="101"/>
      <c r="O165" s="29"/>
      <c r="P165" s="29"/>
      <c r="Q165" s="29"/>
      <c r="R165" s="29"/>
      <c r="S165" s="101"/>
      <c r="T165" s="101"/>
      <c r="U165" s="101"/>
      <c r="V165" s="101"/>
      <c r="W165" s="101"/>
      <c r="X165" s="101"/>
      <c r="Y165" s="101"/>
      <c r="Z165" s="101"/>
      <c r="AA165" s="101"/>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c r="AV165" s="230"/>
      <c r="AW165" s="230"/>
      <c r="AX165" s="230"/>
      <c r="AY165" s="230"/>
      <c r="AZ165" s="230"/>
      <c r="BA165" s="230"/>
      <c r="BB165" s="230"/>
      <c r="BC165" s="230"/>
      <c r="BD165" s="230"/>
      <c r="BE165" s="230"/>
      <c r="BF165" s="230"/>
      <c r="BG165" s="230"/>
      <c r="BH165" s="230"/>
      <c r="BI165" s="230"/>
      <c r="BJ165" s="230"/>
      <c r="BK165" s="224"/>
      <c r="BL165" s="224"/>
    </row>
    <row r="166" spans="1:64">
      <c r="A166" s="9"/>
      <c r="B166" s="9"/>
      <c r="C166" s="46" t="s">
        <v>60</v>
      </c>
      <c r="D166" s="131"/>
      <c r="E166" s="9"/>
      <c r="F166" s="9"/>
      <c r="G166" s="203">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c r="AV166" s="230"/>
      <c r="AW166" s="230"/>
      <c r="AX166" s="230"/>
      <c r="AY166" s="230"/>
      <c r="AZ166" s="230"/>
      <c r="BA166" s="230"/>
      <c r="BB166" s="230"/>
      <c r="BC166" s="230"/>
      <c r="BD166" s="230"/>
      <c r="BE166" s="230"/>
      <c r="BF166" s="230"/>
      <c r="BG166" s="230"/>
      <c r="BH166" s="230"/>
      <c r="BI166" s="230"/>
      <c r="BJ166" s="230"/>
      <c r="BK166" s="224"/>
      <c r="BL166" s="224"/>
    </row>
    <row r="167" spans="1:64" hidden="1" outlineLevel="1">
      <c r="A167" s="9"/>
      <c r="B167" s="9"/>
      <c r="C167" s="46"/>
      <c r="D167" s="131" t="str">
        <f>Asset1</f>
        <v>Opening Distribution Assets</v>
      </c>
      <c r="E167" s="9"/>
      <c r="F167" s="9"/>
      <c r="G167" s="199">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30"/>
      <c r="BK167" s="224"/>
      <c r="BL167" s="224"/>
    </row>
    <row r="168" spans="1:64" hidden="1" outlineLevel="1">
      <c r="A168" s="9"/>
      <c r="B168" s="9"/>
      <c r="C168" s="46"/>
      <c r="D168" s="131" t="str">
        <f>Asset2</f>
        <v>Sub-transmission Overhead</v>
      </c>
      <c r="E168" s="9"/>
      <c r="F168" s="9"/>
      <c r="G168" s="199">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c r="AV168" s="230"/>
      <c r="AW168" s="230"/>
      <c r="AX168" s="230"/>
      <c r="AY168" s="230"/>
      <c r="AZ168" s="230"/>
      <c r="BA168" s="230"/>
      <c r="BB168" s="230"/>
      <c r="BC168" s="230"/>
      <c r="BD168" s="230"/>
      <c r="BE168" s="230"/>
      <c r="BF168" s="230"/>
      <c r="BG168" s="230"/>
      <c r="BH168" s="230"/>
      <c r="BI168" s="230"/>
      <c r="BJ168" s="230"/>
      <c r="BK168" s="224"/>
      <c r="BL168" s="224"/>
    </row>
    <row r="169" spans="1:64" hidden="1" outlineLevel="1">
      <c r="A169" s="9"/>
      <c r="B169" s="9"/>
      <c r="C169" s="46"/>
      <c r="D169" s="131" t="str">
        <f>Asset3</f>
        <v>Sub-transmission Underground</v>
      </c>
      <c r="E169" s="9"/>
      <c r="F169" s="9"/>
      <c r="G169" s="199">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c r="BI169" s="230"/>
      <c r="BJ169" s="230"/>
      <c r="BK169" s="224"/>
      <c r="BL169" s="224"/>
    </row>
    <row r="170" spans="1:64" hidden="1" outlineLevel="1">
      <c r="A170" s="9"/>
      <c r="B170" s="9"/>
      <c r="C170" s="46"/>
      <c r="D170" s="131" t="str">
        <f>Asset4</f>
        <v>Zone Substation</v>
      </c>
      <c r="E170" s="9"/>
      <c r="F170" s="9"/>
      <c r="G170" s="199">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230"/>
      <c r="BE170" s="230"/>
      <c r="BF170" s="230"/>
      <c r="BG170" s="230"/>
      <c r="BH170" s="230"/>
      <c r="BI170" s="230"/>
      <c r="BJ170" s="230"/>
      <c r="BK170" s="224"/>
      <c r="BL170" s="224"/>
    </row>
    <row r="171" spans="1:64" hidden="1" outlineLevel="1">
      <c r="A171" s="9"/>
      <c r="B171" s="9"/>
      <c r="C171" s="46"/>
      <c r="D171" s="131" t="str">
        <f>Asset5</f>
        <v>IT &amp; Communication Systems (Networks)</v>
      </c>
      <c r="E171" s="9"/>
      <c r="F171" s="9"/>
      <c r="G171" s="199">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24"/>
      <c r="BL171" s="224"/>
    </row>
    <row r="172" spans="1:64" hidden="1" outlineLevel="1">
      <c r="A172" s="9"/>
      <c r="B172" s="9"/>
      <c r="C172" s="46"/>
      <c r="D172" s="131" t="str">
        <f>Asset6</f>
        <v>Motor Vehicles</v>
      </c>
      <c r="E172" s="9"/>
      <c r="F172" s="9"/>
      <c r="G172" s="199">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c r="AV172" s="230"/>
      <c r="AW172" s="230"/>
      <c r="AX172" s="230"/>
      <c r="AY172" s="230"/>
      <c r="AZ172" s="230"/>
      <c r="BA172" s="230"/>
      <c r="BB172" s="230"/>
      <c r="BC172" s="230"/>
      <c r="BD172" s="230"/>
      <c r="BE172" s="230"/>
      <c r="BF172" s="230"/>
      <c r="BG172" s="230"/>
      <c r="BH172" s="230"/>
      <c r="BI172" s="230"/>
      <c r="BJ172" s="230"/>
      <c r="BK172" s="224"/>
      <c r="BL172" s="224"/>
    </row>
    <row r="173" spans="1:64" hidden="1" outlineLevel="1">
      <c r="A173" s="9"/>
      <c r="B173" s="9"/>
      <c r="C173" s="46"/>
      <c r="D173" s="131" t="str">
        <f>Asset7</f>
        <v>Other Non-System Assets (Networks)</v>
      </c>
      <c r="E173" s="9"/>
      <c r="F173" s="9"/>
      <c r="G173" s="199">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c r="BI173" s="230"/>
      <c r="BJ173" s="230"/>
      <c r="BK173" s="224"/>
      <c r="BL173" s="224"/>
    </row>
    <row r="174" spans="1:64" hidden="1" outlineLevel="1">
      <c r="A174" s="9"/>
      <c r="B174" s="9"/>
      <c r="C174" s="46"/>
      <c r="D174" s="131" t="str">
        <f>Asset8</f>
        <v>IT Systems (Corporate)</v>
      </c>
      <c r="E174" s="9"/>
      <c r="F174" s="9"/>
      <c r="G174" s="199">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24"/>
      <c r="BL174" s="224"/>
    </row>
    <row r="175" spans="1:64" hidden="1" outlineLevel="1">
      <c r="A175" s="9"/>
      <c r="B175" s="9"/>
      <c r="C175" s="46"/>
      <c r="D175" s="131" t="str">
        <f>Asset9</f>
        <v>Telecommunications (Corporate)</v>
      </c>
      <c r="E175" s="9"/>
      <c r="F175" s="9"/>
      <c r="G175" s="199">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24"/>
      <c r="BL175" s="224"/>
    </row>
    <row r="176" spans="1:64" hidden="1" outlineLevel="1">
      <c r="A176" s="9"/>
      <c r="B176" s="9"/>
      <c r="C176" s="46"/>
      <c r="D176" s="131" t="str">
        <f>Asset10</f>
        <v>Other Non-System Assets (Corporate)</v>
      </c>
      <c r="E176" s="9"/>
      <c r="F176" s="9"/>
      <c r="G176" s="199">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24"/>
      <c r="BL176" s="224"/>
    </row>
    <row r="177" spans="1:64" hidden="1" outlineLevel="1">
      <c r="A177" s="9"/>
      <c r="B177" s="9"/>
      <c r="C177" s="46"/>
      <c r="D177" s="131" t="str">
        <f>Asset11</f>
        <v>Land</v>
      </c>
      <c r="E177" s="9"/>
      <c r="F177" s="9"/>
      <c r="G177" s="199">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24"/>
      <c r="BL177" s="224"/>
    </row>
    <row r="178" spans="1:64" hidden="1" outlineLevel="1">
      <c r="A178" s="9"/>
      <c r="B178" s="9"/>
      <c r="C178" s="46"/>
      <c r="D178" s="131" t="str">
        <f>Asset12</f>
        <v>Buildings</v>
      </c>
      <c r="E178" s="9"/>
      <c r="F178" s="9"/>
      <c r="G178" s="199">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24"/>
      <c r="BL178" s="224"/>
    </row>
    <row r="179" spans="1:64" hidden="1" outlineLevel="1">
      <c r="A179" s="9"/>
      <c r="B179" s="9"/>
      <c r="C179" s="46"/>
      <c r="D179" s="131" t="str">
        <f>Asset13</f>
        <v>Equity raising costs</v>
      </c>
      <c r="E179" s="9"/>
      <c r="F179" s="9"/>
      <c r="G179" s="199">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c r="BI179" s="230"/>
      <c r="BJ179" s="230"/>
      <c r="BK179" s="224"/>
      <c r="BL179" s="224"/>
    </row>
    <row r="180" spans="1:64" hidden="1" outlineLevel="1">
      <c r="A180" s="9"/>
      <c r="B180" s="9"/>
      <c r="C180" s="46"/>
      <c r="D180" s="131">
        <f>Asset14</f>
        <v>0</v>
      </c>
      <c r="E180" s="9"/>
      <c r="F180" s="9"/>
      <c r="G180" s="199">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c r="AV180" s="230"/>
      <c r="AW180" s="230"/>
      <c r="AX180" s="230"/>
      <c r="AY180" s="230"/>
      <c r="AZ180" s="230"/>
      <c r="BA180" s="230"/>
      <c r="BB180" s="230"/>
      <c r="BC180" s="230"/>
      <c r="BD180" s="230"/>
      <c r="BE180" s="230"/>
      <c r="BF180" s="230"/>
      <c r="BG180" s="230"/>
      <c r="BH180" s="230"/>
      <c r="BI180" s="230"/>
      <c r="BJ180" s="230"/>
      <c r="BK180" s="224"/>
      <c r="BL180" s="224"/>
    </row>
    <row r="181" spans="1:64" hidden="1" outlineLevel="1">
      <c r="A181" s="9"/>
      <c r="B181" s="9"/>
      <c r="C181" s="46"/>
      <c r="D181" s="131">
        <f>Asset15</f>
        <v>0</v>
      </c>
      <c r="E181" s="9"/>
      <c r="F181" s="9"/>
      <c r="G181" s="199">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c r="AV181" s="230"/>
      <c r="AW181" s="230"/>
      <c r="AX181" s="230"/>
      <c r="AY181" s="230"/>
      <c r="AZ181" s="230"/>
      <c r="BA181" s="230"/>
      <c r="BB181" s="230"/>
      <c r="BC181" s="230"/>
      <c r="BD181" s="230"/>
      <c r="BE181" s="230"/>
      <c r="BF181" s="230"/>
      <c r="BG181" s="230"/>
      <c r="BH181" s="230"/>
      <c r="BI181" s="230"/>
      <c r="BJ181" s="230"/>
      <c r="BK181" s="224"/>
      <c r="BL181" s="224"/>
    </row>
    <row r="182" spans="1:64" hidden="1" outlineLevel="1">
      <c r="A182" s="9"/>
      <c r="B182" s="9"/>
      <c r="C182" s="46"/>
      <c r="D182" s="131">
        <f>Asset16</f>
        <v>0</v>
      </c>
      <c r="E182" s="9"/>
      <c r="F182" s="9"/>
      <c r="G182" s="199">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c r="AV182" s="230"/>
      <c r="AW182" s="230"/>
      <c r="AX182" s="230"/>
      <c r="AY182" s="230"/>
      <c r="AZ182" s="230"/>
      <c r="BA182" s="230"/>
      <c r="BB182" s="230"/>
      <c r="BC182" s="230"/>
      <c r="BD182" s="230"/>
      <c r="BE182" s="230"/>
      <c r="BF182" s="230"/>
      <c r="BG182" s="230"/>
      <c r="BH182" s="230"/>
      <c r="BI182" s="230"/>
      <c r="BJ182" s="230"/>
      <c r="BK182" s="224"/>
      <c r="BL182" s="224"/>
    </row>
    <row r="183" spans="1:64" hidden="1" outlineLevel="1">
      <c r="A183" s="9"/>
      <c r="B183" s="9"/>
      <c r="C183" s="46"/>
      <c r="D183" s="131">
        <f>Asset17</f>
        <v>0</v>
      </c>
      <c r="E183" s="9"/>
      <c r="F183" s="9"/>
      <c r="G183" s="199">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c r="AV183" s="230"/>
      <c r="AW183" s="230"/>
      <c r="AX183" s="230"/>
      <c r="AY183" s="230"/>
      <c r="AZ183" s="230"/>
      <c r="BA183" s="230"/>
      <c r="BB183" s="230"/>
      <c r="BC183" s="230"/>
      <c r="BD183" s="230"/>
      <c r="BE183" s="230"/>
      <c r="BF183" s="230"/>
      <c r="BG183" s="230"/>
      <c r="BH183" s="230"/>
      <c r="BI183" s="230"/>
      <c r="BJ183" s="230"/>
      <c r="BK183" s="224"/>
      <c r="BL183" s="224"/>
    </row>
    <row r="184" spans="1:64" hidden="1" outlineLevel="1">
      <c r="A184" s="9"/>
      <c r="B184" s="9"/>
      <c r="C184" s="46"/>
      <c r="D184" s="131">
        <f>Asset18</f>
        <v>0</v>
      </c>
      <c r="E184" s="9"/>
      <c r="F184" s="9"/>
      <c r="G184" s="199">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c r="AV184" s="230"/>
      <c r="AW184" s="230"/>
      <c r="AX184" s="230"/>
      <c r="AY184" s="230"/>
      <c r="AZ184" s="230"/>
      <c r="BA184" s="230"/>
      <c r="BB184" s="230"/>
      <c r="BC184" s="230"/>
      <c r="BD184" s="230"/>
      <c r="BE184" s="230"/>
      <c r="BF184" s="230"/>
      <c r="BG184" s="230"/>
      <c r="BH184" s="230"/>
      <c r="BI184" s="230"/>
      <c r="BJ184" s="230"/>
      <c r="BK184" s="224"/>
      <c r="BL184" s="224"/>
    </row>
    <row r="185" spans="1:64" hidden="1" outlineLevel="1">
      <c r="A185" s="9"/>
      <c r="B185" s="9"/>
      <c r="C185" s="46"/>
      <c r="D185" s="131">
        <f>Asset19</f>
        <v>0</v>
      </c>
      <c r="E185" s="9"/>
      <c r="F185" s="9"/>
      <c r="G185" s="199">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c r="BI185" s="230"/>
      <c r="BJ185" s="230"/>
      <c r="BK185" s="224"/>
      <c r="BL185" s="224"/>
    </row>
    <row r="186" spans="1:64" ht="12" hidden="1" customHeight="1" outlineLevel="1">
      <c r="A186" s="9"/>
      <c r="B186" s="9"/>
      <c r="C186" s="46"/>
      <c r="D186" s="131">
        <f>Asset20</f>
        <v>0</v>
      </c>
      <c r="E186" s="9"/>
      <c r="F186" s="9"/>
      <c r="G186" s="199">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c r="BI186" s="230"/>
      <c r="BJ186" s="230"/>
      <c r="BK186" s="224"/>
      <c r="BL186" s="224"/>
    </row>
    <row r="187" spans="1:64" ht="12" hidden="1" customHeight="1" outlineLevel="1">
      <c r="A187" s="9"/>
      <c r="B187" s="9"/>
      <c r="C187" s="46"/>
      <c r="D187" s="131">
        <f>Asset21</f>
        <v>0</v>
      </c>
      <c r="E187" s="9"/>
      <c r="F187" s="9"/>
      <c r="G187" s="199">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c r="AV187" s="230"/>
      <c r="AW187" s="230"/>
      <c r="AX187" s="230"/>
      <c r="AY187" s="230"/>
      <c r="AZ187" s="230"/>
      <c r="BA187" s="230"/>
      <c r="BB187" s="230"/>
      <c r="BC187" s="230"/>
      <c r="BD187" s="230"/>
      <c r="BE187" s="230"/>
      <c r="BF187" s="230"/>
      <c r="BG187" s="230"/>
      <c r="BH187" s="230"/>
      <c r="BI187" s="230"/>
      <c r="BJ187" s="230"/>
      <c r="BK187" s="224"/>
      <c r="BL187" s="224"/>
    </row>
    <row r="188" spans="1:64" ht="12" hidden="1" customHeight="1" outlineLevel="1">
      <c r="A188" s="9"/>
      <c r="B188" s="9"/>
      <c r="C188" s="46"/>
      <c r="D188" s="131">
        <f>Asset22</f>
        <v>0</v>
      </c>
      <c r="E188" s="9"/>
      <c r="F188" s="9"/>
      <c r="G188" s="199">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c r="AV188" s="230"/>
      <c r="AW188" s="230"/>
      <c r="AX188" s="230"/>
      <c r="AY188" s="230"/>
      <c r="AZ188" s="230"/>
      <c r="BA188" s="230"/>
      <c r="BB188" s="230"/>
      <c r="BC188" s="230"/>
      <c r="BD188" s="230"/>
      <c r="BE188" s="230"/>
      <c r="BF188" s="230"/>
      <c r="BG188" s="230"/>
      <c r="BH188" s="230"/>
      <c r="BI188" s="230"/>
      <c r="BJ188" s="230"/>
      <c r="BK188" s="224"/>
      <c r="BL188" s="224"/>
    </row>
    <row r="189" spans="1:64" ht="12" hidden="1" customHeight="1" outlineLevel="1">
      <c r="A189" s="9"/>
      <c r="B189" s="9"/>
      <c r="C189" s="46"/>
      <c r="D189" s="131">
        <f>Asset23</f>
        <v>0</v>
      </c>
      <c r="E189" s="9"/>
      <c r="F189" s="9"/>
      <c r="G189" s="199">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230"/>
      <c r="AY189" s="230"/>
      <c r="AZ189" s="230"/>
      <c r="BA189" s="230"/>
      <c r="BB189" s="230"/>
      <c r="BC189" s="230"/>
      <c r="BD189" s="230"/>
      <c r="BE189" s="230"/>
      <c r="BF189" s="230"/>
      <c r="BG189" s="230"/>
      <c r="BH189" s="230"/>
      <c r="BI189" s="230"/>
      <c r="BJ189" s="230"/>
      <c r="BK189" s="224"/>
      <c r="BL189" s="224"/>
    </row>
    <row r="190" spans="1:64" ht="12" hidden="1" customHeight="1" outlineLevel="1">
      <c r="A190" s="9"/>
      <c r="B190" s="9"/>
      <c r="C190" s="46"/>
      <c r="D190" s="131">
        <f>Asset24</f>
        <v>0</v>
      </c>
      <c r="E190" s="9"/>
      <c r="F190" s="9"/>
      <c r="G190" s="199">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c r="AV190" s="230"/>
      <c r="AW190" s="230"/>
      <c r="AX190" s="230"/>
      <c r="AY190" s="230"/>
      <c r="AZ190" s="230"/>
      <c r="BA190" s="230"/>
      <c r="BB190" s="230"/>
      <c r="BC190" s="230"/>
      <c r="BD190" s="230"/>
      <c r="BE190" s="230"/>
      <c r="BF190" s="230"/>
      <c r="BG190" s="230"/>
      <c r="BH190" s="230"/>
      <c r="BI190" s="230"/>
      <c r="BJ190" s="230"/>
      <c r="BK190" s="224"/>
      <c r="BL190" s="224"/>
    </row>
    <row r="191" spans="1:64" ht="12" hidden="1" customHeight="1" outlineLevel="1">
      <c r="A191" s="9"/>
      <c r="B191" s="9"/>
      <c r="C191" s="46"/>
      <c r="D191" s="131">
        <f>Asset25</f>
        <v>0</v>
      </c>
      <c r="E191" s="9"/>
      <c r="F191" s="9"/>
      <c r="G191" s="199">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24"/>
      <c r="BL191" s="224"/>
    </row>
    <row r="192" spans="1:64" ht="12" hidden="1" customHeight="1" outlineLevel="1">
      <c r="A192" s="9"/>
      <c r="B192" s="9"/>
      <c r="C192" s="46"/>
      <c r="D192" s="131">
        <f>Asset26</f>
        <v>0</v>
      </c>
      <c r="E192" s="9"/>
      <c r="F192" s="9"/>
      <c r="G192" s="199">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c r="AV192" s="230"/>
      <c r="AW192" s="230"/>
      <c r="AX192" s="230"/>
      <c r="AY192" s="230"/>
      <c r="AZ192" s="230"/>
      <c r="BA192" s="230"/>
      <c r="BB192" s="230"/>
      <c r="BC192" s="230"/>
      <c r="BD192" s="230"/>
      <c r="BE192" s="230"/>
      <c r="BF192" s="230"/>
      <c r="BG192" s="230"/>
      <c r="BH192" s="230"/>
      <c r="BI192" s="230"/>
      <c r="BJ192" s="230"/>
      <c r="BK192" s="224"/>
      <c r="BL192" s="224"/>
    </row>
    <row r="193" spans="1:64" ht="12" hidden="1" customHeight="1" outlineLevel="1">
      <c r="A193" s="9"/>
      <c r="B193" s="9"/>
      <c r="C193" s="46"/>
      <c r="D193" s="131">
        <f>Asset27</f>
        <v>0</v>
      </c>
      <c r="E193" s="9"/>
      <c r="F193" s="9"/>
      <c r="G193" s="199">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c r="AV193" s="230"/>
      <c r="AW193" s="230"/>
      <c r="AX193" s="230"/>
      <c r="AY193" s="230"/>
      <c r="AZ193" s="230"/>
      <c r="BA193" s="230"/>
      <c r="BB193" s="230"/>
      <c r="BC193" s="230"/>
      <c r="BD193" s="230"/>
      <c r="BE193" s="230"/>
      <c r="BF193" s="230"/>
      <c r="BG193" s="230"/>
      <c r="BH193" s="230"/>
      <c r="BI193" s="230"/>
      <c r="BJ193" s="230"/>
      <c r="BK193" s="224"/>
      <c r="BL193" s="224"/>
    </row>
    <row r="194" spans="1:64" ht="12" hidden="1" customHeight="1" outlineLevel="1">
      <c r="A194" s="9"/>
      <c r="B194" s="9"/>
      <c r="C194" s="46"/>
      <c r="D194" s="131">
        <f>Asset28</f>
        <v>0</v>
      </c>
      <c r="E194" s="9"/>
      <c r="F194" s="9"/>
      <c r="G194" s="199">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c r="BI194" s="230"/>
      <c r="BJ194" s="230"/>
      <c r="BK194" s="224"/>
      <c r="BL194" s="224"/>
    </row>
    <row r="195" spans="1:64" ht="12" hidden="1" customHeight="1" outlineLevel="1">
      <c r="A195" s="9"/>
      <c r="B195" s="9"/>
      <c r="C195" s="46"/>
      <c r="D195" s="131">
        <f>Asset29</f>
        <v>0</v>
      </c>
      <c r="E195" s="9"/>
      <c r="F195" s="9"/>
      <c r="G195" s="199">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24"/>
      <c r="BL195" s="224"/>
    </row>
    <row r="196" spans="1:64" ht="12" hidden="1" customHeight="1" outlineLevel="1">
      <c r="A196" s="9"/>
      <c r="B196" s="9"/>
      <c r="C196" s="46"/>
      <c r="D196" s="131">
        <f>Asset30</f>
        <v>0</v>
      </c>
      <c r="E196" s="9"/>
      <c r="F196" s="9"/>
      <c r="G196" s="199">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c r="BI196" s="230"/>
      <c r="BJ196" s="230"/>
      <c r="BK196" s="224"/>
      <c r="BL196" s="224"/>
    </row>
    <row r="197" spans="1:64" collapsed="1">
      <c r="A197" s="9"/>
      <c r="B197" s="9"/>
      <c r="C197" s="46"/>
      <c r="D197" s="131"/>
      <c r="E197" s="9"/>
      <c r="F197" s="9"/>
      <c r="G197" s="304"/>
      <c r="H197" s="304"/>
      <c r="I197" s="304"/>
      <c r="J197" s="304"/>
      <c r="K197" s="304"/>
      <c r="L197" s="304"/>
      <c r="M197" s="112"/>
      <c r="N197" s="101"/>
      <c r="O197" s="29"/>
      <c r="P197" s="29"/>
      <c r="Q197" s="29"/>
      <c r="R197" s="29"/>
      <c r="S197" s="101"/>
      <c r="T197" s="101"/>
      <c r="U197" s="101"/>
      <c r="V197" s="101"/>
      <c r="W197" s="101"/>
      <c r="X197" s="101"/>
      <c r="Y197" s="101"/>
      <c r="Z197" s="101"/>
      <c r="AA197" s="101"/>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c r="AV197" s="230"/>
      <c r="AW197" s="230"/>
      <c r="AX197" s="230"/>
      <c r="AY197" s="230"/>
      <c r="AZ197" s="230"/>
      <c r="BA197" s="230"/>
      <c r="BB197" s="230"/>
      <c r="BC197" s="230"/>
      <c r="BD197" s="230"/>
      <c r="BE197" s="230"/>
      <c r="BF197" s="230"/>
      <c r="BG197" s="230"/>
      <c r="BH197" s="230"/>
      <c r="BI197" s="230"/>
      <c r="BJ197" s="230"/>
      <c r="BK197" s="224"/>
      <c r="BL197" s="224"/>
    </row>
    <row r="198" spans="1:64">
      <c r="A198" s="74"/>
      <c r="B198" s="74"/>
      <c r="C198" s="81" t="s">
        <v>49</v>
      </c>
      <c r="D198" s="159"/>
      <c r="E198" s="81"/>
      <c r="F198" s="81"/>
      <c r="G198" s="307">
        <f>SUM(G199:G228)</f>
        <v>75.438890228994524</v>
      </c>
      <c r="H198" s="308">
        <f>SUM(H199:H228)</f>
        <v>86.025808633852748</v>
      </c>
      <c r="I198" s="308">
        <f t="shared" ref="I198:Q198" si="8">SUM(I199:I228)</f>
        <v>99.169103342830525</v>
      </c>
      <c r="J198" s="308">
        <f t="shared" si="8"/>
        <v>117.35857367157219</v>
      </c>
      <c r="K198" s="308">
        <f t="shared" si="8"/>
        <v>136.28557110629876</v>
      </c>
      <c r="L198" s="308">
        <f t="shared" si="8"/>
        <v>153.71536563512558</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c r="BI198" s="230"/>
      <c r="BJ198" s="230"/>
      <c r="BK198" s="224"/>
      <c r="BL198" s="224"/>
    </row>
    <row r="199" spans="1:64" hidden="1" outlineLevel="1">
      <c r="A199" s="9"/>
      <c r="B199" s="12"/>
      <c r="C199" s="46"/>
      <c r="D199" s="131" t="str">
        <f>Asset1</f>
        <v>Opening Distribution Assets</v>
      </c>
      <c r="E199" s="12"/>
      <c r="F199" s="12"/>
      <c r="G199" s="196">
        <f t="shared" ref="G199:G218" si="9">G7+G39+G71+G103+G135+G167</f>
        <v>75.438890228994524</v>
      </c>
      <c r="H199" s="157">
        <f t="shared" ref="H199:L208" si="10">H7+H39+H71</f>
        <v>72.955881796692992</v>
      </c>
      <c r="I199" s="157">
        <f t="shared" si="10"/>
        <v>71.105375373887895</v>
      </c>
      <c r="J199" s="157">
        <f t="shared" si="10"/>
        <v>69.477400923739395</v>
      </c>
      <c r="K199" s="157">
        <f t="shared" si="10"/>
        <v>66.527296975279754</v>
      </c>
      <c r="L199" s="157">
        <f t="shared" si="10"/>
        <v>63.908710670361295</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c r="BI199" s="230"/>
      <c r="BJ199" s="230"/>
      <c r="BK199" s="224"/>
      <c r="BL199" s="224"/>
    </row>
    <row r="200" spans="1:64" hidden="1" outlineLevel="1">
      <c r="A200" s="9"/>
      <c r="B200" s="12"/>
      <c r="C200" s="46"/>
      <c r="D200" s="131" t="str">
        <f>Asset2</f>
        <v>Sub-transmission Overhead</v>
      </c>
      <c r="E200" s="12"/>
      <c r="F200" s="12"/>
      <c r="G200" s="196">
        <f t="shared" si="9"/>
        <v>0</v>
      </c>
      <c r="H200" s="157">
        <f t="shared" si="10"/>
        <v>8.164499544289864</v>
      </c>
      <c r="I200" s="157">
        <f t="shared" si="10"/>
        <v>15.056571840634625</v>
      </c>
      <c r="J200" s="157">
        <f t="shared" si="10"/>
        <v>22.053254318519279</v>
      </c>
      <c r="K200" s="157">
        <f t="shared" si="10"/>
        <v>25.931107170299693</v>
      </c>
      <c r="L200" s="157">
        <f t="shared" si="10"/>
        <v>28.801672541483875</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c r="AV200" s="230"/>
      <c r="AW200" s="230"/>
      <c r="AX200" s="230"/>
      <c r="AY200" s="230"/>
      <c r="AZ200" s="230"/>
      <c r="BA200" s="230"/>
      <c r="BB200" s="230"/>
      <c r="BC200" s="230"/>
      <c r="BD200" s="230"/>
      <c r="BE200" s="230"/>
      <c r="BF200" s="230"/>
      <c r="BG200" s="230"/>
      <c r="BH200" s="230"/>
      <c r="BI200" s="230"/>
      <c r="BJ200" s="230"/>
      <c r="BK200" s="224"/>
      <c r="BL200" s="224"/>
    </row>
    <row r="201" spans="1:64" hidden="1" outlineLevel="1">
      <c r="A201" s="9"/>
      <c r="B201" s="12"/>
      <c r="C201" s="46"/>
      <c r="D201" s="131" t="str">
        <f>Asset3</f>
        <v>Sub-transmission Underground</v>
      </c>
      <c r="E201" s="12"/>
      <c r="F201" s="12"/>
      <c r="G201" s="196">
        <f t="shared" si="9"/>
        <v>0</v>
      </c>
      <c r="H201" s="157">
        <f t="shared" si="10"/>
        <v>0</v>
      </c>
      <c r="I201" s="157">
        <f t="shared" si="10"/>
        <v>0</v>
      </c>
      <c r="J201" s="157">
        <f t="shared" si="10"/>
        <v>0</v>
      </c>
      <c r="K201" s="157">
        <f t="shared" si="10"/>
        <v>0</v>
      </c>
      <c r="L201" s="157">
        <f t="shared" si="10"/>
        <v>0</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30"/>
      <c r="BK201" s="224"/>
      <c r="BL201" s="224"/>
    </row>
    <row r="202" spans="1:64" hidden="1" outlineLevel="1">
      <c r="A202" s="9"/>
      <c r="B202" s="12"/>
      <c r="C202" s="46"/>
      <c r="D202" s="131" t="str">
        <f>Asset4</f>
        <v>Zone Substation</v>
      </c>
      <c r="E202" s="12"/>
      <c r="F202" s="12"/>
      <c r="G202" s="196">
        <f t="shared" si="9"/>
        <v>0</v>
      </c>
      <c r="H202" s="157">
        <f t="shared" si="10"/>
        <v>2.6432904719131183</v>
      </c>
      <c r="I202" s="157">
        <f t="shared" si="10"/>
        <v>8.6817935708564509</v>
      </c>
      <c r="J202" s="157">
        <f t="shared" si="10"/>
        <v>20.823661474716044</v>
      </c>
      <c r="K202" s="157">
        <f t="shared" si="10"/>
        <v>36.93299662836322</v>
      </c>
      <c r="L202" s="157">
        <f t="shared" si="10"/>
        <v>50.102465171268591</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c r="AV202" s="230"/>
      <c r="AW202" s="230"/>
      <c r="AX202" s="230"/>
      <c r="AY202" s="230"/>
      <c r="AZ202" s="230"/>
      <c r="BA202" s="230"/>
      <c r="BB202" s="230"/>
      <c r="BC202" s="230"/>
      <c r="BD202" s="230"/>
      <c r="BE202" s="230"/>
      <c r="BF202" s="230"/>
      <c r="BG202" s="230"/>
      <c r="BH202" s="230"/>
      <c r="BI202" s="230"/>
      <c r="BJ202" s="230"/>
      <c r="BK202" s="224"/>
      <c r="BL202" s="224"/>
    </row>
    <row r="203" spans="1:64" hidden="1" outlineLevel="1">
      <c r="A203" s="9"/>
      <c r="B203" s="12"/>
      <c r="C203" s="46"/>
      <c r="D203" s="131" t="str">
        <f>Asset5</f>
        <v>IT &amp; Communication Systems (Networks)</v>
      </c>
      <c r="E203" s="12"/>
      <c r="F203" s="12"/>
      <c r="G203" s="196">
        <f t="shared" si="9"/>
        <v>0</v>
      </c>
      <c r="H203" s="157">
        <f t="shared" si="10"/>
        <v>0.18060118626473348</v>
      </c>
      <c r="I203" s="157">
        <f t="shared" si="10"/>
        <v>0.29494967039134867</v>
      </c>
      <c r="J203" s="157">
        <f t="shared" si="10"/>
        <v>0.63243179553062323</v>
      </c>
      <c r="K203" s="157">
        <f t="shared" si="10"/>
        <v>1.5205709295998915</v>
      </c>
      <c r="L203" s="157">
        <f t="shared" si="10"/>
        <v>4.3126241195881239</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c r="AV203" s="230"/>
      <c r="AW203" s="230"/>
      <c r="AX203" s="230"/>
      <c r="AY203" s="230"/>
      <c r="AZ203" s="230"/>
      <c r="BA203" s="230"/>
      <c r="BB203" s="230"/>
      <c r="BC203" s="230"/>
      <c r="BD203" s="230"/>
      <c r="BE203" s="230"/>
      <c r="BF203" s="230"/>
      <c r="BG203" s="230"/>
      <c r="BH203" s="230"/>
      <c r="BI203" s="230"/>
      <c r="BJ203" s="230"/>
      <c r="BK203" s="224"/>
      <c r="BL203" s="224"/>
    </row>
    <row r="204" spans="1:64" hidden="1" outlineLevel="1">
      <c r="A204" s="9"/>
      <c r="B204" s="12"/>
      <c r="C204" s="46"/>
      <c r="D204" s="131" t="str">
        <f>Asset6</f>
        <v>Motor Vehicles</v>
      </c>
      <c r="E204" s="12"/>
      <c r="F204" s="12"/>
      <c r="G204" s="196">
        <f t="shared" si="9"/>
        <v>0</v>
      </c>
      <c r="H204" s="157">
        <f t="shared" si="10"/>
        <v>0</v>
      </c>
      <c r="I204" s="157">
        <f t="shared" si="10"/>
        <v>0</v>
      </c>
      <c r="J204" s="157">
        <f t="shared" si="10"/>
        <v>8.5228829707209866E-2</v>
      </c>
      <c r="K204" s="157">
        <f t="shared" si="10"/>
        <v>0.6736848329336127</v>
      </c>
      <c r="L204" s="157">
        <f t="shared" si="10"/>
        <v>0.83563212241620077</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c r="AV204" s="230"/>
      <c r="AW204" s="230"/>
      <c r="AX204" s="230"/>
      <c r="AY204" s="230"/>
      <c r="AZ204" s="230"/>
      <c r="BA204" s="230"/>
      <c r="BB204" s="230"/>
      <c r="BC204" s="230"/>
      <c r="BD204" s="230"/>
      <c r="BE204" s="230"/>
      <c r="BF204" s="230"/>
      <c r="BG204" s="230"/>
      <c r="BH204" s="230"/>
      <c r="BI204" s="230"/>
      <c r="BJ204" s="230"/>
      <c r="BK204" s="224"/>
      <c r="BL204" s="224"/>
    </row>
    <row r="205" spans="1:64" hidden="1" outlineLevel="1">
      <c r="A205" s="9"/>
      <c r="B205" s="12"/>
      <c r="C205" s="46"/>
      <c r="D205" s="131" t="str">
        <f>Asset7</f>
        <v>Other Non-System Assets (Networks)</v>
      </c>
      <c r="E205" s="12"/>
      <c r="F205" s="12"/>
      <c r="G205" s="196">
        <f t="shared" si="9"/>
        <v>0</v>
      </c>
      <c r="H205" s="157">
        <f t="shared" si="10"/>
        <v>0.14104961892888998</v>
      </c>
      <c r="I205" s="157">
        <f t="shared" si="10"/>
        <v>0.18824661004187329</v>
      </c>
      <c r="J205" s="157">
        <f t="shared" si="10"/>
        <v>0.20783332262002657</v>
      </c>
      <c r="K205" s="157">
        <f t="shared" si="10"/>
        <v>0.24057077830443496</v>
      </c>
      <c r="L205" s="157">
        <f t="shared" si="10"/>
        <v>0.26268930512960031</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c r="AV205" s="230"/>
      <c r="AW205" s="230"/>
      <c r="AX205" s="230"/>
      <c r="AY205" s="230"/>
      <c r="AZ205" s="230"/>
      <c r="BA205" s="230"/>
      <c r="BB205" s="230"/>
      <c r="BC205" s="230"/>
      <c r="BD205" s="230"/>
      <c r="BE205" s="230"/>
      <c r="BF205" s="230"/>
      <c r="BG205" s="230"/>
      <c r="BH205" s="230"/>
      <c r="BI205" s="230"/>
      <c r="BJ205" s="230"/>
      <c r="BK205" s="224"/>
      <c r="BL205" s="224"/>
    </row>
    <row r="206" spans="1:64" hidden="1" outlineLevel="1">
      <c r="A206" s="9"/>
      <c r="B206" s="12"/>
      <c r="C206" s="46"/>
      <c r="D206" s="131" t="str">
        <f>Asset8</f>
        <v>IT Systems (Corporate)</v>
      </c>
      <c r="E206" s="12"/>
      <c r="F206" s="12"/>
      <c r="G206" s="196">
        <f t="shared" si="9"/>
        <v>0</v>
      </c>
      <c r="H206" s="157">
        <f t="shared" si="10"/>
        <v>0.13348748851522904</v>
      </c>
      <c r="I206" s="157">
        <f t="shared" si="10"/>
        <v>0.15080131689720433</v>
      </c>
      <c r="J206" s="157">
        <f t="shared" si="10"/>
        <v>0.3298077415026317</v>
      </c>
      <c r="K206" s="157">
        <f t="shared" si="10"/>
        <v>0.67258136580037886</v>
      </c>
      <c r="L206" s="157">
        <f t="shared" si="10"/>
        <v>1.5171618995131522</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c r="AV206" s="230"/>
      <c r="AW206" s="230"/>
      <c r="AX206" s="230"/>
      <c r="AY206" s="230"/>
      <c r="AZ206" s="230"/>
      <c r="BA206" s="230"/>
      <c r="BB206" s="230"/>
      <c r="BC206" s="230"/>
      <c r="BD206" s="230"/>
      <c r="BE206" s="230"/>
      <c r="BF206" s="230"/>
      <c r="BG206" s="230"/>
      <c r="BH206" s="230"/>
      <c r="BI206" s="230"/>
      <c r="BJ206" s="230"/>
      <c r="BK206" s="224"/>
      <c r="BL206" s="224"/>
    </row>
    <row r="207" spans="1:64" hidden="1" outlineLevel="1">
      <c r="A207" s="9"/>
      <c r="B207" s="12"/>
      <c r="C207" s="46"/>
      <c r="D207" s="131" t="str">
        <f>Asset9</f>
        <v>Telecommunications (Corporate)</v>
      </c>
      <c r="E207" s="12"/>
      <c r="F207" s="12"/>
      <c r="G207" s="196">
        <f t="shared" si="9"/>
        <v>0</v>
      </c>
      <c r="H207" s="157">
        <f t="shared" si="10"/>
        <v>3.6821955445185385E-2</v>
      </c>
      <c r="I207" s="157">
        <f t="shared" si="10"/>
        <v>4.275565703981931E-2</v>
      </c>
      <c r="J207" s="157">
        <f t="shared" si="10"/>
        <v>3.9860059501923763E-2</v>
      </c>
      <c r="K207" s="157">
        <f t="shared" si="10"/>
        <v>3.6456135705567216E-2</v>
      </c>
      <c r="L207" s="157">
        <f t="shared" si="10"/>
        <v>2.3739017559588464E-2</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c r="BI207" s="230"/>
      <c r="BJ207" s="230"/>
      <c r="BK207" s="224"/>
      <c r="BL207" s="224"/>
    </row>
    <row r="208" spans="1:64" hidden="1" outlineLevel="1">
      <c r="A208" s="9"/>
      <c r="B208" s="12"/>
      <c r="C208" s="46"/>
      <c r="D208" s="131" t="str">
        <f>Asset10</f>
        <v>Other Non-System Assets (Corporate)</v>
      </c>
      <c r="E208" s="12"/>
      <c r="F208" s="12"/>
      <c r="G208" s="196">
        <f t="shared" si="9"/>
        <v>0</v>
      </c>
      <c r="H208" s="157">
        <f t="shared" si="10"/>
        <v>0.4875764791498356</v>
      </c>
      <c r="I208" s="157">
        <f t="shared" si="10"/>
        <v>0.98863354652977975</v>
      </c>
      <c r="J208" s="157">
        <f t="shared" si="10"/>
        <v>0.88844489197175291</v>
      </c>
      <c r="K208" s="157">
        <f t="shared" si="10"/>
        <v>0.75420534534825157</v>
      </c>
      <c r="L208" s="157">
        <f t="shared" si="10"/>
        <v>0.6725494180660857</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24"/>
      <c r="BL208" s="224"/>
    </row>
    <row r="209" spans="1:64" hidden="1" outlineLevel="1">
      <c r="A209" s="9"/>
      <c r="B209" s="12"/>
      <c r="C209" s="46"/>
      <c r="D209" s="131" t="str">
        <f>Asset11</f>
        <v>Land</v>
      </c>
      <c r="E209" s="12"/>
      <c r="F209" s="12"/>
      <c r="G209" s="196">
        <f t="shared" si="9"/>
        <v>0</v>
      </c>
      <c r="H209" s="157">
        <f t="shared" ref="H209:L218" si="11">H17+H49+H81</f>
        <v>0.34989703810027162</v>
      </c>
      <c r="I209" s="157">
        <f t="shared" si="11"/>
        <v>0.35985239848715567</v>
      </c>
      <c r="J209" s="157">
        <f t="shared" si="11"/>
        <v>0.37204901801873069</v>
      </c>
      <c r="K209" s="157">
        <f t="shared" si="11"/>
        <v>0.37860742427944871</v>
      </c>
      <c r="L209" s="157">
        <f t="shared" si="11"/>
        <v>0.38788288456246417</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24"/>
      <c r="BL209" s="224"/>
    </row>
    <row r="210" spans="1:64" hidden="1" outlineLevel="1">
      <c r="A210" s="9"/>
      <c r="B210" s="12"/>
      <c r="C210" s="46"/>
      <c r="D210" s="131" t="str">
        <f>Asset12</f>
        <v>Buildings</v>
      </c>
      <c r="E210" s="12"/>
      <c r="F210" s="12"/>
      <c r="G210" s="196">
        <f t="shared" si="9"/>
        <v>0</v>
      </c>
      <c r="H210" s="157">
        <f t="shared" si="11"/>
        <v>0.89802508607199993</v>
      </c>
      <c r="I210" s="157">
        <f t="shared" si="11"/>
        <v>2.2652513087552473</v>
      </c>
      <c r="J210" s="157">
        <f t="shared" si="11"/>
        <v>2.4133624507757001</v>
      </c>
      <c r="K210" s="157">
        <f t="shared" si="11"/>
        <v>2.5824762562789165</v>
      </c>
      <c r="L210" s="157">
        <f t="shared" si="11"/>
        <v>2.8552209574053453</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24"/>
      <c r="BL210" s="224"/>
    </row>
    <row r="211" spans="1:64" hidden="1" outlineLevel="1">
      <c r="A211" s="9"/>
      <c r="B211" s="12"/>
      <c r="C211" s="46"/>
      <c r="D211" s="131" t="str">
        <f>Asset13</f>
        <v>Equity raising costs</v>
      </c>
      <c r="E211" s="12"/>
      <c r="F211" s="12"/>
      <c r="G211" s="196">
        <f t="shared" si="9"/>
        <v>0</v>
      </c>
      <c r="H211" s="157">
        <f t="shared" si="11"/>
        <v>3.4677968480624884E-2</v>
      </c>
      <c r="I211" s="157">
        <f t="shared" si="11"/>
        <v>3.4872049309135365E-2</v>
      </c>
      <c r="J211" s="157">
        <f t="shared" si="11"/>
        <v>3.5238844968870385E-2</v>
      </c>
      <c r="K211" s="157">
        <f t="shared" si="11"/>
        <v>3.5017264105597787E-2</v>
      </c>
      <c r="L211" s="157">
        <f t="shared" si="11"/>
        <v>3.5017527771221843E-2</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c r="BI211" s="230"/>
      <c r="BJ211" s="230"/>
      <c r="BK211" s="224"/>
      <c r="BL211" s="224"/>
    </row>
    <row r="212" spans="1:64" hidden="1" outlineLevel="1">
      <c r="A212" s="9"/>
      <c r="B212" s="12"/>
      <c r="C212" s="46"/>
      <c r="D212" s="131">
        <f>Asset14</f>
        <v>0</v>
      </c>
      <c r="E212" s="12"/>
      <c r="F212" s="12"/>
      <c r="G212" s="196">
        <f t="shared" si="9"/>
        <v>0</v>
      </c>
      <c r="H212" s="157">
        <f t="shared" si="11"/>
        <v>0</v>
      </c>
      <c r="I212" s="157">
        <f t="shared" si="11"/>
        <v>0</v>
      </c>
      <c r="J212" s="157">
        <f t="shared" si="11"/>
        <v>0</v>
      </c>
      <c r="K212" s="157">
        <f t="shared" si="11"/>
        <v>0</v>
      </c>
      <c r="L212" s="157">
        <f t="shared" si="11"/>
        <v>0</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24"/>
      <c r="BL212" s="224"/>
    </row>
    <row r="213" spans="1:64" hidden="1" outlineLevel="1">
      <c r="A213" s="9"/>
      <c r="B213" s="12"/>
      <c r="C213" s="46"/>
      <c r="D213" s="131">
        <f>Asset15</f>
        <v>0</v>
      </c>
      <c r="E213" s="12"/>
      <c r="F213" s="12"/>
      <c r="G213" s="196">
        <f t="shared" si="9"/>
        <v>0</v>
      </c>
      <c r="H213" s="157">
        <f t="shared" si="11"/>
        <v>0</v>
      </c>
      <c r="I213" s="157">
        <f t="shared" si="11"/>
        <v>0</v>
      </c>
      <c r="J213" s="157">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24"/>
      <c r="BL213" s="224"/>
    </row>
    <row r="214" spans="1:64" hidden="1" outlineLevel="1">
      <c r="A214" s="9"/>
      <c r="B214" s="12"/>
      <c r="C214" s="46"/>
      <c r="D214" s="131">
        <f>Asset16</f>
        <v>0</v>
      </c>
      <c r="E214" s="12"/>
      <c r="F214" s="12"/>
      <c r="G214" s="196">
        <f t="shared" si="9"/>
        <v>0</v>
      </c>
      <c r="H214" s="157">
        <f t="shared" si="11"/>
        <v>0</v>
      </c>
      <c r="I214" s="157">
        <f t="shared" si="11"/>
        <v>0</v>
      </c>
      <c r="J214" s="157">
        <f t="shared" si="11"/>
        <v>0</v>
      </c>
      <c r="K214" s="157">
        <f t="shared" si="11"/>
        <v>0</v>
      </c>
      <c r="L214" s="157">
        <f t="shared" si="11"/>
        <v>0</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30"/>
      <c r="BK214" s="224"/>
      <c r="BL214" s="224"/>
    </row>
    <row r="215" spans="1:64" hidden="1" outlineLevel="1">
      <c r="A215" s="9"/>
      <c r="B215" s="12"/>
      <c r="C215" s="46"/>
      <c r="D215" s="131">
        <f>Asset17</f>
        <v>0</v>
      </c>
      <c r="E215" s="12"/>
      <c r="F215" s="12"/>
      <c r="G215" s="196">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30"/>
      <c r="BK215" s="224"/>
      <c r="BL215" s="224"/>
    </row>
    <row r="216" spans="1:64" hidden="1" outlineLevel="1">
      <c r="A216" s="9"/>
      <c r="B216" s="12"/>
      <c r="C216" s="46"/>
      <c r="D216" s="131">
        <f>Asset18</f>
        <v>0</v>
      </c>
      <c r="E216" s="12"/>
      <c r="F216" s="12"/>
      <c r="G216" s="196">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30"/>
      <c r="BK216" s="224"/>
      <c r="BL216" s="224"/>
    </row>
    <row r="217" spans="1:64" hidden="1" outlineLevel="1">
      <c r="A217" s="9"/>
      <c r="B217" s="12"/>
      <c r="C217" s="46"/>
      <c r="D217" s="131">
        <f>Asset19</f>
        <v>0</v>
      </c>
      <c r="E217" s="12"/>
      <c r="F217" s="12"/>
      <c r="G217" s="196">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30"/>
      <c r="BK217" s="224"/>
      <c r="BL217" s="224"/>
    </row>
    <row r="218" spans="1:64" hidden="1" outlineLevel="1">
      <c r="A218" s="9"/>
      <c r="B218" s="12"/>
      <c r="C218" s="46"/>
      <c r="D218" s="131">
        <f>Asset20</f>
        <v>0</v>
      </c>
      <c r="E218" s="12"/>
      <c r="F218" s="12"/>
      <c r="G218" s="196">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30"/>
      <c r="BK218" s="224"/>
      <c r="BL218" s="224"/>
    </row>
    <row r="219" spans="1:64" hidden="1" outlineLevel="1">
      <c r="A219" s="9"/>
      <c r="B219" s="12"/>
      <c r="C219" s="46"/>
      <c r="D219" s="131">
        <f>Asset21</f>
        <v>0</v>
      </c>
      <c r="E219" s="12"/>
      <c r="F219" s="12"/>
      <c r="G219" s="196">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24"/>
      <c r="BL219" s="224"/>
    </row>
    <row r="220" spans="1:64" hidden="1" outlineLevel="1">
      <c r="A220" s="9"/>
      <c r="B220" s="12"/>
      <c r="C220" s="46"/>
      <c r="D220" s="131">
        <f>Asset22</f>
        <v>0</v>
      </c>
      <c r="E220" s="12"/>
      <c r="F220" s="12"/>
      <c r="G220" s="196">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c r="BI220" s="230"/>
      <c r="BJ220" s="230"/>
      <c r="BK220" s="224"/>
      <c r="BL220" s="224"/>
    </row>
    <row r="221" spans="1:64" hidden="1" outlineLevel="1">
      <c r="A221" s="9"/>
      <c r="B221" s="12"/>
      <c r="C221" s="46"/>
      <c r="D221" s="131">
        <f>Asset23</f>
        <v>0</v>
      </c>
      <c r="E221" s="12"/>
      <c r="F221" s="12"/>
      <c r="G221" s="196">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30"/>
      <c r="BK221" s="224"/>
      <c r="BL221" s="224"/>
    </row>
    <row r="222" spans="1:64" hidden="1" outlineLevel="1">
      <c r="A222" s="9"/>
      <c r="B222" s="12"/>
      <c r="C222" s="46"/>
      <c r="D222" s="131">
        <f>Asset24</f>
        <v>0</v>
      </c>
      <c r="E222" s="12"/>
      <c r="F222" s="12"/>
      <c r="G222" s="196">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30"/>
      <c r="BK222" s="224"/>
      <c r="BL222" s="224"/>
    </row>
    <row r="223" spans="1:64" hidden="1" outlineLevel="1">
      <c r="A223" s="9"/>
      <c r="B223" s="12"/>
      <c r="C223" s="46"/>
      <c r="D223" s="131">
        <f>Asset25</f>
        <v>0</v>
      </c>
      <c r="E223" s="12"/>
      <c r="F223" s="12"/>
      <c r="G223" s="196">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30"/>
      <c r="BK223" s="224"/>
      <c r="BL223" s="224"/>
    </row>
    <row r="224" spans="1:64" hidden="1" outlineLevel="1">
      <c r="A224" s="9"/>
      <c r="B224" s="12"/>
      <c r="C224" s="46"/>
      <c r="D224" s="131">
        <f>Asset26</f>
        <v>0</v>
      </c>
      <c r="E224" s="12"/>
      <c r="F224" s="12"/>
      <c r="G224" s="196">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30"/>
      <c r="BK224" s="224"/>
      <c r="BL224" s="224"/>
    </row>
    <row r="225" spans="1:64" hidden="1" outlineLevel="1">
      <c r="A225" s="9"/>
      <c r="B225" s="12"/>
      <c r="C225" s="46"/>
      <c r="D225" s="131">
        <f>Asset27</f>
        <v>0</v>
      </c>
      <c r="E225" s="12"/>
      <c r="F225" s="12"/>
      <c r="G225" s="196">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24"/>
      <c r="BL225" s="224"/>
    </row>
    <row r="226" spans="1:64" hidden="1" outlineLevel="1">
      <c r="A226" s="9"/>
      <c r="B226" s="12"/>
      <c r="C226" s="46"/>
      <c r="D226" s="131">
        <f>Asset28</f>
        <v>0</v>
      </c>
      <c r="E226" s="12"/>
      <c r="F226" s="12"/>
      <c r="G226" s="196">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30"/>
      <c r="BK226" s="224"/>
      <c r="BL226" s="224"/>
    </row>
    <row r="227" spans="1:64" hidden="1" outlineLevel="1">
      <c r="A227" s="9"/>
      <c r="B227" s="12"/>
      <c r="C227" s="46"/>
      <c r="D227" s="131">
        <f>Asset29</f>
        <v>0</v>
      </c>
      <c r="E227" s="12"/>
      <c r="F227" s="12"/>
      <c r="G227" s="196">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30"/>
      <c r="BK227" s="224"/>
      <c r="BL227" s="224"/>
    </row>
    <row r="228" spans="1:64" hidden="1" outlineLevel="1">
      <c r="A228" s="9"/>
      <c r="B228" s="12"/>
      <c r="C228" s="46"/>
      <c r="D228" s="131">
        <f>Asset30</f>
        <v>0</v>
      </c>
      <c r="E228" s="12"/>
      <c r="F228" s="12"/>
      <c r="G228" s="196">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30"/>
      <c r="BK228" s="224"/>
      <c r="BL228" s="224"/>
    </row>
    <row r="229" spans="1:64" collapsed="1">
      <c r="A229" s="9"/>
      <c r="B229" s="12"/>
      <c r="C229" s="90"/>
      <c r="D229" s="115"/>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c r="BI229" s="230"/>
      <c r="BJ229" s="230"/>
      <c r="BK229" s="224"/>
      <c r="BL229" s="224"/>
    </row>
    <row r="230" spans="1:64" s="9" customFormat="1">
      <c r="B230" s="12"/>
      <c r="C230" s="90" t="s">
        <v>38</v>
      </c>
      <c r="D230" s="12"/>
      <c r="E230" s="12"/>
      <c r="F230" s="12"/>
      <c r="G230" s="116"/>
      <c r="H230" s="118"/>
      <c r="I230" s="118"/>
      <c r="J230" s="118"/>
      <c r="K230" s="118"/>
      <c r="L230" s="118">
        <f t="shared" ref="L230:Q230" si="15">SUM(L231:L260)</f>
        <v>0.24415937319008485</v>
      </c>
      <c r="M230" s="118">
        <f t="shared" si="15"/>
        <v>0</v>
      </c>
      <c r="N230" s="118">
        <f t="shared" si="15"/>
        <v>0</v>
      </c>
      <c r="O230" s="118">
        <f t="shared" si="15"/>
        <v>0</v>
      </c>
      <c r="P230" s="118">
        <f t="shared" si="15"/>
        <v>0</v>
      </c>
      <c r="Q230" s="118">
        <f t="shared" si="15"/>
        <v>0</v>
      </c>
      <c r="R230" s="107"/>
      <c r="S230" s="107"/>
      <c r="T230" s="107"/>
      <c r="U230" s="107"/>
      <c r="V230" s="107"/>
      <c r="W230" s="107"/>
      <c r="X230" s="107"/>
      <c r="Y230" s="107"/>
      <c r="Z230" s="107"/>
      <c r="AA230" s="107"/>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24"/>
      <c r="BL230" s="224"/>
    </row>
    <row r="231" spans="1:64" ht="12" hidden="1" customHeight="1" outlineLevel="1">
      <c r="A231" s="9"/>
      <c r="B231" s="9"/>
      <c r="C231" s="9"/>
      <c r="D231" s="131" t="str">
        <f>Asset1</f>
        <v>Opening Distribution Assets</v>
      </c>
      <c r="E231" s="9"/>
      <c r="F231" s="9"/>
      <c r="G231" s="9"/>
      <c r="H231" s="112"/>
      <c r="I231" s="112"/>
      <c r="J231" s="112"/>
      <c r="K231" s="112"/>
      <c r="L231" s="112">
        <f>IF(L$198&gt;0, IF(M$198=0, 'Adjustment for previous period'!$G76, 0), 0)</f>
        <v>0.24415937319008485</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row>
    <row r="232" spans="1:64" ht="12" hidden="1" customHeight="1" outlineLevel="1">
      <c r="A232" s="9"/>
      <c r="B232" s="9"/>
      <c r="C232" s="9"/>
      <c r="D232" s="131" t="str">
        <f>Asset2</f>
        <v>Sub-transmission Overhead</v>
      </c>
      <c r="E232" s="9"/>
      <c r="F232" s="9"/>
      <c r="G232" s="9"/>
      <c r="H232" s="112"/>
      <c r="I232" s="112"/>
      <c r="J232" s="112"/>
      <c r="K232" s="112"/>
      <c r="L232" s="112">
        <f>IF(L$198&gt;0, IF(M$198=0, 'Adjustment for previous period'!$G77, 0), 0)</f>
        <v>0</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224"/>
      <c r="BK232" s="224"/>
      <c r="BL232" s="224"/>
    </row>
    <row r="233" spans="1:64" ht="12" hidden="1" customHeight="1" outlineLevel="1">
      <c r="A233" s="9"/>
      <c r="B233" s="9"/>
      <c r="C233" s="9"/>
      <c r="D233" s="131" t="str">
        <f>Asset3</f>
        <v>Sub-transmission Underground</v>
      </c>
      <c r="E233" s="9"/>
      <c r="F233" s="9"/>
      <c r="G233" s="9"/>
      <c r="H233" s="112"/>
      <c r="I233" s="112"/>
      <c r="J233" s="112"/>
      <c r="K233" s="112"/>
      <c r="L233" s="112">
        <f>IF(L$198&gt;0, IF(M$198=0, 'Adjustment for previous period'!$G78, 0), 0)</f>
        <v>0</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row>
    <row r="234" spans="1:64" ht="12" hidden="1" customHeight="1" outlineLevel="1">
      <c r="A234" s="9"/>
      <c r="B234" s="9"/>
      <c r="C234" s="9"/>
      <c r="D234" s="131" t="str">
        <f>Asset4</f>
        <v>Zone Substation</v>
      </c>
      <c r="E234" s="9"/>
      <c r="F234" s="9"/>
      <c r="G234" s="9"/>
      <c r="H234" s="112"/>
      <c r="I234" s="112"/>
      <c r="J234" s="112"/>
      <c r="K234" s="112"/>
      <c r="L234" s="112">
        <f>IF(L$198&gt;0, IF(M$198=0, 'Adjustment for previous period'!$G79, 0), 0)</f>
        <v>0</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row>
    <row r="235" spans="1:64" ht="12" hidden="1" customHeight="1" outlineLevel="1">
      <c r="A235" s="9"/>
      <c r="B235" s="9"/>
      <c r="C235" s="9"/>
      <c r="D235" s="131" t="str">
        <f>Asset5</f>
        <v>IT &amp; Communication Systems (Networks)</v>
      </c>
      <c r="E235" s="9"/>
      <c r="F235" s="9"/>
      <c r="G235" s="9"/>
      <c r="H235" s="112"/>
      <c r="I235" s="112"/>
      <c r="J235" s="112"/>
      <c r="K235" s="112"/>
      <c r="L235" s="112">
        <f>IF(L$198&gt;0, IF(M$198=0, 'Adjustment for previous period'!$G80, 0), 0)</f>
        <v>0</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224"/>
    </row>
    <row r="236" spans="1:64" ht="12" hidden="1" customHeight="1" outlineLevel="1">
      <c r="A236" s="9"/>
      <c r="B236" s="9"/>
      <c r="C236" s="9"/>
      <c r="D236" s="131" t="str">
        <f>Asset6</f>
        <v>Motor Vehicles</v>
      </c>
      <c r="E236" s="9"/>
      <c r="F236" s="9"/>
      <c r="G236" s="9"/>
      <c r="H236" s="112"/>
      <c r="I236" s="112"/>
      <c r="J236" s="112"/>
      <c r="K236" s="112"/>
      <c r="L236" s="112">
        <f>IF(L$198&gt;0, IF(M$198=0, 'Adjustment for previous period'!$G81, 0), 0)</f>
        <v>0</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224"/>
      <c r="BK236" s="224"/>
      <c r="BL236" s="224"/>
    </row>
    <row r="237" spans="1:64" ht="12" hidden="1" customHeight="1" outlineLevel="1">
      <c r="A237" s="9"/>
      <c r="B237" s="9"/>
      <c r="C237" s="9"/>
      <c r="D237" s="131" t="str">
        <f>Asset7</f>
        <v>Other Non-System Assets (Networks)</v>
      </c>
      <c r="E237" s="9"/>
      <c r="F237" s="9"/>
      <c r="G237" s="9"/>
      <c r="H237" s="112"/>
      <c r="I237" s="112"/>
      <c r="J237" s="112"/>
      <c r="K237" s="112"/>
      <c r="L237" s="112">
        <f>IF(L$198&gt;0, IF(M$198=0, 'Adjustment for previous period'!$G82, 0), 0)</f>
        <v>0</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224"/>
      <c r="BK237" s="224"/>
      <c r="BL237" s="224"/>
    </row>
    <row r="238" spans="1:64" ht="12" hidden="1" customHeight="1" outlineLevel="1">
      <c r="A238" s="9"/>
      <c r="B238" s="9"/>
      <c r="C238" s="9"/>
      <c r="D238" s="131" t="str">
        <f>Asset8</f>
        <v>IT Systems (Corporate)</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224"/>
      <c r="BK238" s="224"/>
      <c r="BL238" s="224"/>
    </row>
    <row r="239" spans="1:64" ht="12" hidden="1" customHeight="1" outlineLevel="1">
      <c r="A239" s="9"/>
      <c r="B239" s="9"/>
      <c r="C239" s="9"/>
      <c r="D239" s="131" t="str">
        <f>Asset9</f>
        <v>Telecommunications (Corporate)</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224"/>
      <c r="BK239" s="224"/>
      <c r="BL239" s="224"/>
    </row>
    <row r="240" spans="1:64" ht="12" hidden="1" customHeight="1" outlineLevel="1">
      <c r="A240" s="9"/>
      <c r="B240" s="9"/>
      <c r="C240" s="9"/>
      <c r="D240" s="131" t="str">
        <f>Asset10</f>
        <v>Other Non-System Assets (Corporate)</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224"/>
      <c r="BK240" s="224"/>
      <c r="BL240" s="224"/>
    </row>
    <row r="241" spans="1:64" ht="12" hidden="1" customHeight="1" outlineLevel="1">
      <c r="A241" s="9"/>
      <c r="B241" s="9"/>
      <c r="C241" s="9"/>
      <c r="D241" s="131" t="str">
        <f>Asset11</f>
        <v>Land</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224"/>
      <c r="BK241" s="224"/>
      <c r="BL241" s="224"/>
    </row>
    <row r="242" spans="1:64" ht="12" hidden="1" customHeight="1" outlineLevel="1">
      <c r="A242" s="9"/>
      <c r="B242" s="9"/>
      <c r="C242" s="9"/>
      <c r="D242" s="131" t="str">
        <f>Asset12</f>
        <v>Buildings</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224"/>
      <c r="BK242" s="224"/>
      <c r="BL242" s="224"/>
    </row>
    <row r="243" spans="1:64" ht="12" hidden="1" customHeight="1" outlineLevel="1">
      <c r="A243" s="9"/>
      <c r="B243" s="9"/>
      <c r="C243" s="9"/>
      <c r="D243" s="131" t="str">
        <f>Asset13</f>
        <v>Equity raising costs</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224"/>
      <c r="BK243" s="224"/>
      <c r="BL243" s="224"/>
    </row>
    <row r="244" spans="1:64" ht="12" hidden="1" customHeight="1" outlineLevel="1">
      <c r="A244" s="9"/>
      <c r="B244" s="9"/>
      <c r="C244" s="9"/>
      <c r="D244" s="131">
        <f>Asset14</f>
        <v>0</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224"/>
      <c r="BK244" s="224"/>
      <c r="BL244" s="224"/>
    </row>
    <row r="245" spans="1:64" ht="12" hidden="1" customHeight="1" outlineLevel="1">
      <c r="A245" s="9"/>
      <c r="B245" s="9"/>
      <c r="C245" s="9"/>
      <c r="D245" s="131">
        <f>Asset15</f>
        <v>0</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row>
    <row r="246" spans="1:64" ht="12" hidden="1" customHeight="1" outlineLevel="1">
      <c r="A246" s="9"/>
      <c r="B246" s="9"/>
      <c r="C246" s="9"/>
      <c r="D246" s="131">
        <f>Asset16</f>
        <v>0</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224"/>
      <c r="BK246" s="224"/>
      <c r="BL246" s="224"/>
    </row>
    <row r="247" spans="1:64" ht="12" hidden="1" customHeight="1" outlineLevel="1">
      <c r="A247" s="9"/>
      <c r="B247" s="9"/>
      <c r="C247" s="9"/>
      <c r="D247" s="131">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224"/>
      <c r="BK247" s="224"/>
      <c r="BL247" s="224"/>
    </row>
    <row r="248" spans="1:64" ht="12" hidden="1" customHeight="1" outlineLevel="1">
      <c r="A248" s="9"/>
      <c r="B248" s="9"/>
      <c r="C248" s="9"/>
      <c r="D248" s="131">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224"/>
      <c r="BK248" s="224"/>
      <c r="BL248" s="224"/>
    </row>
    <row r="249" spans="1:64" ht="12" hidden="1" customHeight="1" outlineLevel="1">
      <c r="A249" s="9"/>
      <c r="B249" s="9"/>
      <c r="C249" s="9"/>
      <c r="D249" s="131">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224"/>
      <c r="BK249" s="224"/>
      <c r="BL249" s="224"/>
    </row>
    <row r="250" spans="1:64" ht="12" hidden="1" customHeight="1" outlineLevel="1">
      <c r="A250" s="9"/>
      <c r="B250" s="9"/>
      <c r="C250" s="9"/>
      <c r="D250" s="131">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224"/>
      <c r="BK250" s="224"/>
      <c r="BL250" s="224"/>
    </row>
    <row r="251" spans="1:64" ht="12" hidden="1" customHeight="1" outlineLevel="1">
      <c r="A251" s="9"/>
      <c r="B251" s="9"/>
      <c r="C251" s="9"/>
      <c r="D251" s="131">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224"/>
      <c r="BK251" s="224"/>
      <c r="BL251" s="224"/>
    </row>
    <row r="252" spans="1:64" ht="12" hidden="1" customHeight="1" outlineLevel="1">
      <c r="A252" s="9"/>
      <c r="B252" s="9"/>
      <c r="C252" s="9"/>
      <c r="D252" s="131">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224"/>
      <c r="BK252" s="224"/>
      <c r="BL252" s="224"/>
    </row>
    <row r="253" spans="1:64" ht="12" hidden="1" customHeight="1" outlineLevel="1">
      <c r="A253" s="9"/>
      <c r="B253" s="9"/>
      <c r="C253" s="9"/>
      <c r="D253" s="131">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224"/>
      <c r="BK253" s="224"/>
      <c r="BL253" s="224"/>
    </row>
    <row r="254" spans="1:64" ht="12" hidden="1" customHeight="1" outlineLevel="1">
      <c r="A254" s="9"/>
      <c r="B254" s="9"/>
      <c r="C254" s="9"/>
      <c r="D254" s="131">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224"/>
      <c r="BK254" s="224"/>
      <c r="BL254" s="224"/>
    </row>
    <row r="255" spans="1:64" ht="12" hidden="1" customHeight="1" outlineLevel="1">
      <c r="A255" s="9"/>
      <c r="B255" s="9"/>
      <c r="C255" s="9"/>
      <c r="D255" s="131">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224"/>
      <c r="BK255" s="224"/>
      <c r="BL255" s="224"/>
    </row>
    <row r="256" spans="1:64" ht="12" hidden="1" customHeight="1" outlineLevel="1">
      <c r="A256" s="9"/>
      <c r="B256" s="9"/>
      <c r="C256" s="9"/>
      <c r="D256" s="131">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224"/>
      <c r="BK256" s="224"/>
      <c r="BL256" s="224"/>
    </row>
    <row r="257" spans="1:64" ht="12" hidden="1" customHeight="1" outlineLevel="1">
      <c r="A257" s="9"/>
      <c r="B257" s="9"/>
      <c r="C257" s="9"/>
      <c r="D257" s="131">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224"/>
      <c r="BK257" s="224"/>
      <c r="BL257" s="224"/>
    </row>
    <row r="258" spans="1:64" ht="12" hidden="1" customHeight="1" outlineLevel="1">
      <c r="A258" s="9"/>
      <c r="B258" s="9"/>
      <c r="C258" s="9"/>
      <c r="D258" s="131">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row>
    <row r="259" spans="1:64" ht="12" hidden="1" customHeight="1" outlineLevel="1">
      <c r="A259" s="9"/>
      <c r="B259" s="9"/>
      <c r="C259" s="9"/>
      <c r="D259" s="131">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row>
    <row r="260" spans="1:64" ht="12" hidden="1" customHeight="1" outlineLevel="1">
      <c r="A260" s="9"/>
      <c r="B260" s="9"/>
      <c r="C260" s="9"/>
      <c r="D260" s="131">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row>
    <row r="262" spans="1:64" ht="12" customHeight="1">
      <c r="A262" s="9"/>
      <c r="B262" s="12"/>
      <c r="C262" s="90" t="s">
        <v>57</v>
      </c>
      <c r="D262" s="12"/>
      <c r="E262" s="12"/>
      <c r="F262" s="12"/>
      <c r="G262" s="116"/>
      <c r="H262" s="122"/>
      <c r="I262" s="122"/>
      <c r="J262" s="122"/>
      <c r="K262" s="122"/>
      <c r="L262" s="122">
        <f t="shared" ref="L262:Q262" si="16">SUM(L263:L292)</f>
        <v>0.12741587527787651</v>
      </c>
      <c r="M262" s="122">
        <f t="shared" si="16"/>
        <v>0</v>
      </c>
      <c r="N262" s="122">
        <f t="shared" si="16"/>
        <v>0</v>
      </c>
      <c r="O262" s="122">
        <f t="shared" si="16"/>
        <v>0</v>
      </c>
      <c r="P262" s="122">
        <f t="shared" si="16"/>
        <v>0</v>
      </c>
      <c r="Q262" s="122">
        <f t="shared" si="16"/>
        <v>0</v>
      </c>
      <c r="R262" s="9"/>
      <c r="S262" s="12"/>
      <c r="T262" s="12"/>
      <c r="U262" s="12"/>
      <c r="V262" s="12"/>
      <c r="W262" s="12"/>
      <c r="X262" s="12"/>
      <c r="Y262" s="12"/>
      <c r="Z262" s="12"/>
      <c r="AA262" s="12"/>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row>
    <row r="263" spans="1:64" ht="12" hidden="1" customHeight="1" outlineLevel="1">
      <c r="A263" s="9"/>
      <c r="B263" s="9"/>
      <c r="C263" s="9"/>
      <c r="D263" s="131" t="str">
        <f>Asset1</f>
        <v>Opening Distribution Assets</v>
      </c>
      <c r="E263" s="9"/>
      <c r="F263" s="9"/>
      <c r="G263" s="9"/>
      <c r="H263" s="112"/>
      <c r="I263" s="112"/>
      <c r="J263" s="112"/>
      <c r="K263" s="112"/>
      <c r="L263" s="112">
        <f>IF(M$198=0, 'Adjustment for previous period'!L109, 0)</f>
        <v>0.12741587527787651</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row>
    <row r="264" spans="1:64" hidden="1" outlineLevel="1">
      <c r="A264" s="9"/>
      <c r="B264" s="9"/>
      <c r="C264" s="9"/>
      <c r="D264" s="131" t="str">
        <f>Asset2</f>
        <v>Sub-transmission Overhead</v>
      </c>
      <c r="E264" s="9"/>
      <c r="F264" s="9"/>
      <c r="G264" s="9"/>
      <c r="H264" s="112"/>
      <c r="I264" s="112"/>
      <c r="J264" s="112"/>
      <c r="K264" s="112"/>
      <c r="L264" s="112">
        <f>IF(M$198=0, 'Adjustment for previous period'!L111, 0)</f>
        <v>0</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230"/>
      <c r="BE264" s="230"/>
      <c r="BF264" s="230"/>
      <c r="BG264" s="230"/>
      <c r="BH264" s="230"/>
      <c r="BI264" s="230"/>
      <c r="BJ264" s="230"/>
      <c r="BK264" s="224"/>
      <c r="BL264" s="224"/>
    </row>
    <row r="265" spans="1:64" ht="12" hidden="1" customHeight="1" outlineLevel="1">
      <c r="A265" s="9"/>
      <c r="B265" s="9"/>
      <c r="C265" s="9"/>
      <c r="D265" s="131" t="str">
        <f>Asset3</f>
        <v>Sub-transmission Underground</v>
      </c>
      <c r="E265" s="9"/>
      <c r="F265" s="9"/>
      <c r="G265" s="9"/>
      <c r="H265" s="112"/>
      <c r="I265" s="112"/>
      <c r="J265" s="112"/>
      <c r="K265" s="112"/>
      <c r="L265" s="112">
        <f>IF(M$198=0, 'Adjustment for previous period'!L113, 0)</f>
        <v>0</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row>
    <row r="266" spans="1:64" ht="12" hidden="1" customHeight="1" outlineLevel="1">
      <c r="A266" s="9"/>
      <c r="B266" s="9"/>
      <c r="C266" s="9"/>
      <c r="D266" s="131" t="str">
        <f>Asset4</f>
        <v>Zone Substation</v>
      </c>
      <c r="E266" s="9"/>
      <c r="F266" s="9"/>
      <c r="G266" s="9"/>
      <c r="H266" s="112"/>
      <c r="I266" s="112"/>
      <c r="J266" s="112"/>
      <c r="K266" s="112"/>
      <c r="L266" s="112">
        <f>IF(M$198=0, 'Adjustment for previous period'!L115, 0)</f>
        <v>0</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row>
    <row r="267" spans="1:64" ht="12" hidden="1" customHeight="1" outlineLevel="1">
      <c r="A267" s="9"/>
      <c r="B267" s="9"/>
      <c r="C267" s="9"/>
      <c r="D267" s="131" t="str">
        <f>Asset5</f>
        <v>IT &amp; Communication Systems (Networks)</v>
      </c>
      <c r="E267" s="9"/>
      <c r="F267" s="9"/>
      <c r="G267" s="9"/>
      <c r="H267" s="112"/>
      <c r="I267" s="112"/>
      <c r="J267" s="112"/>
      <c r="K267" s="112"/>
      <c r="L267" s="112">
        <f>IF(M$198=0, 'Adjustment for previous period'!L117, 0)</f>
        <v>0</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row>
    <row r="268" spans="1:64" hidden="1" outlineLevel="1">
      <c r="A268" s="9"/>
      <c r="B268" s="9"/>
      <c r="C268" s="9"/>
      <c r="D268" s="131" t="str">
        <f>Asset6</f>
        <v>Motor Vehicles</v>
      </c>
      <c r="E268" s="9"/>
      <c r="F268" s="9"/>
      <c r="G268" s="9"/>
      <c r="H268" s="112"/>
      <c r="I268" s="112"/>
      <c r="J268" s="112"/>
      <c r="K268" s="112"/>
      <c r="L268" s="112">
        <f>IF(M$198=0, 'Adjustment for previous period'!L119, 0)</f>
        <v>0</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row>
    <row r="269" spans="1:64" hidden="1" outlineLevel="1">
      <c r="A269" s="9"/>
      <c r="B269" s="9"/>
      <c r="C269" s="9"/>
      <c r="D269" s="131" t="str">
        <f>Asset7</f>
        <v>Other Non-System Assets (Networks)</v>
      </c>
      <c r="E269" s="9"/>
      <c r="F269" s="9"/>
      <c r="G269" s="9"/>
      <c r="H269" s="112"/>
      <c r="I269" s="112"/>
      <c r="J269" s="112"/>
      <c r="K269" s="112"/>
      <c r="L269" s="112">
        <f>IF(M$198=0, 'Adjustment for previous period'!L121, 0)</f>
        <v>0</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row>
    <row r="270" spans="1:64" hidden="1" outlineLevel="1">
      <c r="A270" s="9"/>
      <c r="B270" s="9"/>
      <c r="C270" s="9"/>
      <c r="D270" s="131" t="str">
        <f>Asset8</f>
        <v>IT Systems (Corporate)</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row>
    <row r="271" spans="1:64" hidden="1" outlineLevel="1">
      <c r="A271" s="9"/>
      <c r="B271" s="9"/>
      <c r="C271" s="9"/>
      <c r="D271" s="131" t="str">
        <f>Asset9</f>
        <v>Telecommunications (Corporate)</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row>
    <row r="272" spans="1:64" hidden="1" outlineLevel="1">
      <c r="A272" s="9"/>
      <c r="B272" s="9"/>
      <c r="C272" s="9"/>
      <c r="D272" s="131" t="str">
        <f>Asset10</f>
        <v>Other Non-System Assets (Corporate)</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row>
    <row r="273" spans="1:64" hidden="1" outlineLevel="1">
      <c r="A273" s="9"/>
      <c r="B273" s="9"/>
      <c r="C273" s="9"/>
      <c r="D273" s="131" t="str">
        <f>Asset11</f>
        <v>Land</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row>
    <row r="274" spans="1:64" hidden="1" outlineLevel="1">
      <c r="A274" s="9"/>
      <c r="B274" s="9"/>
      <c r="C274" s="9"/>
      <c r="D274" s="131" t="str">
        <f>Asset12</f>
        <v>Buildings</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row>
    <row r="275" spans="1:64" hidden="1" outlineLevel="1">
      <c r="A275" s="9"/>
      <c r="B275" s="9"/>
      <c r="C275" s="9"/>
      <c r="D275" s="131" t="str">
        <f>Asset13</f>
        <v>Equity raising costs</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row>
    <row r="276" spans="1:64" hidden="1" outlineLevel="1">
      <c r="A276" s="9"/>
      <c r="B276" s="9"/>
      <c r="C276" s="9"/>
      <c r="D276" s="131">
        <f>Asset14</f>
        <v>0</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row>
    <row r="277" spans="1:64" hidden="1" outlineLevel="1">
      <c r="A277" s="9"/>
      <c r="B277" s="9"/>
      <c r="C277" s="9"/>
      <c r="D277" s="131">
        <f>Asset15</f>
        <v>0</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row>
    <row r="278" spans="1:64" hidden="1" outlineLevel="1">
      <c r="A278" s="9"/>
      <c r="B278" s="9"/>
      <c r="C278" s="9"/>
      <c r="D278" s="131">
        <f>Asset16</f>
        <v>0</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row>
    <row r="279" spans="1:64" hidden="1" outlineLevel="1">
      <c r="A279" s="9"/>
      <c r="B279" s="9"/>
      <c r="C279" s="9"/>
      <c r="D279" s="131">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row>
    <row r="280" spans="1:64" hidden="1" outlineLevel="1">
      <c r="A280" s="9"/>
      <c r="B280" s="9"/>
      <c r="C280" s="9"/>
      <c r="D280" s="131">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row>
    <row r="281" spans="1:64" hidden="1" outlineLevel="1">
      <c r="A281" s="9"/>
      <c r="B281" s="9"/>
      <c r="C281" s="9"/>
      <c r="D281" s="131">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row>
    <row r="282" spans="1:64" hidden="1" outlineLevel="1">
      <c r="A282" s="9"/>
      <c r="B282" s="9"/>
      <c r="C282" s="9"/>
      <c r="D282" s="131">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row>
    <row r="283" spans="1:64" hidden="1" outlineLevel="1">
      <c r="A283" s="9"/>
      <c r="B283" s="9"/>
      <c r="C283" s="9"/>
      <c r="D283" s="131">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row>
    <row r="284" spans="1:64" hidden="1" outlineLevel="1">
      <c r="A284" s="9"/>
      <c r="B284" s="9"/>
      <c r="C284" s="9"/>
      <c r="D284" s="131">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row>
    <row r="285" spans="1:64" hidden="1" outlineLevel="1">
      <c r="A285" s="9"/>
      <c r="B285" s="9"/>
      <c r="C285" s="9"/>
      <c r="D285" s="131">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row>
    <row r="286" spans="1:64" hidden="1" outlineLevel="1">
      <c r="A286" s="9"/>
      <c r="B286" s="9"/>
      <c r="C286" s="9"/>
      <c r="D286" s="131">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row>
    <row r="287" spans="1:64" hidden="1" outlineLevel="1">
      <c r="A287" s="9"/>
      <c r="B287" s="9"/>
      <c r="C287" s="9"/>
      <c r="D287" s="131">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row>
    <row r="288" spans="1:64" hidden="1" outlineLevel="1">
      <c r="A288" s="9"/>
      <c r="B288" s="9"/>
      <c r="C288" s="9"/>
      <c r="D288" s="131">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row>
    <row r="289" spans="1:64" hidden="1" outlineLevel="1">
      <c r="A289" s="9"/>
      <c r="B289" s="9"/>
      <c r="C289" s="9"/>
      <c r="D289" s="131">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row>
    <row r="290" spans="1:64" hidden="1" outlineLevel="1">
      <c r="A290" s="9"/>
      <c r="B290" s="9"/>
      <c r="C290" s="9"/>
      <c r="D290" s="131">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row>
    <row r="291" spans="1:64" hidden="1" outlineLevel="1">
      <c r="A291" s="9"/>
      <c r="B291" s="9"/>
      <c r="C291" s="9"/>
      <c r="D291" s="131">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row>
    <row r="292" spans="1:64" hidden="1" outlineLevel="1">
      <c r="A292" s="9"/>
      <c r="B292" s="9"/>
      <c r="C292" s="9"/>
      <c r="D292" s="131">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row>
    <row r="295" spans="1:64" hidden="1" outlineLevel="1">
      <c r="A295" s="9"/>
      <c r="B295" s="9"/>
      <c r="C295" s="9"/>
      <c r="D295" s="131" t="str">
        <f>Asset1</f>
        <v>Opening Distribution Assets</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row>
    <row r="296" spans="1:64" hidden="1" outlineLevel="1">
      <c r="A296" s="9"/>
      <c r="B296" s="9"/>
      <c r="C296" s="9"/>
      <c r="D296" s="131" t="str">
        <f>Asset2</f>
        <v>Sub-transmission Overhead</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row>
    <row r="297" spans="1:64" hidden="1" outlineLevel="1">
      <c r="A297" s="9"/>
      <c r="B297" s="9"/>
      <c r="C297" s="9"/>
      <c r="D297" s="131" t="str">
        <f>Asset3</f>
        <v>Sub-transmission Underground</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row>
    <row r="298" spans="1:64" hidden="1" outlineLevel="1">
      <c r="A298" s="9"/>
      <c r="B298" s="9"/>
      <c r="C298" s="9"/>
      <c r="D298" s="131" t="str">
        <f>Asset4</f>
        <v>Zone Substation</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row>
    <row r="299" spans="1:64" hidden="1" outlineLevel="1">
      <c r="A299" s="9"/>
      <c r="B299" s="9"/>
      <c r="C299" s="9"/>
      <c r="D299" s="131" t="str">
        <f>Asset5</f>
        <v>IT &amp; Communication Systems (Networks)</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row>
    <row r="300" spans="1:64" hidden="1" outlineLevel="1">
      <c r="A300" s="9"/>
      <c r="B300" s="9"/>
      <c r="C300" s="9"/>
      <c r="D300" s="131" t="str">
        <f>Asset6</f>
        <v>Motor Vehicles</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row>
    <row r="301" spans="1:64" hidden="1" outlineLevel="1">
      <c r="A301" s="9"/>
      <c r="B301" s="9"/>
      <c r="C301" s="9"/>
      <c r="D301" s="131" t="str">
        <f>Asset7</f>
        <v>Other Non-System Assets (Networks)</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row>
    <row r="302" spans="1:64" hidden="1" outlineLevel="1">
      <c r="A302" s="9"/>
      <c r="B302" s="9"/>
      <c r="C302" s="9"/>
      <c r="D302" s="131" t="str">
        <f>Asset8</f>
        <v>IT Systems (Corporate)</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row>
    <row r="303" spans="1:64" hidden="1" outlineLevel="1">
      <c r="A303" s="9"/>
      <c r="B303" s="9"/>
      <c r="C303" s="9"/>
      <c r="D303" s="131" t="str">
        <f>Asset9</f>
        <v>Telecommunications (Corporate)</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row>
    <row r="304" spans="1:64" hidden="1" outlineLevel="1">
      <c r="A304" s="9"/>
      <c r="B304" s="9"/>
      <c r="C304" s="9"/>
      <c r="D304" s="131" t="str">
        <f>Asset10</f>
        <v>Other Non-System Assets (Corporate)</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90"/>
      <c r="AC304" s="190"/>
      <c r="AD304" s="190"/>
      <c r="AE304" s="190"/>
      <c r="AF304" s="190"/>
      <c r="AG304" s="190"/>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c r="BL304" s="190"/>
    </row>
    <row r="305" spans="1:64" hidden="1" outlineLevel="1">
      <c r="A305" s="9"/>
      <c r="B305" s="9"/>
      <c r="C305" s="9"/>
      <c r="D305" s="131" t="str">
        <f>Asset11</f>
        <v>Land</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90"/>
      <c r="AC305" s="190"/>
      <c r="AD305" s="190"/>
      <c r="AE305" s="190"/>
      <c r="AF305" s="190"/>
      <c r="AG305" s="190"/>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c r="BJ305" s="190"/>
      <c r="BK305" s="190"/>
      <c r="BL305" s="190"/>
    </row>
    <row r="306" spans="1:64" hidden="1" outlineLevel="1">
      <c r="A306" s="9"/>
      <c r="B306" s="9"/>
      <c r="C306" s="9"/>
      <c r="D306" s="131" t="str">
        <f>Asset12</f>
        <v>Buildings</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90"/>
      <c r="AC306" s="190"/>
      <c r="AD306" s="190"/>
      <c r="AE306" s="190"/>
      <c r="AF306" s="190"/>
      <c r="AG306" s="190"/>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c r="BL306" s="190"/>
    </row>
    <row r="307" spans="1:64" hidden="1" outlineLevel="1">
      <c r="A307" s="9"/>
      <c r="B307" s="9"/>
      <c r="C307" s="9"/>
      <c r="D307" s="131" t="str">
        <f>Asset13</f>
        <v>Equity raising costs</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row>
    <row r="308" spans="1:64" hidden="1" outlineLevel="1">
      <c r="A308" s="9"/>
      <c r="B308" s="9"/>
      <c r="C308" s="9"/>
      <c r="D308" s="131">
        <f>Asset14</f>
        <v>0</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c r="BL308" s="190"/>
    </row>
    <row r="309" spans="1:64" hidden="1" outlineLevel="1">
      <c r="A309" s="9"/>
      <c r="B309" s="9"/>
      <c r="C309" s="9"/>
      <c r="D309" s="131">
        <f>Asset15</f>
        <v>0</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c r="BJ309" s="190"/>
      <c r="BK309" s="190"/>
      <c r="BL309" s="190"/>
    </row>
    <row r="310" spans="1:64" hidden="1" outlineLevel="1">
      <c r="A310" s="9"/>
      <c r="B310" s="9"/>
      <c r="C310" s="9"/>
      <c r="D310" s="131">
        <f>Asset16</f>
        <v>0</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c r="BJ310" s="190"/>
      <c r="BK310" s="190"/>
      <c r="BL310" s="190"/>
    </row>
    <row r="311" spans="1:64" hidden="1" outlineLevel="1">
      <c r="A311" s="9"/>
      <c r="B311" s="9"/>
      <c r="C311" s="9"/>
      <c r="D311" s="131">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90"/>
      <c r="AC311" s="190"/>
      <c r="AD311" s="190"/>
      <c r="AE311" s="190"/>
      <c r="AF311" s="190"/>
      <c r="AG311" s="190"/>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c r="BJ311" s="190"/>
      <c r="BK311" s="190"/>
      <c r="BL311" s="190"/>
    </row>
    <row r="312" spans="1:64" hidden="1" outlineLevel="1">
      <c r="A312" s="9"/>
      <c r="B312" s="9"/>
      <c r="C312" s="9"/>
      <c r="D312" s="131">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90"/>
      <c r="AC312" s="190"/>
      <c r="AD312" s="190"/>
      <c r="AE312" s="190"/>
      <c r="AF312" s="190"/>
      <c r="AG312" s="190"/>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c r="BJ312" s="190"/>
      <c r="BK312" s="190"/>
      <c r="BL312" s="190"/>
    </row>
    <row r="313" spans="1:64" hidden="1" outlineLevel="1">
      <c r="A313" s="9"/>
      <c r="B313" s="9"/>
      <c r="C313" s="9"/>
      <c r="D313" s="131">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row>
    <row r="314" spans="1:64" hidden="1" outlineLevel="1">
      <c r="A314" s="9"/>
      <c r="B314" s="9"/>
      <c r="C314" s="9"/>
      <c r="D314" s="131">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57">
        <f>IF(Q$198&gt;0, IF(R$198=0, 'Adjustment for previous period'!$G256, 0), 0)</f>
        <v>0</v>
      </c>
      <c r="R314" s="9"/>
      <c r="S314" s="9"/>
      <c r="T314" s="9"/>
      <c r="U314" s="9"/>
      <c r="V314" s="9"/>
      <c r="W314" s="9"/>
      <c r="X314" s="9"/>
      <c r="Y314" s="9"/>
      <c r="Z314" s="9"/>
      <c r="AA314" s="9"/>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c r="BJ314" s="190"/>
      <c r="BK314" s="190"/>
      <c r="BL314" s="190"/>
    </row>
    <row r="315" spans="1:64" hidden="1" outlineLevel="1">
      <c r="A315" s="9"/>
      <c r="B315" s="9"/>
      <c r="C315" s="9"/>
      <c r="D315" s="131">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57">
        <f>IF(Q$198&gt;0, IF(R$198=0, 'Adjustment for previous period'!$G257, 0), 0)</f>
        <v>0</v>
      </c>
      <c r="R315" s="9"/>
      <c r="S315" s="9"/>
      <c r="T315" s="9"/>
      <c r="U315" s="9"/>
      <c r="V315" s="9"/>
      <c r="W315" s="9"/>
      <c r="X315" s="9"/>
      <c r="Y315" s="9"/>
      <c r="Z315" s="9"/>
      <c r="AA315" s="9"/>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c r="BL315" s="190"/>
    </row>
    <row r="316" spans="1:64" hidden="1" outlineLevel="1">
      <c r="A316" s="9"/>
      <c r="B316" s="9"/>
      <c r="C316" s="9"/>
      <c r="D316" s="131">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57">
        <f>IF(Q$198&gt;0, IF(R$198=0, 'Adjustment for previous period'!$G258, 0), 0)</f>
        <v>0</v>
      </c>
      <c r="R316" s="9"/>
      <c r="S316" s="9"/>
      <c r="T316" s="9"/>
      <c r="U316" s="9"/>
      <c r="V316" s="9"/>
      <c r="W316" s="9"/>
      <c r="X316" s="9"/>
      <c r="Y316" s="9"/>
      <c r="Z316" s="9"/>
      <c r="AA316" s="9"/>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c r="BL316" s="190"/>
    </row>
    <row r="317" spans="1:64" hidden="1" outlineLevel="1">
      <c r="A317" s="9"/>
      <c r="B317" s="9"/>
      <c r="C317" s="9"/>
      <c r="D317" s="131">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57">
        <f>IF(Q$198&gt;0, IF(R$198=0, 'Adjustment for previous period'!$G259, 0), 0)</f>
        <v>0</v>
      </c>
      <c r="R317" s="9"/>
      <c r="S317" s="9"/>
      <c r="T317" s="9"/>
      <c r="U317" s="9"/>
      <c r="V317" s="9"/>
      <c r="W317" s="9"/>
      <c r="X317" s="9"/>
      <c r="Y317" s="9"/>
      <c r="Z317" s="9"/>
      <c r="AA317" s="9"/>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c r="BJ317" s="190"/>
      <c r="BK317" s="190"/>
      <c r="BL317" s="190"/>
    </row>
    <row r="318" spans="1:64" hidden="1" outlineLevel="1">
      <c r="A318" s="9"/>
      <c r="B318" s="9"/>
      <c r="C318" s="9"/>
      <c r="D318" s="131">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57">
        <f>IF(Q$198&gt;0, IF(R$198=0, 'Adjustment for previous period'!$G260, 0), 0)</f>
        <v>0</v>
      </c>
      <c r="R318" s="9"/>
      <c r="S318" s="9"/>
      <c r="T318" s="9"/>
      <c r="U318" s="9"/>
      <c r="V318" s="9"/>
      <c r="W318" s="9"/>
      <c r="X318" s="9"/>
      <c r="Y318" s="9"/>
      <c r="Z318" s="9"/>
      <c r="AA318" s="9"/>
      <c r="AB318" s="190"/>
      <c r="AC318" s="190"/>
      <c r="AD318" s="190"/>
      <c r="AE318" s="190"/>
      <c r="AF318" s="190"/>
      <c r="AG318" s="190"/>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c r="BJ318" s="190"/>
      <c r="BK318" s="190"/>
      <c r="BL318" s="190"/>
    </row>
    <row r="319" spans="1:64" hidden="1" outlineLevel="1">
      <c r="A319" s="9"/>
      <c r="B319" s="9"/>
      <c r="C319" s="9"/>
      <c r="D319" s="131">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57">
        <f>IF(Q$198&gt;0, IF(R$198=0, 'Adjustment for previous period'!$G261, 0), 0)</f>
        <v>0</v>
      </c>
      <c r="R319" s="9"/>
      <c r="S319" s="9"/>
      <c r="T319" s="9"/>
      <c r="U319" s="9"/>
      <c r="V319" s="9"/>
      <c r="W319" s="9"/>
      <c r="X319" s="9"/>
      <c r="Y319" s="9"/>
      <c r="Z319" s="9"/>
      <c r="AA319" s="9"/>
      <c r="AB319" s="190"/>
      <c r="AC319" s="190"/>
      <c r="AD319" s="190"/>
      <c r="AE319" s="190"/>
      <c r="AF319" s="190"/>
      <c r="AG319" s="190"/>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c r="BJ319" s="190"/>
      <c r="BK319" s="190"/>
      <c r="BL319" s="190"/>
    </row>
    <row r="320" spans="1:64" hidden="1" outlineLevel="1">
      <c r="A320" s="9"/>
      <c r="B320" s="9"/>
      <c r="C320" s="9"/>
      <c r="D320" s="131">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57">
        <f>IF(Q$198&gt;0, IF(R$198=0, 'Adjustment for previous period'!$G262, 0), 0)</f>
        <v>0</v>
      </c>
      <c r="R320" s="9"/>
      <c r="S320" s="9"/>
      <c r="T320" s="9"/>
      <c r="U320" s="9"/>
      <c r="V320" s="9"/>
      <c r="W320" s="9"/>
      <c r="X320" s="9"/>
      <c r="Y320" s="9"/>
      <c r="Z320" s="9"/>
      <c r="AA320" s="9"/>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row>
    <row r="321" spans="1:64" hidden="1" outlineLevel="1">
      <c r="A321" s="9"/>
      <c r="B321" s="9"/>
      <c r="C321" s="9"/>
      <c r="D321" s="131">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57">
        <f>IF(Q$198&gt;0, IF(R$198=0, 'Adjustment for previous period'!$G263, 0), 0)</f>
        <v>0</v>
      </c>
      <c r="R321" s="9"/>
      <c r="S321" s="9"/>
      <c r="T321" s="9"/>
      <c r="U321" s="9"/>
      <c r="V321" s="9"/>
      <c r="W321" s="9"/>
      <c r="X321" s="9"/>
      <c r="Y321" s="9"/>
      <c r="Z321" s="9"/>
      <c r="AA321" s="9"/>
      <c r="AB321" s="190"/>
      <c r="AC321" s="190"/>
      <c r="AD321" s="190"/>
      <c r="AE321" s="190"/>
      <c r="AF321" s="190"/>
      <c r="AG321" s="190"/>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c r="BL321" s="190"/>
    </row>
    <row r="322" spans="1:64" hidden="1" outlineLevel="1">
      <c r="A322" s="9"/>
      <c r="B322" s="9"/>
      <c r="C322" s="9"/>
      <c r="D322" s="131">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57">
        <f>IF(Q$198&gt;0, IF(R$198=0, 'Adjustment for previous period'!$G264, 0), 0)</f>
        <v>0</v>
      </c>
      <c r="R322" s="9"/>
      <c r="S322" s="9"/>
      <c r="T322" s="9"/>
      <c r="U322" s="9"/>
      <c r="V322" s="9"/>
      <c r="W322" s="9"/>
      <c r="X322" s="9"/>
      <c r="Y322" s="9"/>
      <c r="Z322" s="9"/>
      <c r="AA322" s="9"/>
      <c r="AB322" s="190"/>
      <c r="AC322" s="190"/>
      <c r="AD322" s="190"/>
      <c r="AE322" s="190"/>
      <c r="AF322" s="190"/>
      <c r="AG322" s="190"/>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c r="BJ322" s="190"/>
      <c r="BK322" s="190"/>
      <c r="BL322" s="190"/>
    </row>
    <row r="323" spans="1:64" hidden="1" outlineLevel="1">
      <c r="A323" s="9"/>
      <c r="B323" s="9"/>
      <c r="C323" s="9"/>
      <c r="D323" s="131">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57">
        <f>IF(Q$198&gt;0, IF(R$198=0, 'Adjustment for previous period'!$G265, 0), 0)</f>
        <v>0</v>
      </c>
      <c r="R323" s="9"/>
      <c r="S323" s="9"/>
      <c r="T323" s="9"/>
      <c r="U323" s="9"/>
      <c r="V323" s="9"/>
      <c r="W323" s="9"/>
      <c r="X323" s="9"/>
      <c r="Y323" s="9"/>
      <c r="Z323" s="9"/>
      <c r="AA323" s="9"/>
      <c r="AB323" s="190"/>
      <c r="AC323" s="190"/>
      <c r="AD323" s="190"/>
      <c r="AE323" s="190"/>
      <c r="AF323" s="190"/>
      <c r="AG323" s="190"/>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c r="BJ323" s="190"/>
      <c r="BK323" s="190"/>
      <c r="BL323" s="190"/>
    </row>
    <row r="324" spans="1:64" hidden="1" outlineLevel="1">
      <c r="A324" s="9"/>
      <c r="B324" s="9"/>
      <c r="C324" s="9"/>
      <c r="D324" s="131">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57">
        <f>IF(Q$198&gt;0, IF(R$198=0, 'Adjustment for previous period'!$G266, 0), 0)</f>
        <v>0</v>
      </c>
      <c r="R324" s="9"/>
      <c r="S324" s="9"/>
      <c r="T324" s="9"/>
      <c r="U324" s="9"/>
      <c r="V324" s="9"/>
      <c r="W324" s="9"/>
      <c r="X324" s="9"/>
      <c r="Y324" s="9"/>
      <c r="Z324" s="9"/>
      <c r="AA324" s="9"/>
      <c r="AB324" s="190"/>
      <c r="AC324" s="190"/>
      <c r="AD324" s="190"/>
      <c r="AE324" s="190"/>
      <c r="AF324" s="190"/>
      <c r="AG324" s="190"/>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c r="BJ324" s="190"/>
      <c r="BK324" s="190"/>
      <c r="BL324" s="190"/>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0"/>
      <c r="AC325" s="190"/>
      <c r="AD325" s="190"/>
      <c r="AE325" s="190"/>
      <c r="AF325" s="190"/>
      <c r="AG325" s="190"/>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c r="BJ325" s="190"/>
      <c r="BK325" s="190"/>
      <c r="BL325" s="190"/>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0"/>
      <c r="AC326" s="190"/>
      <c r="AD326" s="190"/>
      <c r="AE326" s="190"/>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row>
    <row r="327" spans="1:64" hidden="1" outlineLevel="1">
      <c r="A327" s="9"/>
      <c r="B327" s="9"/>
      <c r="C327" s="9"/>
      <c r="D327" s="131" t="str">
        <f>Asset1</f>
        <v>Opening Distribution Assets</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c r="BJ327" s="190"/>
      <c r="BK327" s="190"/>
      <c r="BL327" s="190"/>
    </row>
    <row r="328" spans="1:64" hidden="1" outlineLevel="1">
      <c r="A328" s="9"/>
      <c r="B328" s="9"/>
      <c r="C328" s="9"/>
      <c r="D328" s="131" t="str">
        <f>Asset2</f>
        <v>Sub-transmission Overhead</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90"/>
      <c r="BJ328" s="190"/>
      <c r="BK328" s="190"/>
      <c r="BL328" s="190"/>
    </row>
    <row r="329" spans="1:64" hidden="1" outlineLevel="1">
      <c r="A329" s="9"/>
      <c r="B329" s="9"/>
      <c r="C329" s="9"/>
      <c r="D329" s="131" t="str">
        <f>Asset3</f>
        <v>Sub-transmission Underground</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90"/>
      <c r="AC329" s="190"/>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90"/>
      <c r="BJ329" s="190"/>
      <c r="BK329" s="190"/>
      <c r="BL329" s="190"/>
    </row>
    <row r="330" spans="1:64" hidden="1" outlineLevel="1">
      <c r="A330" s="9"/>
      <c r="B330" s="9"/>
      <c r="C330" s="9"/>
      <c r="D330" s="131" t="str">
        <f>Asset4</f>
        <v>Zone Substation</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c r="BL330" s="190"/>
    </row>
    <row r="331" spans="1:64" hidden="1" outlineLevel="1">
      <c r="A331" s="9"/>
      <c r="B331" s="9"/>
      <c r="C331" s="9"/>
      <c r="D331" s="131" t="str">
        <f>Asset5</f>
        <v>IT &amp; Communication Systems (Networks)</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90"/>
      <c r="AC331" s="190"/>
      <c r="AD331" s="190"/>
      <c r="AE331" s="190"/>
      <c r="AF331" s="190"/>
      <c r="AG331" s="190"/>
      <c r="AH331" s="190"/>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c r="BL331" s="190"/>
    </row>
    <row r="332" spans="1:64" hidden="1" outlineLevel="1">
      <c r="A332" s="9"/>
      <c r="B332" s="9"/>
      <c r="C332" s="9"/>
      <c r="D332" s="131" t="str">
        <f>Asset6</f>
        <v>Motor Vehicles</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row>
    <row r="333" spans="1:64" hidden="1" outlineLevel="1">
      <c r="A333" s="9"/>
      <c r="B333" s="9"/>
      <c r="C333" s="9"/>
      <c r="D333" s="131" t="str">
        <f>Asset7</f>
        <v>Other Non-System Assets (Networks)</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row>
    <row r="334" spans="1:64" hidden="1" outlineLevel="1">
      <c r="A334" s="9"/>
      <c r="B334" s="9"/>
      <c r="C334" s="9"/>
      <c r="D334" s="131" t="str">
        <f>Asset8</f>
        <v>IT Systems (Corporate)</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row>
    <row r="335" spans="1:64" hidden="1" outlineLevel="1">
      <c r="A335" s="9"/>
      <c r="B335" s="9"/>
      <c r="C335" s="9"/>
      <c r="D335" s="131" t="str">
        <f>Asset9</f>
        <v>Telecommunications (Corporate)</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90"/>
      <c r="AC335" s="190"/>
      <c r="AD335" s="190"/>
      <c r="AE335" s="190"/>
      <c r="AF335" s="190"/>
      <c r="AG335" s="190"/>
      <c r="AH335" s="190"/>
      <c r="AI335" s="190"/>
      <c r="AJ335" s="190"/>
      <c r="AK335" s="190"/>
      <c r="AL335" s="190"/>
      <c r="AM335" s="190"/>
      <c r="AN335" s="190"/>
      <c r="AO335" s="190"/>
      <c r="AP335" s="190"/>
      <c r="AQ335" s="190"/>
      <c r="AR335" s="190"/>
      <c r="AS335" s="190"/>
      <c r="AT335" s="190"/>
      <c r="AU335" s="190"/>
      <c r="AV335" s="190"/>
      <c r="AW335" s="190"/>
      <c r="AX335" s="190"/>
      <c r="AY335" s="190"/>
      <c r="AZ335" s="190"/>
      <c r="BA335" s="190"/>
      <c r="BB335" s="190"/>
      <c r="BC335" s="190"/>
      <c r="BD335" s="190"/>
      <c r="BE335" s="190"/>
      <c r="BF335" s="190"/>
      <c r="BG335" s="190"/>
      <c r="BH335" s="190"/>
      <c r="BI335" s="190"/>
      <c r="BJ335" s="190"/>
      <c r="BK335" s="190"/>
      <c r="BL335" s="190"/>
    </row>
    <row r="336" spans="1:64" hidden="1" outlineLevel="1">
      <c r="A336" s="9"/>
      <c r="B336" s="9"/>
      <c r="C336" s="9"/>
      <c r="D336" s="131" t="str">
        <f>Asset10</f>
        <v>Other Non-System Assets (Corporate)</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90"/>
      <c r="BJ336" s="190"/>
      <c r="BK336" s="190"/>
      <c r="BL336" s="190"/>
    </row>
    <row r="337" spans="1:64" hidden="1" outlineLevel="1">
      <c r="A337" s="9"/>
      <c r="B337" s="9"/>
      <c r="C337" s="9"/>
      <c r="D337" s="131" t="str">
        <f>Asset11</f>
        <v>Land</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row>
    <row r="338" spans="1:64" hidden="1" outlineLevel="1">
      <c r="A338" s="9"/>
      <c r="B338" s="9"/>
      <c r="C338" s="9"/>
      <c r="D338" s="131" t="str">
        <f>Asset12</f>
        <v>Buildings</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90"/>
      <c r="AC338" s="190"/>
      <c r="AD338" s="190"/>
      <c r="AE338" s="190"/>
      <c r="AF338" s="190"/>
      <c r="AG338" s="190"/>
      <c r="AH338" s="190"/>
      <c r="AI338" s="190"/>
      <c r="AJ338" s="190"/>
      <c r="AK338" s="190"/>
      <c r="AL338" s="190"/>
      <c r="AM338" s="190"/>
      <c r="AN338" s="190"/>
      <c r="AO338" s="190"/>
      <c r="AP338" s="190"/>
      <c r="AQ338" s="190"/>
      <c r="AR338" s="190"/>
      <c r="AS338" s="190"/>
      <c r="AT338" s="190"/>
      <c r="AU338" s="190"/>
      <c r="AV338" s="190"/>
      <c r="AW338" s="190"/>
      <c r="AX338" s="190"/>
      <c r="AY338" s="190"/>
      <c r="AZ338" s="190"/>
      <c r="BA338" s="190"/>
      <c r="BB338" s="190"/>
      <c r="BC338" s="190"/>
      <c r="BD338" s="190"/>
      <c r="BE338" s="190"/>
      <c r="BF338" s="190"/>
      <c r="BG338" s="190"/>
      <c r="BH338" s="190"/>
      <c r="BI338" s="190"/>
      <c r="BJ338" s="190"/>
      <c r="BK338" s="190"/>
      <c r="BL338" s="190"/>
    </row>
    <row r="339" spans="1:64" hidden="1" outlineLevel="1">
      <c r="A339" s="9"/>
      <c r="B339" s="9"/>
      <c r="C339" s="9"/>
      <c r="D339" s="131" t="str">
        <f>Asset13</f>
        <v>Equity raising costs</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90"/>
      <c r="AC339" s="190"/>
      <c r="AD339" s="190"/>
      <c r="AE339" s="190"/>
      <c r="AF339" s="190"/>
      <c r="AG339" s="190"/>
      <c r="AH339" s="190"/>
      <c r="AI339" s="190"/>
      <c r="AJ339" s="190"/>
      <c r="AK339" s="190"/>
      <c r="AL339" s="190"/>
      <c r="AM339" s="190"/>
      <c r="AN339" s="190"/>
      <c r="AO339" s="190"/>
      <c r="AP339" s="190"/>
      <c r="AQ339" s="190"/>
      <c r="AR339" s="190"/>
      <c r="AS339" s="190"/>
      <c r="AT339" s="190"/>
      <c r="AU339" s="190"/>
      <c r="AV339" s="190"/>
      <c r="AW339" s="190"/>
      <c r="AX339" s="190"/>
      <c r="AY339" s="190"/>
      <c r="AZ339" s="190"/>
      <c r="BA339" s="190"/>
      <c r="BB339" s="190"/>
      <c r="BC339" s="190"/>
      <c r="BD339" s="190"/>
      <c r="BE339" s="190"/>
      <c r="BF339" s="190"/>
      <c r="BG339" s="190"/>
      <c r="BH339" s="190"/>
      <c r="BI339" s="190"/>
      <c r="BJ339" s="190"/>
      <c r="BK339" s="190"/>
      <c r="BL339" s="190"/>
    </row>
    <row r="340" spans="1:64" hidden="1" outlineLevel="1">
      <c r="A340" s="9"/>
      <c r="B340" s="9"/>
      <c r="C340" s="9"/>
      <c r="D340" s="131">
        <f>Asset14</f>
        <v>0</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90"/>
      <c r="AC340" s="190"/>
      <c r="AD340" s="190"/>
      <c r="AE340" s="190"/>
      <c r="AF340" s="190"/>
      <c r="AG340" s="190"/>
      <c r="AH340" s="190"/>
      <c r="AI340" s="190"/>
      <c r="AJ340" s="190"/>
      <c r="AK340" s="190"/>
      <c r="AL340" s="190"/>
      <c r="AM340" s="190"/>
      <c r="AN340" s="190"/>
      <c r="AO340" s="190"/>
      <c r="AP340" s="190"/>
      <c r="AQ340" s="190"/>
      <c r="AR340" s="190"/>
      <c r="AS340" s="190"/>
      <c r="AT340" s="190"/>
      <c r="AU340" s="190"/>
      <c r="AV340" s="190"/>
      <c r="AW340" s="190"/>
      <c r="AX340" s="190"/>
      <c r="AY340" s="190"/>
      <c r="AZ340" s="190"/>
      <c r="BA340" s="190"/>
      <c r="BB340" s="190"/>
      <c r="BC340" s="190"/>
      <c r="BD340" s="190"/>
      <c r="BE340" s="190"/>
      <c r="BF340" s="190"/>
      <c r="BG340" s="190"/>
      <c r="BH340" s="190"/>
      <c r="BI340" s="190"/>
      <c r="BJ340" s="190"/>
      <c r="BK340" s="190"/>
      <c r="BL340" s="190"/>
    </row>
    <row r="341" spans="1:64" hidden="1" outlineLevel="1">
      <c r="A341" s="9"/>
      <c r="B341" s="9"/>
      <c r="C341" s="9"/>
      <c r="D341" s="131">
        <f>Asset15</f>
        <v>0</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90"/>
      <c r="AC341" s="190"/>
      <c r="AD341" s="190"/>
      <c r="AE341" s="190"/>
      <c r="AF341" s="190"/>
      <c r="AG341" s="190"/>
      <c r="AH341" s="190"/>
      <c r="AI341" s="190"/>
      <c r="AJ341" s="190"/>
      <c r="AK341" s="190"/>
      <c r="AL341" s="190"/>
      <c r="AM341" s="190"/>
      <c r="AN341" s="190"/>
      <c r="AO341" s="190"/>
      <c r="AP341" s="190"/>
      <c r="AQ341" s="190"/>
      <c r="AR341" s="190"/>
      <c r="AS341" s="190"/>
      <c r="AT341" s="190"/>
      <c r="AU341" s="190"/>
      <c r="AV341" s="190"/>
      <c r="AW341" s="190"/>
      <c r="AX341" s="190"/>
      <c r="AY341" s="190"/>
      <c r="AZ341" s="190"/>
      <c r="BA341" s="190"/>
      <c r="BB341" s="190"/>
      <c r="BC341" s="190"/>
      <c r="BD341" s="190"/>
      <c r="BE341" s="190"/>
      <c r="BF341" s="190"/>
      <c r="BG341" s="190"/>
      <c r="BH341" s="190"/>
      <c r="BI341" s="190"/>
      <c r="BJ341" s="190"/>
      <c r="BK341" s="190"/>
      <c r="BL341" s="190"/>
    </row>
    <row r="342" spans="1:64" hidden="1" outlineLevel="1">
      <c r="A342" s="9"/>
      <c r="B342" s="9"/>
      <c r="C342" s="9"/>
      <c r="D342" s="131">
        <f>Asset16</f>
        <v>0</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90"/>
      <c r="AC342" s="190"/>
      <c r="AD342" s="190"/>
      <c r="AE342" s="190"/>
      <c r="AF342" s="190"/>
      <c r="AG342" s="190"/>
      <c r="AH342" s="190"/>
      <c r="AI342" s="190"/>
      <c r="AJ342" s="190"/>
      <c r="AK342" s="190"/>
      <c r="AL342" s="190"/>
      <c r="AM342" s="190"/>
      <c r="AN342" s="190"/>
      <c r="AO342" s="190"/>
      <c r="AP342" s="190"/>
      <c r="AQ342" s="190"/>
      <c r="AR342" s="190"/>
      <c r="AS342" s="190"/>
      <c r="AT342" s="190"/>
      <c r="AU342" s="190"/>
      <c r="AV342" s="190"/>
      <c r="AW342" s="190"/>
      <c r="AX342" s="190"/>
      <c r="AY342" s="190"/>
      <c r="AZ342" s="190"/>
      <c r="BA342" s="190"/>
      <c r="BB342" s="190"/>
      <c r="BC342" s="190"/>
      <c r="BD342" s="190"/>
      <c r="BE342" s="190"/>
      <c r="BF342" s="190"/>
      <c r="BG342" s="190"/>
      <c r="BH342" s="190"/>
      <c r="BI342" s="190"/>
      <c r="BJ342" s="190"/>
      <c r="BK342" s="190"/>
      <c r="BL342" s="190"/>
    </row>
    <row r="343" spans="1:64" hidden="1" outlineLevel="1">
      <c r="A343" s="9"/>
      <c r="B343" s="9"/>
      <c r="C343" s="9"/>
      <c r="D343" s="131">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90"/>
      <c r="AC343" s="190"/>
      <c r="AD343" s="190"/>
      <c r="AE343" s="190"/>
      <c r="AF343" s="190"/>
      <c r="AG343" s="190"/>
      <c r="AH343" s="190"/>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c r="BL343" s="190"/>
    </row>
    <row r="344" spans="1:64" hidden="1" outlineLevel="1">
      <c r="A344" s="9"/>
      <c r="B344" s="9"/>
      <c r="C344" s="9"/>
      <c r="D344" s="131">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row>
    <row r="345" spans="1:64" hidden="1" outlineLevel="1">
      <c r="A345" s="9"/>
      <c r="B345" s="9"/>
      <c r="C345" s="9"/>
      <c r="D345" s="131">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90"/>
      <c r="AC345" s="190"/>
      <c r="AD345" s="190"/>
      <c r="AE345" s="190"/>
      <c r="AF345" s="190"/>
      <c r="AG345" s="190"/>
      <c r="AH345" s="190"/>
      <c r="AI345" s="190"/>
      <c r="AJ345" s="190"/>
      <c r="AK345" s="190"/>
      <c r="AL345" s="190"/>
      <c r="AM345" s="190"/>
      <c r="AN345" s="190"/>
      <c r="AO345" s="190"/>
      <c r="AP345" s="190"/>
      <c r="AQ345" s="190"/>
      <c r="AR345" s="190"/>
      <c r="AS345" s="190"/>
      <c r="AT345" s="190"/>
      <c r="AU345" s="190"/>
      <c r="AV345" s="190"/>
      <c r="AW345" s="190"/>
      <c r="AX345" s="190"/>
      <c r="AY345" s="190"/>
      <c r="AZ345" s="190"/>
      <c r="BA345" s="190"/>
      <c r="BB345" s="190"/>
      <c r="BC345" s="190"/>
      <c r="BD345" s="190"/>
      <c r="BE345" s="190"/>
      <c r="BF345" s="190"/>
      <c r="BG345" s="190"/>
      <c r="BH345" s="190"/>
      <c r="BI345" s="190"/>
      <c r="BJ345" s="190"/>
      <c r="BK345" s="190"/>
      <c r="BL345" s="190"/>
    </row>
    <row r="346" spans="1:64" hidden="1" outlineLevel="1">
      <c r="A346" s="9"/>
      <c r="B346" s="9"/>
      <c r="C346" s="9"/>
      <c r="D346" s="131">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90"/>
      <c r="AC346" s="190"/>
      <c r="AD346" s="190"/>
      <c r="AE346" s="190"/>
      <c r="AF346" s="190"/>
      <c r="AG346" s="190"/>
      <c r="AH346" s="190"/>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c r="BL346" s="190"/>
    </row>
    <row r="347" spans="1:64" hidden="1" outlineLevel="1">
      <c r="A347" s="9"/>
      <c r="B347" s="9"/>
      <c r="C347" s="9"/>
      <c r="D347" s="131">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row>
    <row r="348" spans="1:64" hidden="1" outlineLevel="1">
      <c r="A348" s="9"/>
      <c r="B348" s="9"/>
      <c r="C348" s="9"/>
      <c r="D348" s="131">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90"/>
      <c r="AC348" s="190"/>
      <c r="AD348" s="190"/>
      <c r="AE348" s="190"/>
      <c r="AF348" s="190"/>
      <c r="AG348" s="190"/>
      <c r="AH348" s="190"/>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c r="BL348" s="190"/>
    </row>
    <row r="349" spans="1:64" hidden="1" outlineLevel="1">
      <c r="A349" s="9"/>
      <c r="B349" s="9"/>
      <c r="C349" s="9"/>
      <c r="D349" s="131">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90"/>
      <c r="AC349" s="190"/>
      <c r="AD349" s="190"/>
      <c r="AE349" s="190"/>
      <c r="AF349" s="190"/>
      <c r="AG349" s="190"/>
      <c r="AH349" s="190"/>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c r="BL349" s="190"/>
    </row>
    <row r="350" spans="1:64" hidden="1" outlineLevel="1">
      <c r="A350" s="9"/>
      <c r="B350" s="9"/>
      <c r="C350" s="9"/>
      <c r="D350" s="131">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90"/>
      <c r="AC350" s="190"/>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row>
    <row r="351" spans="1:64" hidden="1" outlineLevel="1">
      <c r="A351" s="9"/>
      <c r="B351" s="9"/>
      <c r="C351" s="9"/>
      <c r="D351" s="131">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c r="BL351" s="190"/>
    </row>
    <row r="352" spans="1:64" hidden="1" outlineLevel="1">
      <c r="A352" s="9"/>
      <c r="B352" s="9"/>
      <c r="C352" s="9"/>
      <c r="D352" s="131">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90"/>
      <c r="AC352" s="190"/>
      <c r="AD352" s="190"/>
      <c r="AE352" s="190"/>
      <c r="AF352" s="190"/>
      <c r="AG352" s="190"/>
      <c r="AH352" s="190"/>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c r="BL352" s="190"/>
    </row>
    <row r="353" spans="1:64" hidden="1" outlineLevel="1">
      <c r="A353" s="9"/>
      <c r="B353" s="9"/>
      <c r="C353" s="9"/>
      <c r="D353" s="131">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90"/>
      <c r="AC353" s="190"/>
      <c r="AD353" s="190"/>
      <c r="AE353" s="190"/>
      <c r="AF353" s="190"/>
      <c r="AG353" s="190"/>
      <c r="AH353" s="190"/>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c r="BL353" s="190"/>
    </row>
    <row r="354" spans="1:64" hidden="1" outlineLevel="1">
      <c r="A354" s="9"/>
      <c r="B354" s="9"/>
      <c r="C354" s="9"/>
      <c r="D354" s="131">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90"/>
      <c r="AC354" s="190"/>
      <c r="AD354" s="190"/>
      <c r="AE354" s="190"/>
      <c r="AF354" s="190"/>
      <c r="AG354" s="190"/>
      <c r="AH354" s="190"/>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c r="BL354" s="190"/>
    </row>
    <row r="355" spans="1:64" hidden="1" outlineLevel="1">
      <c r="A355" s="9"/>
      <c r="B355" s="9"/>
      <c r="C355" s="9"/>
      <c r="D355" s="131">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90"/>
      <c r="AC355" s="190"/>
      <c r="AD355" s="190"/>
      <c r="AE355" s="190"/>
      <c r="AF355" s="190"/>
      <c r="AG355" s="190"/>
      <c r="AH355" s="190"/>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c r="BL355" s="190"/>
    </row>
    <row r="356" spans="1:64" hidden="1" outlineLevel="1">
      <c r="A356" s="9"/>
      <c r="B356" s="9"/>
      <c r="C356" s="9"/>
      <c r="D356" s="131">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c r="BL356" s="190"/>
    </row>
    <row r="357" spans="1:64" collapsed="1">
      <c r="A357" s="9"/>
      <c r="B357" s="9"/>
      <c r="C357" s="9"/>
      <c r="D357" s="9"/>
      <c r="E357" s="9"/>
      <c r="F357" s="9"/>
      <c r="G357" s="9"/>
      <c r="H357" s="9"/>
      <c r="I357" s="9"/>
      <c r="J357" s="9"/>
      <c r="K357" s="272"/>
      <c r="L357" s="21"/>
      <c r="M357" s="9"/>
      <c r="N357" s="12"/>
      <c r="O357" s="9"/>
      <c r="P357" s="9"/>
      <c r="Q357" s="9"/>
      <c r="R357" s="9"/>
      <c r="S357" s="9"/>
      <c r="T357" s="9"/>
      <c r="U357" s="9"/>
      <c r="V357" s="9"/>
      <c r="W357" s="9"/>
      <c r="X357" s="9"/>
      <c r="Y357" s="9"/>
      <c r="Z357" s="9"/>
      <c r="AA357" s="9"/>
      <c r="AB357" s="190"/>
      <c r="AC357" s="190"/>
      <c r="AD357" s="190"/>
      <c r="AE357" s="190"/>
      <c r="AF357" s="190"/>
      <c r="AG357" s="190"/>
      <c r="AH357" s="190"/>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c r="BL357" s="190"/>
    </row>
    <row r="358" spans="1:64" ht="15">
      <c r="A358" s="74"/>
      <c r="B358" s="74"/>
      <c r="C358" s="81" t="s">
        <v>48</v>
      </c>
      <c r="D358" s="74"/>
      <c r="E358" s="74"/>
      <c r="F358" s="74"/>
      <c r="G358" s="74"/>
      <c r="H358" s="74"/>
      <c r="I358" s="74"/>
      <c r="J358" s="74"/>
      <c r="K358" s="74"/>
      <c r="L358" s="158">
        <f t="shared" ref="L358:Q358" si="18">SUM(L359:L388)</f>
        <v>154.08694088359354</v>
      </c>
      <c r="M358" s="158">
        <f t="shared" si="18"/>
        <v>0</v>
      </c>
      <c r="N358" s="158">
        <f t="shared" si="18"/>
        <v>0</v>
      </c>
      <c r="O358" s="158">
        <f t="shared" si="18"/>
        <v>0</v>
      </c>
      <c r="P358" s="158">
        <f t="shared" si="18"/>
        <v>0</v>
      </c>
      <c r="Q358" s="158">
        <f t="shared" si="18"/>
        <v>0</v>
      </c>
      <c r="R358" s="158"/>
      <c r="S358" s="9"/>
      <c r="T358" s="9"/>
      <c r="U358" s="9"/>
      <c r="V358" s="276"/>
      <c r="W358" s="9"/>
      <c r="X358" s="9"/>
      <c r="Y358" s="9"/>
      <c r="Z358" s="9"/>
      <c r="AA358" s="9"/>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c r="BL358" s="190"/>
    </row>
    <row r="359" spans="1:64" hidden="1" outlineLevel="1">
      <c r="B359" s="9"/>
      <c r="C359" s="9"/>
      <c r="D359" s="131" t="str">
        <f>Asset1</f>
        <v>Opening Distribution Assets</v>
      </c>
      <c r="E359" s="9"/>
      <c r="F359" s="9"/>
      <c r="G359" s="9"/>
      <c r="H359" s="9"/>
      <c r="I359" s="9"/>
      <c r="J359" s="9"/>
      <c r="K359" s="9"/>
      <c r="L359" s="37">
        <f t="shared" ref="L359:Q359" si="19">IF(M$198=0, L199+L231+L263+L295+L327, 0)</f>
        <v>64.28028591882925</v>
      </c>
      <c r="M359" s="37">
        <f t="shared" si="19"/>
        <v>0</v>
      </c>
      <c r="N359" s="37">
        <f t="shared" si="19"/>
        <v>0</v>
      </c>
      <c r="O359" s="37">
        <f t="shared" si="19"/>
        <v>0</v>
      </c>
      <c r="P359" s="37">
        <f t="shared" si="19"/>
        <v>0</v>
      </c>
      <c r="Q359" s="37">
        <f t="shared" si="19"/>
        <v>0</v>
      </c>
      <c r="R359" s="9"/>
      <c r="S359" s="9"/>
      <c r="T359" s="9"/>
      <c r="U359" s="9"/>
      <c r="V359" s="277"/>
      <c r="W359" s="9"/>
      <c r="X359" s="9"/>
      <c r="Y359" s="9"/>
      <c r="Z359" s="9"/>
      <c r="AA359" s="9"/>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0"/>
      <c r="BI359" s="190"/>
      <c r="BJ359" s="190"/>
      <c r="BK359" s="190"/>
      <c r="BL359" s="190"/>
    </row>
    <row r="360" spans="1:64" hidden="1" outlineLevel="1">
      <c r="B360" s="9"/>
      <c r="C360" s="9"/>
      <c r="D360" s="131" t="str">
        <f>Asset2</f>
        <v>Sub-transmission Overhead</v>
      </c>
      <c r="E360" s="9"/>
      <c r="F360" s="9"/>
      <c r="G360" s="9"/>
      <c r="H360" s="9"/>
      <c r="I360" s="9"/>
      <c r="J360" s="9"/>
      <c r="K360" s="9"/>
      <c r="L360" s="37">
        <f t="shared" ref="L360:Q369" si="20">IF(M$198=0, L200+L232+L264+L296+L328, 0)</f>
        <v>28.801672541483875</v>
      </c>
      <c r="M360" s="37">
        <f t="shared" si="20"/>
        <v>0</v>
      </c>
      <c r="N360" s="37">
        <f t="shared" si="20"/>
        <v>0</v>
      </c>
      <c r="O360" s="37">
        <f t="shared" si="20"/>
        <v>0</v>
      </c>
      <c r="P360" s="37">
        <f t="shared" si="20"/>
        <v>0</v>
      </c>
      <c r="Q360" s="37">
        <f t="shared" si="20"/>
        <v>0</v>
      </c>
      <c r="R360" s="9"/>
      <c r="S360" s="9"/>
      <c r="T360" s="9"/>
      <c r="U360" s="9"/>
      <c r="V360" s="278"/>
      <c r="W360" s="9"/>
      <c r="X360" s="9"/>
      <c r="Y360" s="9"/>
      <c r="Z360" s="9"/>
      <c r="AA360" s="9"/>
      <c r="AB360" s="190"/>
      <c r="AC360" s="190"/>
      <c r="AD360" s="190"/>
      <c r="AE360" s="190"/>
      <c r="AF360" s="190"/>
      <c r="AG360" s="190"/>
      <c r="AH360" s="190"/>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c r="BL360" s="190"/>
    </row>
    <row r="361" spans="1:64" hidden="1" outlineLevel="1">
      <c r="B361" s="9"/>
      <c r="C361" s="9"/>
      <c r="D361" s="131" t="str">
        <f>Asset3</f>
        <v>Sub-transmission Underground</v>
      </c>
      <c r="E361" s="9"/>
      <c r="F361" s="9"/>
      <c r="G361" s="9"/>
      <c r="H361" s="9"/>
      <c r="I361" s="9"/>
      <c r="J361" s="9"/>
      <c r="K361" s="9"/>
      <c r="L361" s="37">
        <f t="shared" si="20"/>
        <v>0</v>
      </c>
      <c r="M361" s="37">
        <f t="shared" si="20"/>
        <v>0</v>
      </c>
      <c r="N361" s="37">
        <f t="shared" si="20"/>
        <v>0</v>
      </c>
      <c r="O361" s="37">
        <f t="shared" si="20"/>
        <v>0</v>
      </c>
      <c r="P361" s="37">
        <f t="shared" si="20"/>
        <v>0</v>
      </c>
      <c r="Q361" s="37">
        <f t="shared" si="20"/>
        <v>0</v>
      </c>
      <c r="R361" s="9"/>
      <c r="S361" s="9"/>
      <c r="T361" s="9"/>
      <c r="U361" s="9"/>
      <c r="V361" s="278"/>
      <c r="W361" s="9"/>
      <c r="X361" s="9"/>
      <c r="Y361" s="9"/>
      <c r="Z361" s="9"/>
      <c r="AA361" s="9"/>
      <c r="AB361" s="190"/>
      <c r="AC361" s="190"/>
      <c r="AD361" s="190"/>
      <c r="AE361" s="190"/>
      <c r="AF361" s="190"/>
      <c r="AG361" s="190"/>
      <c r="AH361" s="190"/>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c r="BL361" s="190"/>
    </row>
    <row r="362" spans="1:64" hidden="1" outlineLevel="1">
      <c r="B362" s="9"/>
      <c r="C362" s="9"/>
      <c r="D362" s="131" t="str">
        <f>Asset4</f>
        <v>Zone Substation</v>
      </c>
      <c r="E362" s="9"/>
      <c r="F362" s="9"/>
      <c r="G362" s="9"/>
      <c r="H362" s="9"/>
      <c r="I362" s="9"/>
      <c r="J362" s="9"/>
      <c r="K362" s="9"/>
      <c r="L362" s="37">
        <f t="shared" si="20"/>
        <v>50.102465171268591</v>
      </c>
      <c r="M362" s="37">
        <f t="shared" si="20"/>
        <v>0</v>
      </c>
      <c r="N362" s="37">
        <f t="shared" si="20"/>
        <v>0</v>
      </c>
      <c r="O362" s="37">
        <f t="shared" si="20"/>
        <v>0</v>
      </c>
      <c r="P362" s="37">
        <f t="shared" si="20"/>
        <v>0</v>
      </c>
      <c r="Q362" s="37">
        <f t="shared" si="20"/>
        <v>0</v>
      </c>
      <c r="R362" s="9"/>
      <c r="S362" s="9"/>
      <c r="T362" s="9"/>
      <c r="U362" s="9"/>
      <c r="V362" s="277"/>
      <c r="W362" s="9"/>
      <c r="X362" s="9"/>
      <c r="Y362" s="9"/>
      <c r="Z362" s="9"/>
      <c r="AA362" s="9"/>
      <c r="AB362" s="190"/>
      <c r="AC362" s="190"/>
      <c r="AD362" s="190"/>
      <c r="AE362" s="190"/>
      <c r="AF362" s="190"/>
      <c r="AG362" s="190"/>
      <c r="AH362" s="190"/>
      <c r="AI362" s="190"/>
      <c r="AJ362" s="190"/>
      <c r="AK362" s="190"/>
      <c r="AL362" s="190"/>
      <c r="AM362" s="190"/>
      <c r="AN362" s="190"/>
      <c r="AO362" s="190"/>
      <c r="AP362" s="190"/>
      <c r="AQ362" s="190"/>
      <c r="AR362" s="190"/>
      <c r="AS362" s="190"/>
      <c r="AT362" s="190"/>
      <c r="AU362" s="190"/>
      <c r="AV362" s="190"/>
      <c r="AW362" s="190"/>
      <c r="AX362" s="190"/>
      <c r="AY362" s="190"/>
      <c r="AZ362" s="190"/>
      <c r="BA362" s="190"/>
      <c r="BB362" s="190"/>
      <c r="BC362" s="190"/>
      <c r="BD362" s="190"/>
      <c r="BE362" s="190"/>
      <c r="BF362" s="190"/>
      <c r="BG362" s="190"/>
      <c r="BH362" s="190"/>
      <c r="BI362" s="190"/>
      <c r="BJ362" s="190"/>
      <c r="BK362" s="190"/>
      <c r="BL362" s="190"/>
    </row>
    <row r="363" spans="1:64" hidden="1" outlineLevel="1">
      <c r="B363" s="9"/>
      <c r="C363" s="9"/>
      <c r="D363" s="131" t="str">
        <f>Asset5</f>
        <v>IT &amp; Communication Systems (Networks)</v>
      </c>
      <c r="E363" s="9"/>
      <c r="F363" s="9"/>
      <c r="G363" s="9"/>
      <c r="H363" s="9"/>
      <c r="I363" s="9"/>
      <c r="J363" s="9"/>
      <c r="K363" s="9"/>
      <c r="L363" s="37">
        <f t="shared" si="20"/>
        <v>4.3126241195881239</v>
      </c>
      <c r="M363" s="37">
        <f t="shared" si="20"/>
        <v>0</v>
      </c>
      <c r="N363" s="37">
        <f t="shared" si="20"/>
        <v>0</v>
      </c>
      <c r="O363" s="37">
        <f t="shared" si="20"/>
        <v>0</v>
      </c>
      <c r="P363" s="37">
        <f t="shared" si="20"/>
        <v>0</v>
      </c>
      <c r="Q363" s="37">
        <f t="shared" si="20"/>
        <v>0</v>
      </c>
      <c r="R363" s="9"/>
      <c r="S363" s="9"/>
      <c r="T363" s="9"/>
      <c r="U363" s="9"/>
      <c r="V363" s="277"/>
      <c r="W363" s="9"/>
      <c r="X363" s="9"/>
      <c r="Y363" s="9"/>
      <c r="Z363" s="9"/>
      <c r="AA363" s="9"/>
      <c r="AB363" s="190"/>
      <c r="AC363" s="190"/>
      <c r="AD363" s="190"/>
      <c r="AE363" s="190"/>
      <c r="AF363" s="190"/>
      <c r="AG363" s="190"/>
      <c r="AH363" s="190"/>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c r="BL363" s="190"/>
    </row>
    <row r="364" spans="1:64" hidden="1" outlineLevel="1">
      <c r="B364" s="9"/>
      <c r="C364" s="9"/>
      <c r="D364" s="131" t="str">
        <f>Asset6</f>
        <v>Motor Vehicles</v>
      </c>
      <c r="E364" s="9"/>
      <c r="F364" s="9"/>
      <c r="G364" s="9"/>
      <c r="H364" s="9"/>
      <c r="I364" s="9"/>
      <c r="J364" s="9"/>
      <c r="K364" s="9"/>
      <c r="L364" s="37">
        <f t="shared" si="20"/>
        <v>0.83563212241620077</v>
      </c>
      <c r="M364" s="37">
        <f t="shared" si="20"/>
        <v>0</v>
      </c>
      <c r="N364" s="37">
        <f t="shared" si="20"/>
        <v>0</v>
      </c>
      <c r="O364" s="37">
        <f t="shared" si="20"/>
        <v>0</v>
      </c>
      <c r="P364" s="37">
        <f t="shared" si="20"/>
        <v>0</v>
      </c>
      <c r="Q364" s="37">
        <f t="shared" si="20"/>
        <v>0</v>
      </c>
      <c r="R364" s="9"/>
      <c r="S364" s="9"/>
      <c r="T364" s="9"/>
      <c r="U364" s="9"/>
      <c r="V364" s="277"/>
      <c r="W364" s="9"/>
      <c r="X364" s="9"/>
      <c r="Y364" s="9"/>
      <c r="Z364" s="9"/>
      <c r="AA364" s="9"/>
      <c r="AB364" s="190"/>
      <c r="AC364" s="190"/>
      <c r="AD364" s="190"/>
      <c r="AE364" s="190"/>
      <c r="AF364" s="190"/>
      <c r="AG364" s="190"/>
      <c r="AH364" s="190"/>
      <c r="AI364" s="190"/>
      <c r="AJ364" s="190"/>
      <c r="AK364" s="190"/>
      <c r="AL364" s="190"/>
      <c r="AM364" s="190"/>
      <c r="AN364" s="190"/>
      <c r="AO364" s="190"/>
      <c r="AP364" s="190"/>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c r="BL364" s="190"/>
    </row>
    <row r="365" spans="1:64" hidden="1" outlineLevel="1">
      <c r="B365" s="9"/>
      <c r="C365" s="9"/>
      <c r="D365" s="131" t="str">
        <f>Asset7</f>
        <v>Other Non-System Assets (Networks)</v>
      </c>
      <c r="E365" s="9"/>
      <c r="F365" s="9"/>
      <c r="G365" s="9"/>
      <c r="H365" s="9"/>
      <c r="I365" s="9"/>
      <c r="J365" s="9"/>
      <c r="K365" s="9"/>
      <c r="L365" s="37">
        <f t="shared" si="20"/>
        <v>0.26268930512960031</v>
      </c>
      <c r="M365" s="37">
        <f t="shared" si="20"/>
        <v>0</v>
      </c>
      <c r="N365" s="37">
        <f t="shared" si="20"/>
        <v>0</v>
      </c>
      <c r="O365" s="37">
        <f t="shared" si="20"/>
        <v>0</v>
      </c>
      <c r="P365" s="37">
        <f t="shared" si="20"/>
        <v>0</v>
      </c>
      <c r="Q365" s="37">
        <f t="shared" si="20"/>
        <v>0</v>
      </c>
      <c r="R365" s="9"/>
      <c r="S365" s="9"/>
      <c r="T365" s="9"/>
      <c r="U365" s="9"/>
      <c r="V365" s="277"/>
      <c r="W365" s="9"/>
      <c r="X365" s="9"/>
      <c r="Y365" s="9"/>
      <c r="Z365" s="9"/>
      <c r="AA365" s="9"/>
      <c r="AB365" s="190"/>
      <c r="AC365" s="190"/>
      <c r="AD365" s="190"/>
      <c r="AE365" s="190"/>
      <c r="AF365" s="190"/>
      <c r="AG365" s="190"/>
      <c r="AH365" s="190"/>
      <c r="AI365" s="190"/>
      <c r="AJ365" s="190"/>
      <c r="AK365" s="190"/>
      <c r="AL365" s="190"/>
      <c r="AM365" s="190"/>
      <c r="AN365" s="190"/>
      <c r="AO365" s="190"/>
      <c r="AP365" s="190"/>
      <c r="AQ365" s="190"/>
      <c r="AR365" s="190"/>
      <c r="AS365" s="190"/>
      <c r="AT365" s="190"/>
      <c r="AU365" s="190"/>
      <c r="AV365" s="190"/>
      <c r="AW365" s="190"/>
      <c r="AX365" s="190"/>
      <c r="AY365" s="190"/>
      <c r="AZ365" s="190"/>
      <c r="BA365" s="190"/>
      <c r="BB365" s="190"/>
      <c r="BC365" s="190"/>
      <c r="BD365" s="190"/>
      <c r="BE365" s="190"/>
      <c r="BF365" s="190"/>
      <c r="BG365" s="190"/>
      <c r="BH365" s="190"/>
      <c r="BI365" s="190"/>
      <c r="BJ365" s="190"/>
      <c r="BK365" s="190"/>
      <c r="BL365" s="190"/>
    </row>
    <row r="366" spans="1:64" hidden="1" outlineLevel="1">
      <c r="B366" s="9"/>
      <c r="C366" s="9"/>
      <c r="D366" s="131" t="str">
        <f>Asset8</f>
        <v>IT Systems (Corporate)</v>
      </c>
      <c r="E366" s="9"/>
      <c r="F366" s="9"/>
      <c r="G366" s="9"/>
      <c r="H366" s="9"/>
      <c r="I366" s="9"/>
      <c r="J366" s="9"/>
      <c r="K366" s="9"/>
      <c r="L366" s="37">
        <f t="shared" si="20"/>
        <v>1.5171618995131522</v>
      </c>
      <c r="M366" s="37">
        <f t="shared" si="20"/>
        <v>0</v>
      </c>
      <c r="N366" s="37">
        <f t="shared" si="20"/>
        <v>0</v>
      </c>
      <c r="O366" s="37">
        <f t="shared" si="20"/>
        <v>0</v>
      </c>
      <c r="P366" s="37">
        <f t="shared" si="20"/>
        <v>0</v>
      </c>
      <c r="Q366" s="37">
        <f t="shared" si="20"/>
        <v>0</v>
      </c>
      <c r="R366" s="9"/>
      <c r="S366" s="9"/>
      <c r="T366" s="9"/>
      <c r="U366" s="9"/>
      <c r="V366" s="277"/>
      <c r="W366" s="9"/>
      <c r="X366" s="9"/>
      <c r="Y366" s="9"/>
      <c r="Z366" s="9"/>
      <c r="AA366" s="9"/>
      <c r="AB366" s="190"/>
      <c r="AC366" s="190"/>
      <c r="AD366" s="190"/>
      <c r="AE366" s="190"/>
      <c r="AF366" s="190"/>
      <c r="AG366" s="190"/>
      <c r="AH366" s="190"/>
      <c r="AI366" s="190"/>
      <c r="AJ366" s="190"/>
      <c r="AK366" s="190"/>
      <c r="AL366" s="190"/>
      <c r="AM366" s="190"/>
      <c r="AN366" s="190"/>
      <c r="AO366" s="190"/>
      <c r="AP366" s="190"/>
      <c r="AQ366" s="190"/>
      <c r="AR366" s="190"/>
      <c r="AS366" s="190"/>
      <c r="AT366" s="190"/>
      <c r="AU366" s="190"/>
      <c r="AV366" s="190"/>
      <c r="AW366" s="190"/>
      <c r="AX366" s="190"/>
      <c r="AY366" s="190"/>
      <c r="AZ366" s="190"/>
      <c r="BA366" s="190"/>
      <c r="BB366" s="190"/>
      <c r="BC366" s="190"/>
      <c r="BD366" s="190"/>
      <c r="BE366" s="190"/>
      <c r="BF366" s="190"/>
      <c r="BG366" s="190"/>
      <c r="BH366" s="190"/>
      <c r="BI366" s="190"/>
      <c r="BJ366" s="190"/>
      <c r="BK366" s="190"/>
      <c r="BL366" s="190"/>
    </row>
    <row r="367" spans="1:64" hidden="1" outlineLevel="1">
      <c r="B367" s="9"/>
      <c r="C367" s="9"/>
      <c r="D367" s="131" t="str">
        <f>Asset9</f>
        <v>Telecommunications (Corporate)</v>
      </c>
      <c r="E367" s="9"/>
      <c r="F367" s="9"/>
      <c r="G367" s="9"/>
      <c r="H367" s="9"/>
      <c r="I367" s="9"/>
      <c r="J367" s="9"/>
      <c r="K367" s="9"/>
      <c r="L367" s="37">
        <f t="shared" si="20"/>
        <v>2.3739017559588464E-2</v>
      </c>
      <c r="M367" s="37">
        <f t="shared" si="20"/>
        <v>0</v>
      </c>
      <c r="N367" s="37">
        <f t="shared" si="20"/>
        <v>0</v>
      </c>
      <c r="O367" s="37">
        <f t="shared" si="20"/>
        <v>0</v>
      </c>
      <c r="P367" s="37">
        <f t="shared" si="20"/>
        <v>0</v>
      </c>
      <c r="Q367" s="37">
        <f t="shared" si="20"/>
        <v>0</v>
      </c>
      <c r="R367" s="9"/>
      <c r="S367" s="9"/>
      <c r="T367" s="9"/>
      <c r="U367" s="9"/>
      <c r="V367" s="277"/>
      <c r="W367" s="9"/>
      <c r="X367" s="9"/>
      <c r="Y367" s="9"/>
      <c r="Z367" s="9"/>
      <c r="AA367" s="9"/>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0"/>
      <c r="AY367" s="190"/>
      <c r="AZ367" s="190"/>
      <c r="BA367" s="190"/>
      <c r="BB367" s="190"/>
      <c r="BC367" s="190"/>
      <c r="BD367" s="190"/>
      <c r="BE367" s="190"/>
      <c r="BF367" s="190"/>
      <c r="BG367" s="190"/>
      <c r="BH367" s="190"/>
      <c r="BI367" s="190"/>
      <c r="BJ367" s="190"/>
      <c r="BK367" s="190"/>
      <c r="BL367" s="190"/>
    </row>
    <row r="368" spans="1:64" hidden="1" outlineLevel="1">
      <c r="B368" s="9"/>
      <c r="C368" s="9"/>
      <c r="D368" s="131" t="str">
        <f>Asset10</f>
        <v>Other Non-System Assets (Corporate)</v>
      </c>
      <c r="E368" s="9"/>
      <c r="F368" s="9"/>
      <c r="G368" s="9"/>
      <c r="H368" s="9"/>
      <c r="I368" s="9"/>
      <c r="J368" s="9"/>
      <c r="K368" s="9"/>
      <c r="L368" s="37">
        <f t="shared" si="20"/>
        <v>0.6725494180660857</v>
      </c>
      <c r="M368" s="37">
        <f t="shared" si="20"/>
        <v>0</v>
      </c>
      <c r="N368" s="37">
        <f t="shared" si="20"/>
        <v>0</v>
      </c>
      <c r="O368" s="37">
        <f t="shared" si="20"/>
        <v>0</v>
      </c>
      <c r="P368" s="37">
        <f t="shared" si="20"/>
        <v>0</v>
      </c>
      <c r="Q368" s="37">
        <f t="shared" si="20"/>
        <v>0</v>
      </c>
      <c r="R368" s="9"/>
      <c r="S368" s="9"/>
      <c r="T368" s="9"/>
      <c r="U368" s="9"/>
      <c r="V368" s="277"/>
      <c r="W368" s="9"/>
      <c r="X368" s="9"/>
      <c r="Y368" s="9"/>
      <c r="Z368" s="9"/>
      <c r="AA368" s="9"/>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190"/>
      <c r="BG368" s="190"/>
      <c r="BH368" s="190"/>
      <c r="BI368" s="190"/>
      <c r="BJ368" s="190"/>
      <c r="BK368" s="190"/>
      <c r="BL368" s="190"/>
    </row>
    <row r="369" spans="2:64" hidden="1" outlineLevel="1">
      <c r="B369" s="9"/>
      <c r="C369" s="9"/>
      <c r="D369" s="131" t="str">
        <f>Asset11</f>
        <v>Land</v>
      </c>
      <c r="E369" s="9"/>
      <c r="F369" s="9"/>
      <c r="G369" s="9"/>
      <c r="H369" s="9"/>
      <c r="I369" s="9"/>
      <c r="J369" s="9"/>
      <c r="K369" s="9"/>
      <c r="L369" s="37">
        <f t="shared" si="20"/>
        <v>0.38788288456246417</v>
      </c>
      <c r="M369" s="37">
        <f t="shared" si="20"/>
        <v>0</v>
      </c>
      <c r="N369" s="37">
        <f t="shared" si="20"/>
        <v>0</v>
      </c>
      <c r="O369" s="37">
        <f t="shared" si="20"/>
        <v>0</v>
      </c>
      <c r="P369" s="37">
        <f t="shared" si="20"/>
        <v>0</v>
      </c>
      <c r="Q369" s="37">
        <f t="shared" si="20"/>
        <v>0</v>
      </c>
      <c r="R369" s="9"/>
      <c r="S369" s="9"/>
      <c r="T369" s="9"/>
      <c r="U369" s="9"/>
      <c r="V369" s="279"/>
      <c r="W369" s="9"/>
      <c r="X369" s="9"/>
      <c r="Y369" s="9"/>
      <c r="Z369" s="9"/>
      <c r="AA369" s="9"/>
      <c r="AB369" s="190"/>
      <c r="AC369" s="190"/>
      <c r="AD369" s="190"/>
      <c r="AE369" s="190"/>
      <c r="AF369" s="190"/>
      <c r="AG369" s="190"/>
      <c r="AH369" s="190"/>
      <c r="AI369" s="190"/>
      <c r="AJ369" s="190"/>
      <c r="AK369" s="190"/>
      <c r="AL369" s="190"/>
      <c r="AM369" s="190"/>
      <c r="AN369" s="190"/>
      <c r="AO369" s="190"/>
      <c r="AP369" s="190"/>
      <c r="AQ369" s="190"/>
      <c r="AR369" s="190"/>
      <c r="AS369" s="190"/>
      <c r="AT369" s="190"/>
      <c r="AU369" s="190"/>
      <c r="AV369" s="190"/>
      <c r="AW369" s="190"/>
      <c r="AX369" s="190"/>
      <c r="AY369" s="190"/>
      <c r="AZ369" s="190"/>
      <c r="BA369" s="190"/>
      <c r="BB369" s="190"/>
      <c r="BC369" s="190"/>
      <c r="BD369" s="190"/>
      <c r="BE369" s="190"/>
      <c r="BF369" s="190"/>
      <c r="BG369" s="190"/>
      <c r="BH369" s="190"/>
      <c r="BI369" s="190"/>
      <c r="BJ369" s="190"/>
      <c r="BK369" s="190"/>
      <c r="BL369" s="190"/>
    </row>
    <row r="370" spans="2:64" hidden="1" outlineLevel="1">
      <c r="B370" s="9"/>
      <c r="C370" s="9"/>
      <c r="D370" s="131" t="str">
        <f>Asset12</f>
        <v>Buildings</v>
      </c>
      <c r="E370" s="9"/>
      <c r="F370" s="9"/>
      <c r="G370" s="9"/>
      <c r="H370" s="9"/>
      <c r="I370" s="9"/>
      <c r="J370" s="9"/>
      <c r="K370" s="9"/>
      <c r="L370" s="37">
        <f t="shared" ref="L370:Q379" si="21">IF(M$198=0, L210+L242+L274+L306+L338, 0)</f>
        <v>2.8552209574053453</v>
      </c>
      <c r="M370" s="37">
        <f t="shared" si="21"/>
        <v>0</v>
      </c>
      <c r="N370" s="37">
        <f t="shared" si="21"/>
        <v>0</v>
      </c>
      <c r="O370" s="37">
        <f t="shared" si="21"/>
        <v>0</v>
      </c>
      <c r="P370" s="37">
        <f t="shared" si="21"/>
        <v>0</v>
      </c>
      <c r="Q370" s="37">
        <f t="shared" si="21"/>
        <v>0</v>
      </c>
      <c r="R370" s="9"/>
      <c r="S370" s="9"/>
      <c r="T370" s="9"/>
      <c r="U370" s="9"/>
      <c r="V370" s="279"/>
      <c r="W370" s="9"/>
      <c r="X370" s="9"/>
      <c r="Y370" s="9"/>
      <c r="Z370" s="9"/>
      <c r="AA370" s="9"/>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0"/>
      <c r="BF370" s="190"/>
      <c r="BG370" s="190"/>
      <c r="BH370" s="190"/>
      <c r="BI370" s="190"/>
      <c r="BJ370" s="190"/>
      <c r="BK370" s="190"/>
      <c r="BL370" s="190"/>
    </row>
    <row r="371" spans="2:64" hidden="1" outlineLevel="1">
      <c r="B371" s="9"/>
      <c r="C371" s="9"/>
      <c r="D371" s="131" t="str">
        <f>Asset13</f>
        <v>Equity raising costs</v>
      </c>
      <c r="E371" s="9"/>
      <c r="F371" s="9"/>
      <c r="G371" s="9"/>
      <c r="H371" s="9"/>
      <c r="I371" s="9"/>
      <c r="J371" s="9"/>
      <c r="K371" s="9"/>
      <c r="L371" s="37">
        <f t="shared" si="21"/>
        <v>3.5017527771221843E-2</v>
      </c>
      <c r="M371" s="37">
        <f t="shared" si="21"/>
        <v>0</v>
      </c>
      <c r="N371" s="37">
        <f t="shared" si="21"/>
        <v>0</v>
      </c>
      <c r="O371" s="37">
        <f t="shared" si="21"/>
        <v>0</v>
      </c>
      <c r="P371" s="37">
        <f t="shared" si="21"/>
        <v>0</v>
      </c>
      <c r="Q371" s="37">
        <f t="shared" si="21"/>
        <v>0</v>
      </c>
      <c r="R371" s="9"/>
      <c r="S371" s="9"/>
      <c r="T371" s="9"/>
      <c r="U371" s="9"/>
      <c r="V371" s="279"/>
      <c r="W371" s="9"/>
      <c r="X371" s="9"/>
      <c r="Y371" s="9"/>
      <c r="Z371" s="9"/>
      <c r="AA371" s="9"/>
      <c r="AB371" s="190"/>
      <c r="AC371" s="190"/>
      <c r="AD371" s="190"/>
      <c r="AE371" s="190"/>
      <c r="AF371" s="190"/>
      <c r="AG371" s="190"/>
      <c r="AH371" s="190"/>
      <c r="AI371" s="190"/>
      <c r="AJ371" s="190"/>
      <c r="AK371" s="190"/>
      <c r="AL371" s="190"/>
      <c r="AM371" s="190"/>
      <c r="AN371" s="190"/>
      <c r="AO371" s="190"/>
      <c r="AP371" s="190"/>
      <c r="AQ371" s="190"/>
      <c r="AR371" s="190"/>
      <c r="AS371" s="190"/>
      <c r="AT371" s="190"/>
      <c r="AU371" s="190"/>
      <c r="AV371" s="190"/>
      <c r="AW371" s="190"/>
      <c r="AX371" s="190"/>
      <c r="AY371" s="190"/>
      <c r="AZ371" s="190"/>
      <c r="BA371" s="190"/>
      <c r="BB371" s="190"/>
      <c r="BC371" s="190"/>
      <c r="BD371" s="190"/>
      <c r="BE371" s="190"/>
      <c r="BF371" s="190"/>
      <c r="BG371" s="190"/>
      <c r="BH371" s="190"/>
      <c r="BI371" s="190"/>
      <c r="BJ371" s="190"/>
      <c r="BK371" s="190"/>
      <c r="BL371" s="190"/>
    </row>
    <row r="372" spans="2:64" hidden="1" outlineLevel="1">
      <c r="B372" s="9"/>
      <c r="C372" s="9"/>
      <c r="D372" s="131">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277"/>
      <c r="W372" s="9"/>
      <c r="X372" s="9"/>
      <c r="Y372" s="9"/>
      <c r="Z372" s="9"/>
      <c r="AA372" s="9"/>
      <c r="AB372" s="190"/>
      <c r="AC372" s="190"/>
      <c r="AD372" s="190"/>
      <c r="AE372" s="190"/>
      <c r="AF372" s="190"/>
      <c r="AG372" s="190"/>
      <c r="AH372" s="190"/>
      <c r="AI372" s="190"/>
      <c r="AJ372" s="190"/>
      <c r="AK372" s="190"/>
      <c r="AL372" s="190"/>
      <c r="AM372" s="190"/>
      <c r="AN372" s="190"/>
      <c r="AO372" s="190"/>
      <c r="AP372" s="190"/>
      <c r="AQ372" s="190"/>
      <c r="AR372" s="190"/>
      <c r="AS372" s="190"/>
      <c r="AT372" s="190"/>
      <c r="AU372" s="190"/>
      <c r="AV372" s="190"/>
      <c r="AW372" s="190"/>
      <c r="AX372" s="190"/>
      <c r="AY372" s="190"/>
      <c r="AZ372" s="190"/>
      <c r="BA372" s="190"/>
      <c r="BB372" s="190"/>
      <c r="BC372" s="190"/>
      <c r="BD372" s="190"/>
      <c r="BE372" s="190"/>
      <c r="BF372" s="190"/>
      <c r="BG372" s="190"/>
      <c r="BH372" s="190"/>
      <c r="BI372" s="190"/>
      <c r="BJ372" s="190"/>
      <c r="BK372" s="190"/>
      <c r="BL372" s="190"/>
    </row>
    <row r="373" spans="2:64" hidden="1" outlineLevel="1">
      <c r="B373" s="9"/>
      <c r="C373" s="9"/>
      <c r="D373" s="131">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267"/>
      <c r="W373" s="9"/>
      <c r="X373" s="9"/>
      <c r="Y373" s="9"/>
      <c r="Z373" s="9"/>
      <c r="AA373" s="9"/>
      <c r="AB373" s="190"/>
      <c r="AC373" s="190"/>
      <c r="AD373" s="190"/>
      <c r="AE373" s="190"/>
      <c r="AF373" s="190"/>
      <c r="AG373" s="190"/>
      <c r="AH373" s="190"/>
      <c r="AI373" s="190"/>
      <c r="AJ373" s="190"/>
      <c r="AK373" s="190"/>
      <c r="AL373" s="190"/>
      <c r="AM373" s="190"/>
      <c r="AN373" s="190"/>
      <c r="AO373" s="190"/>
      <c r="AP373" s="190"/>
      <c r="AQ373" s="190"/>
      <c r="AR373" s="190"/>
      <c r="AS373" s="190"/>
      <c r="AT373" s="190"/>
      <c r="AU373" s="190"/>
      <c r="AV373" s="190"/>
      <c r="AW373" s="190"/>
      <c r="AX373" s="190"/>
      <c r="AY373" s="190"/>
      <c r="AZ373" s="190"/>
      <c r="BA373" s="190"/>
      <c r="BB373" s="190"/>
      <c r="BC373" s="190"/>
      <c r="BD373" s="190"/>
      <c r="BE373" s="190"/>
      <c r="BF373" s="190"/>
      <c r="BG373" s="190"/>
      <c r="BH373" s="190"/>
      <c r="BI373" s="190"/>
      <c r="BJ373" s="190"/>
      <c r="BK373" s="190"/>
      <c r="BL373" s="190"/>
    </row>
    <row r="374" spans="2:64" hidden="1" outlineLevel="1">
      <c r="B374" s="9"/>
      <c r="C374" s="9"/>
      <c r="D374" s="131">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273"/>
      <c r="W374" s="9"/>
      <c r="X374" s="9"/>
      <c r="Y374" s="9"/>
      <c r="Z374" s="9"/>
      <c r="AA374" s="9"/>
      <c r="AB374" s="190"/>
      <c r="AC374" s="190"/>
      <c r="AD374" s="190"/>
      <c r="AE374" s="190"/>
      <c r="AF374" s="190"/>
      <c r="AG374" s="190"/>
      <c r="AH374" s="190"/>
      <c r="AI374" s="190"/>
      <c r="AJ374" s="190"/>
      <c r="AK374" s="190"/>
      <c r="AL374" s="190"/>
      <c r="AM374" s="190"/>
      <c r="AN374" s="190"/>
      <c r="AO374" s="190"/>
      <c r="AP374" s="190"/>
      <c r="AQ374" s="190"/>
      <c r="AR374" s="190"/>
      <c r="AS374" s="190"/>
      <c r="AT374" s="190"/>
      <c r="AU374" s="190"/>
      <c r="AV374" s="190"/>
      <c r="AW374" s="190"/>
      <c r="AX374" s="190"/>
      <c r="AY374" s="190"/>
      <c r="AZ374" s="190"/>
      <c r="BA374" s="190"/>
      <c r="BB374" s="190"/>
      <c r="BC374" s="190"/>
      <c r="BD374" s="190"/>
      <c r="BE374" s="190"/>
      <c r="BF374" s="190"/>
      <c r="BG374" s="190"/>
      <c r="BH374" s="190"/>
      <c r="BI374" s="190"/>
      <c r="BJ374" s="190"/>
      <c r="BK374" s="190"/>
      <c r="BL374" s="190"/>
    </row>
    <row r="375" spans="2:64" hidden="1" outlineLevel="1">
      <c r="B375" s="9"/>
      <c r="C375" s="9"/>
      <c r="D375" s="131">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273"/>
      <c r="W375" s="9"/>
      <c r="X375" s="9"/>
      <c r="Y375" s="9"/>
      <c r="Z375" s="9"/>
      <c r="AA375" s="9"/>
      <c r="AB375" s="190"/>
      <c r="AC375" s="190"/>
      <c r="AD375" s="190"/>
      <c r="AE375" s="190"/>
      <c r="AF375" s="190"/>
      <c r="AG375" s="190"/>
      <c r="AH375" s="190"/>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c r="BL375" s="190"/>
    </row>
    <row r="376" spans="2:64" hidden="1" outlineLevel="1">
      <c r="B376" s="9"/>
      <c r="C376" s="9"/>
      <c r="D376" s="131">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0"/>
      <c r="AC376" s="190"/>
      <c r="AD376" s="190"/>
      <c r="AE376" s="190"/>
      <c r="AF376" s="190"/>
      <c r="AG376" s="190"/>
      <c r="AH376" s="190"/>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c r="BC376" s="190"/>
      <c r="BD376" s="190"/>
      <c r="BE376" s="190"/>
      <c r="BF376" s="190"/>
      <c r="BG376" s="190"/>
      <c r="BH376" s="190"/>
      <c r="BI376" s="190"/>
      <c r="BJ376" s="190"/>
      <c r="BK376" s="190"/>
      <c r="BL376" s="190"/>
    </row>
    <row r="377" spans="2:64" hidden="1" outlineLevel="1">
      <c r="B377" s="9"/>
      <c r="C377" s="9"/>
      <c r="D377" s="131">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c r="BC377" s="190"/>
      <c r="BD377" s="190"/>
      <c r="BE377" s="190"/>
      <c r="BF377" s="190"/>
      <c r="BG377" s="190"/>
      <c r="BH377" s="190"/>
      <c r="BI377" s="190"/>
      <c r="BJ377" s="190"/>
      <c r="BK377" s="190"/>
      <c r="BL377" s="190"/>
    </row>
    <row r="378" spans="2:64" hidden="1" outlineLevel="1">
      <c r="B378" s="9"/>
      <c r="C378" s="9"/>
      <c r="D378" s="131">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0"/>
      <c r="AC378" s="190"/>
      <c r="AD378" s="190"/>
      <c r="AE378" s="190"/>
      <c r="AF378" s="190"/>
      <c r="AG378" s="190"/>
      <c r="AH378" s="190"/>
      <c r="AI378" s="190"/>
      <c r="AJ378" s="190"/>
      <c r="AK378" s="190"/>
      <c r="AL378" s="190"/>
      <c r="AM378" s="190"/>
      <c r="AN378" s="190"/>
      <c r="AO378" s="190"/>
      <c r="AP378" s="190"/>
      <c r="AQ378" s="190"/>
      <c r="AR378" s="190"/>
      <c r="AS378" s="190"/>
      <c r="AT378" s="190"/>
      <c r="AU378" s="190"/>
      <c r="AV378" s="190"/>
      <c r="AW378" s="190"/>
      <c r="AX378" s="190"/>
      <c r="AY378" s="190"/>
      <c r="AZ378" s="190"/>
      <c r="BA378" s="190"/>
      <c r="BB378" s="190"/>
      <c r="BC378" s="190"/>
      <c r="BD378" s="190"/>
      <c r="BE378" s="190"/>
      <c r="BF378" s="190"/>
      <c r="BG378" s="190"/>
      <c r="BH378" s="190"/>
      <c r="BI378" s="190"/>
      <c r="BJ378" s="190"/>
      <c r="BK378" s="190"/>
      <c r="BL378" s="190"/>
    </row>
    <row r="379" spans="2:64" hidden="1" outlineLevel="1">
      <c r="B379" s="9"/>
      <c r="C379" s="9"/>
      <c r="D379" s="131">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90"/>
      <c r="AC379" s="190"/>
      <c r="AD379" s="190"/>
      <c r="AE379" s="190"/>
      <c r="AF379" s="190"/>
      <c r="AG379" s="190"/>
      <c r="AH379" s="190"/>
      <c r="AI379" s="190"/>
      <c r="AJ379" s="190"/>
      <c r="AK379" s="190"/>
      <c r="AL379" s="190"/>
      <c r="AM379" s="190"/>
      <c r="AN379" s="190"/>
      <c r="AO379" s="190"/>
      <c r="AP379" s="190"/>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c r="BL379" s="190"/>
    </row>
    <row r="380" spans="2:64" hidden="1" outlineLevel="1">
      <c r="B380" s="9"/>
      <c r="C380" s="9"/>
      <c r="D380" s="131">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90"/>
      <c r="AC380" s="190"/>
      <c r="AD380" s="190"/>
      <c r="AE380" s="190"/>
      <c r="AF380" s="190"/>
      <c r="AG380" s="190"/>
      <c r="AH380" s="190"/>
      <c r="AI380" s="190"/>
      <c r="AJ380" s="190"/>
      <c r="AK380" s="190"/>
      <c r="AL380" s="190"/>
      <c r="AM380" s="190"/>
      <c r="AN380" s="190"/>
      <c r="AO380" s="190"/>
      <c r="AP380" s="190"/>
      <c r="AQ380" s="190"/>
      <c r="AR380" s="190"/>
      <c r="AS380" s="190"/>
      <c r="AT380" s="190"/>
      <c r="AU380" s="190"/>
      <c r="AV380" s="190"/>
      <c r="AW380" s="190"/>
      <c r="AX380" s="190"/>
      <c r="AY380" s="190"/>
      <c r="AZ380" s="190"/>
      <c r="BA380" s="190"/>
      <c r="BB380" s="190"/>
      <c r="BC380" s="190"/>
      <c r="BD380" s="190"/>
      <c r="BE380" s="190"/>
      <c r="BF380" s="190"/>
      <c r="BG380" s="190"/>
      <c r="BH380" s="190"/>
      <c r="BI380" s="190"/>
      <c r="BJ380" s="190"/>
      <c r="BK380" s="190"/>
      <c r="BL380" s="190"/>
    </row>
    <row r="381" spans="2:64" hidden="1" outlineLevel="1">
      <c r="B381" s="9"/>
      <c r="C381" s="9"/>
      <c r="D381" s="131">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0"/>
      <c r="AC381" s="190"/>
      <c r="AD381" s="190"/>
      <c r="AE381" s="190"/>
      <c r="AF381" s="190"/>
      <c r="AG381" s="190"/>
      <c r="AH381" s="190"/>
      <c r="AI381" s="190"/>
      <c r="AJ381" s="190"/>
      <c r="AK381" s="190"/>
      <c r="AL381" s="190"/>
      <c r="AM381" s="190"/>
      <c r="AN381" s="190"/>
      <c r="AO381" s="190"/>
      <c r="AP381" s="190"/>
      <c r="AQ381" s="190"/>
      <c r="AR381" s="190"/>
      <c r="AS381" s="190"/>
      <c r="AT381" s="190"/>
      <c r="AU381" s="190"/>
      <c r="AV381" s="190"/>
      <c r="AW381" s="190"/>
      <c r="AX381" s="190"/>
      <c r="AY381" s="190"/>
      <c r="AZ381" s="190"/>
      <c r="BA381" s="190"/>
      <c r="BB381" s="190"/>
      <c r="BC381" s="190"/>
      <c r="BD381" s="190"/>
      <c r="BE381" s="190"/>
      <c r="BF381" s="190"/>
      <c r="BG381" s="190"/>
      <c r="BH381" s="190"/>
      <c r="BI381" s="190"/>
      <c r="BJ381" s="190"/>
      <c r="BK381" s="190"/>
      <c r="BL381" s="190"/>
    </row>
    <row r="382" spans="2:64" hidden="1" outlineLevel="1">
      <c r="B382" s="9"/>
      <c r="C382" s="9"/>
      <c r="D382" s="131">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0"/>
      <c r="AC382" s="190"/>
      <c r="AD382" s="190"/>
      <c r="AE382" s="190"/>
      <c r="AF382" s="190"/>
      <c r="AG382" s="190"/>
      <c r="AH382" s="190"/>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c r="BF382" s="190"/>
      <c r="BG382" s="190"/>
      <c r="BH382" s="190"/>
      <c r="BI382" s="190"/>
      <c r="BJ382" s="190"/>
      <c r="BK382" s="190"/>
      <c r="BL382" s="190"/>
    </row>
    <row r="383" spans="2:64" hidden="1" outlineLevel="1">
      <c r="B383" s="9"/>
      <c r="C383" s="9"/>
      <c r="D383" s="131">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0"/>
      <c r="AC383" s="190"/>
      <c r="AD383" s="190"/>
      <c r="AE383" s="190"/>
      <c r="AF383" s="190"/>
      <c r="AG383" s="190"/>
      <c r="AH383" s="190"/>
      <c r="AI383" s="190"/>
      <c r="AJ383" s="190"/>
      <c r="AK383" s="190"/>
      <c r="AL383" s="190"/>
      <c r="AM383" s="190"/>
      <c r="AN383" s="190"/>
      <c r="AO383" s="190"/>
      <c r="AP383" s="190"/>
      <c r="AQ383" s="190"/>
      <c r="AR383" s="190"/>
      <c r="AS383" s="190"/>
      <c r="AT383" s="190"/>
      <c r="AU383" s="190"/>
      <c r="AV383" s="190"/>
      <c r="AW383" s="190"/>
      <c r="AX383" s="190"/>
      <c r="AY383" s="190"/>
      <c r="AZ383" s="190"/>
      <c r="BA383" s="190"/>
      <c r="BB383" s="190"/>
      <c r="BC383" s="190"/>
      <c r="BD383" s="190"/>
      <c r="BE383" s="190"/>
      <c r="BF383" s="190"/>
      <c r="BG383" s="190"/>
      <c r="BH383" s="190"/>
      <c r="BI383" s="190"/>
      <c r="BJ383" s="190"/>
      <c r="BK383" s="190"/>
      <c r="BL383" s="190"/>
    </row>
    <row r="384" spans="2:64" hidden="1" outlineLevel="1">
      <c r="B384" s="9"/>
      <c r="C384" s="9"/>
      <c r="D384" s="131">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c r="BL384" s="190"/>
    </row>
    <row r="385" spans="1:64" hidden="1" outlineLevel="1">
      <c r="B385" s="9"/>
      <c r="C385" s="9"/>
      <c r="D385" s="131">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0"/>
      <c r="AC385" s="190"/>
      <c r="AD385" s="190"/>
      <c r="AE385" s="190"/>
      <c r="AF385" s="190"/>
      <c r="AG385" s="190"/>
      <c r="AH385" s="190"/>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c r="BL385" s="190"/>
    </row>
    <row r="386" spans="1:64" hidden="1" outlineLevel="1">
      <c r="B386" s="9"/>
      <c r="C386" s="9"/>
      <c r="D386" s="131">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0"/>
      <c r="AC386" s="190"/>
      <c r="AD386" s="190"/>
      <c r="AE386" s="190"/>
      <c r="AF386" s="190"/>
      <c r="AG386" s="190"/>
      <c r="AH386" s="190"/>
      <c r="AI386" s="190"/>
      <c r="AJ386" s="190"/>
      <c r="AK386" s="190"/>
      <c r="AL386" s="190"/>
      <c r="AM386" s="190"/>
      <c r="AN386" s="190"/>
      <c r="AO386" s="190"/>
      <c r="AP386" s="190"/>
      <c r="AQ386" s="190"/>
      <c r="AR386" s="190"/>
      <c r="AS386" s="190"/>
      <c r="AT386" s="190"/>
      <c r="AU386" s="190"/>
      <c r="AV386" s="190"/>
      <c r="AW386" s="190"/>
      <c r="AX386" s="190"/>
      <c r="AY386" s="190"/>
      <c r="AZ386" s="190"/>
      <c r="BA386" s="190"/>
      <c r="BB386" s="190"/>
      <c r="BC386" s="190"/>
      <c r="BD386" s="190"/>
      <c r="BE386" s="190"/>
      <c r="BF386" s="190"/>
      <c r="BG386" s="190"/>
      <c r="BH386" s="190"/>
      <c r="BI386" s="190"/>
      <c r="BJ386" s="190"/>
      <c r="BK386" s="190"/>
      <c r="BL386" s="190"/>
    </row>
    <row r="387" spans="1:64" hidden="1" outlineLevel="1">
      <c r="B387" s="9"/>
      <c r="C387" s="9"/>
      <c r="D387" s="131">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0"/>
      <c r="AC387" s="190"/>
      <c r="AD387" s="190"/>
      <c r="AE387" s="190"/>
      <c r="AF387" s="190"/>
      <c r="AG387" s="190"/>
      <c r="AH387" s="190"/>
      <c r="AI387" s="190"/>
      <c r="AJ387" s="190"/>
      <c r="AK387" s="190"/>
      <c r="AL387" s="190"/>
      <c r="AM387" s="190"/>
      <c r="AN387" s="190"/>
      <c r="AO387" s="190"/>
      <c r="AP387" s="190"/>
      <c r="AQ387" s="190"/>
      <c r="AR387" s="190"/>
      <c r="AS387" s="190"/>
      <c r="AT387" s="190"/>
      <c r="AU387" s="190"/>
      <c r="AV387" s="190"/>
      <c r="AW387" s="190"/>
      <c r="AX387" s="190"/>
      <c r="AY387" s="190"/>
      <c r="AZ387" s="190"/>
      <c r="BA387" s="190"/>
      <c r="BB387" s="190"/>
      <c r="BC387" s="190"/>
      <c r="BD387" s="190"/>
      <c r="BE387" s="190"/>
      <c r="BF387" s="190"/>
      <c r="BG387" s="190"/>
      <c r="BH387" s="190"/>
      <c r="BI387" s="190"/>
      <c r="BJ387" s="190"/>
      <c r="BK387" s="190"/>
      <c r="BL387" s="190"/>
    </row>
    <row r="388" spans="1:64" hidden="1" outlineLevel="1">
      <c r="B388" s="9"/>
      <c r="C388" s="9"/>
      <c r="D388" s="131">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0"/>
      <c r="AC388" s="190"/>
      <c r="AD388" s="190"/>
      <c r="AE388" s="190"/>
      <c r="AF388" s="190"/>
      <c r="AG388" s="190"/>
      <c r="AH388" s="190"/>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c r="BL388" s="190"/>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0"/>
      <c r="AC389" s="190"/>
      <c r="AD389" s="190"/>
      <c r="AE389" s="190"/>
      <c r="AF389" s="190"/>
      <c r="AG389" s="190"/>
      <c r="AH389" s="190"/>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c r="BL389" s="190"/>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0"/>
      <c r="AC390" s="190"/>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0"/>
      <c r="AC391" s="190"/>
      <c r="AD391" s="190"/>
      <c r="AE391" s="190"/>
      <c r="AF391" s="190"/>
      <c r="AG391" s="190"/>
      <c r="AH391" s="190"/>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c r="BL391" s="190"/>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0"/>
      <c r="AC393" s="190"/>
      <c r="AD393" s="190"/>
      <c r="AE393" s="190"/>
      <c r="AF393" s="190"/>
      <c r="AG393" s="190"/>
      <c r="AH393" s="190"/>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c r="BL393" s="190"/>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0"/>
      <c r="AC394" s="190"/>
      <c r="AD394" s="190"/>
      <c r="AE394" s="190"/>
      <c r="AF394" s="190"/>
      <c r="AG394" s="190"/>
      <c r="AH394" s="190"/>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c r="BL394" s="190"/>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0"/>
      <c r="AC395" s="190"/>
      <c r="AD395" s="190"/>
      <c r="AE395" s="190"/>
      <c r="AF395" s="190"/>
      <c r="AG395" s="190"/>
      <c r="AH395" s="190"/>
      <c r="AI395" s="190"/>
      <c r="AJ395" s="190"/>
      <c r="AK395" s="190"/>
      <c r="AL395" s="190"/>
      <c r="AM395" s="190"/>
      <c r="AN395" s="190"/>
      <c r="AO395" s="190"/>
      <c r="AP395" s="190"/>
      <c r="AQ395" s="190"/>
      <c r="AR395" s="190"/>
      <c r="AS395" s="190"/>
      <c r="AT395" s="190"/>
      <c r="AU395" s="190"/>
      <c r="AV395" s="190"/>
      <c r="AW395" s="190"/>
      <c r="AX395" s="190"/>
      <c r="AY395" s="190"/>
      <c r="AZ395" s="190"/>
      <c r="BA395" s="190"/>
      <c r="BB395" s="190"/>
      <c r="BC395" s="190"/>
      <c r="BD395" s="190"/>
      <c r="BE395" s="190"/>
      <c r="BF395" s="190"/>
      <c r="BG395" s="190"/>
      <c r="BH395" s="190"/>
      <c r="BI395" s="190"/>
      <c r="BJ395" s="190"/>
      <c r="BK395" s="190"/>
      <c r="BL395" s="190"/>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0"/>
      <c r="AC396" s="190"/>
      <c r="AD396" s="190"/>
      <c r="AE396" s="190"/>
      <c r="AF396" s="190"/>
      <c r="AG396" s="190"/>
      <c r="AH396" s="190"/>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c r="BL396" s="190"/>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0"/>
      <c r="AC397" s="190"/>
      <c r="AD397" s="190"/>
      <c r="AE397" s="190"/>
      <c r="AF397" s="190"/>
      <c r="AG397" s="190"/>
      <c r="AH397" s="190"/>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c r="BL397" s="190"/>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0"/>
      <c r="AC398" s="190"/>
      <c r="AD398" s="190"/>
      <c r="AE398" s="190"/>
      <c r="AF398" s="190"/>
      <c r="AG398" s="190"/>
      <c r="AH398" s="190"/>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c r="BL398" s="190"/>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0"/>
      <c r="AC399" s="190"/>
      <c r="AD399" s="190"/>
      <c r="AE399" s="190"/>
      <c r="AF399" s="190"/>
      <c r="AG399" s="190"/>
      <c r="AH399" s="190"/>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c r="BL399" s="190"/>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0"/>
      <c r="AC400" s="190"/>
      <c r="AD400" s="190"/>
      <c r="AE400" s="190"/>
      <c r="AF400" s="190"/>
      <c r="AG400" s="190"/>
      <c r="AH400" s="190"/>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c r="BL400" s="190"/>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0"/>
      <c r="AC401" s="190"/>
      <c r="AD401" s="190"/>
      <c r="AE401" s="190"/>
      <c r="AF401" s="190"/>
      <c r="AG401" s="190"/>
      <c r="AH401" s="190"/>
      <c r="AI401" s="190"/>
      <c r="AJ401" s="190"/>
      <c r="AK401" s="190"/>
      <c r="AL401" s="190"/>
      <c r="AM401" s="190"/>
      <c r="AN401" s="190"/>
      <c r="AO401" s="190"/>
      <c r="AP401" s="190"/>
      <c r="AQ401" s="190"/>
      <c r="AR401" s="190"/>
      <c r="AS401" s="190"/>
      <c r="AT401" s="190"/>
      <c r="AU401" s="190"/>
      <c r="AV401" s="190"/>
      <c r="AW401" s="190"/>
      <c r="AX401" s="190"/>
      <c r="AY401" s="190"/>
      <c r="AZ401" s="190"/>
      <c r="BA401" s="190"/>
      <c r="BB401" s="190"/>
      <c r="BC401" s="190"/>
      <c r="BD401" s="190"/>
      <c r="BE401" s="190"/>
      <c r="BF401" s="190"/>
      <c r="BG401" s="190"/>
      <c r="BH401" s="190"/>
      <c r="BI401" s="190"/>
      <c r="BJ401" s="190"/>
      <c r="BK401" s="190"/>
      <c r="BL401" s="190"/>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c r="BL402" s="190"/>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0"/>
      <c r="AC403" s="190"/>
      <c r="AD403" s="190"/>
      <c r="AE403" s="190"/>
      <c r="AF403" s="190"/>
      <c r="AG403" s="190"/>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0"/>
      <c r="AC404" s="190"/>
      <c r="AD404" s="190"/>
      <c r="AE404" s="190"/>
      <c r="AF404" s="190"/>
      <c r="AG404" s="190"/>
      <c r="AH404" s="190"/>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c r="BL404" s="190"/>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0"/>
      <c r="AC405" s="190"/>
      <c r="AD405" s="190"/>
      <c r="AE405" s="190"/>
      <c r="AF405" s="190"/>
      <c r="AG405" s="190"/>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0"/>
      <c r="AC409" s="190"/>
      <c r="AD409" s="190"/>
      <c r="AE409" s="190"/>
      <c r="AF409" s="190"/>
      <c r="AG409" s="190"/>
      <c r="AH409" s="190"/>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c r="BL409" s="190"/>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c r="BL410" s="190"/>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0"/>
      <c r="AC415" s="190"/>
      <c r="AD415" s="190"/>
      <c r="AE415" s="190"/>
      <c r="AF415" s="190"/>
      <c r="AG415" s="190"/>
      <c r="AH415" s="190"/>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c r="BL415" s="190"/>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0"/>
      <c r="AC416" s="190"/>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0"/>
      <c r="AC417" s="190"/>
      <c r="AD417" s="190"/>
      <c r="AE417" s="190"/>
      <c r="AF417" s="190"/>
      <c r="AG417" s="190"/>
      <c r="AH417" s="190"/>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c r="BL417" s="190"/>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0"/>
      <c r="AC419" s="190"/>
      <c r="AD419" s="190"/>
      <c r="AE419" s="190"/>
      <c r="AF419" s="190"/>
      <c r="AG419" s="190"/>
      <c r="AH419" s="190"/>
      <c r="AI419" s="190"/>
      <c r="AJ419" s="190"/>
      <c r="AK419" s="190"/>
      <c r="AL419" s="190"/>
      <c r="AM419" s="190"/>
      <c r="AN419" s="190"/>
      <c r="AO419" s="190"/>
      <c r="AP419" s="190"/>
      <c r="AQ419" s="190"/>
      <c r="AR419" s="190"/>
      <c r="AS419" s="190"/>
      <c r="AT419" s="190"/>
      <c r="AU419" s="190"/>
      <c r="AV419" s="190"/>
      <c r="AW419" s="190"/>
      <c r="AX419" s="190"/>
      <c r="AY419" s="190"/>
      <c r="AZ419" s="190"/>
      <c r="BA419" s="190"/>
      <c r="BB419" s="190"/>
      <c r="BC419" s="190"/>
      <c r="BD419" s="190"/>
      <c r="BE419" s="190"/>
      <c r="BF419" s="190"/>
      <c r="BG419" s="190"/>
      <c r="BH419" s="190"/>
      <c r="BI419" s="190"/>
      <c r="BJ419" s="190"/>
      <c r="BK419" s="190"/>
      <c r="BL419" s="190"/>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0"/>
      <c r="AC420" s="190"/>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0"/>
      <c r="AC421" s="190"/>
      <c r="AD421" s="190"/>
      <c r="AE421" s="190"/>
      <c r="AF421" s="190"/>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0"/>
      <c r="AC422" s="190"/>
      <c r="AD422" s="190"/>
      <c r="AE422" s="190"/>
      <c r="AF422" s="190"/>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0"/>
      <c r="AC423" s="190"/>
      <c r="AD423" s="190"/>
      <c r="AE423" s="190"/>
      <c r="AF423" s="190"/>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0"/>
      <c r="AC424" s="190"/>
      <c r="AD424" s="190"/>
      <c r="AE424" s="190"/>
      <c r="AF424" s="190"/>
      <c r="AG424" s="190"/>
      <c r="AH424" s="190"/>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c r="BL424" s="190"/>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0"/>
      <c r="AC425" s="190"/>
      <c r="AD425" s="190"/>
      <c r="AE425" s="190"/>
      <c r="AF425" s="190"/>
      <c r="AG425" s="190"/>
      <c r="AH425" s="190"/>
      <c r="AI425" s="190"/>
      <c r="AJ425" s="190"/>
      <c r="AK425" s="190"/>
      <c r="AL425" s="190"/>
      <c r="AM425" s="190"/>
      <c r="AN425" s="190"/>
      <c r="AO425" s="190"/>
      <c r="AP425" s="190"/>
      <c r="AQ425" s="190"/>
      <c r="AR425" s="190"/>
      <c r="AS425" s="190"/>
      <c r="AT425" s="190"/>
      <c r="AU425" s="190"/>
      <c r="AV425" s="190"/>
      <c r="AW425" s="190"/>
      <c r="AX425" s="190"/>
      <c r="AY425" s="190"/>
      <c r="AZ425" s="190"/>
      <c r="BA425" s="190"/>
      <c r="BB425" s="190"/>
      <c r="BC425" s="190"/>
      <c r="BD425" s="190"/>
      <c r="BE425" s="190"/>
      <c r="BF425" s="190"/>
      <c r="BG425" s="190"/>
      <c r="BH425" s="190"/>
      <c r="BI425" s="190"/>
      <c r="BJ425" s="190"/>
      <c r="BK425" s="190"/>
      <c r="BL425" s="190"/>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0"/>
      <c r="AC426" s="190"/>
      <c r="AD426" s="190"/>
      <c r="AE426" s="190"/>
      <c r="AF426" s="190"/>
      <c r="AG426" s="190"/>
      <c r="AH426" s="190"/>
      <c r="AI426" s="190"/>
      <c r="AJ426" s="190"/>
      <c r="AK426" s="190"/>
      <c r="AL426" s="190"/>
      <c r="AM426" s="190"/>
      <c r="AN426" s="190"/>
      <c r="AO426" s="190"/>
      <c r="AP426" s="190"/>
      <c r="AQ426" s="190"/>
      <c r="AR426" s="190"/>
      <c r="AS426" s="190"/>
      <c r="AT426" s="190"/>
      <c r="AU426" s="190"/>
      <c r="AV426" s="190"/>
      <c r="AW426" s="190"/>
      <c r="AX426" s="190"/>
      <c r="AY426" s="190"/>
      <c r="AZ426" s="190"/>
      <c r="BA426" s="190"/>
      <c r="BB426" s="190"/>
      <c r="BC426" s="190"/>
      <c r="BD426" s="190"/>
      <c r="BE426" s="190"/>
      <c r="BF426" s="190"/>
      <c r="BG426" s="190"/>
      <c r="BH426" s="190"/>
      <c r="BI426" s="190"/>
      <c r="BJ426" s="190"/>
      <c r="BK426" s="190"/>
      <c r="BL426" s="190"/>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0"/>
      <c r="AY427" s="190"/>
      <c r="AZ427" s="190"/>
      <c r="BA427" s="190"/>
      <c r="BB427" s="190"/>
      <c r="BC427" s="190"/>
      <c r="BD427" s="190"/>
      <c r="BE427" s="190"/>
      <c r="BF427" s="190"/>
      <c r="BG427" s="190"/>
      <c r="BH427" s="190"/>
      <c r="BI427" s="190"/>
      <c r="BJ427" s="190"/>
      <c r="BK427" s="190"/>
      <c r="BL427" s="190"/>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0"/>
      <c r="AC428" s="190"/>
      <c r="AD428" s="190"/>
      <c r="AE428" s="190"/>
      <c r="AF428" s="190"/>
      <c r="AG428" s="190"/>
      <c r="AH428" s="190"/>
      <c r="AI428" s="190"/>
      <c r="AJ428" s="190"/>
      <c r="AK428" s="190"/>
      <c r="AL428" s="190"/>
      <c r="AM428" s="190"/>
      <c r="AN428" s="190"/>
      <c r="AO428" s="190"/>
      <c r="AP428" s="190"/>
      <c r="AQ428" s="190"/>
      <c r="AR428" s="190"/>
      <c r="AS428" s="190"/>
      <c r="AT428" s="190"/>
      <c r="AU428" s="190"/>
      <c r="AV428" s="190"/>
      <c r="AW428" s="190"/>
      <c r="AX428" s="190"/>
      <c r="AY428" s="190"/>
      <c r="AZ428" s="190"/>
      <c r="BA428" s="190"/>
      <c r="BB428" s="190"/>
      <c r="BC428" s="190"/>
      <c r="BD428" s="190"/>
      <c r="BE428" s="190"/>
      <c r="BF428" s="190"/>
      <c r="BG428" s="190"/>
      <c r="BH428" s="190"/>
      <c r="BI428" s="190"/>
      <c r="BJ428" s="190"/>
      <c r="BK428" s="190"/>
      <c r="BL428" s="190"/>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0"/>
      <c r="AC429" s="190"/>
      <c r="AD429" s="190"/>
      <c r="AE429" s="190"/>
      <c r="AF429" s="190"/>
      <c r="AG429" s="190"/>
      <c r="AH429" s="190"/>
      <c r="AI429" s="190"/>
      <c r="AJ429" s="190"/>
      <c r="AK429" s="190"/>
      <c r="AL429" s="190"/>
      <c r="AM429" s="190"/>
      <c r="AN429" s="190"/>
      <c r="AO429" s="190"/>
      <c r="AP429" s="190"/>
      <c r="AQ429" s="190"/>
      <c r="AR429" s="190"/>
      <c r="AS429" s="190"/>
      <c r="AT429" s="190"/>
      <c r="AU429" s="190"/>
      <c r="AV429" s="190"/>
      <c r="AW429" s="190"/>
      <c r="AX429" s="190"/>
      <c r="AY429" s="190"/>
      <c r="AZ429" s="190"/>
      <c r="BA429" s="190"/>
      <c r="BB429" s="190"/>
      <c r="BC429" s="190"/>
      <c r="BD429" s="190"/>
      <c r="BE429" s="190"/>
      <c r="BF429" s="190"/>
      <c r="BG429" s="190"/>
      <c r="BH429" s="190"/>
      <c r="BI429" s="190"/>
      <c r="BJ429" s="190"/>
      <c r="BK429" s="190"/>
      <c r="BL429" s="190"/>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0"/>
      <c r="AC430" s="190"/>
      <c r="AD430" s="190"/>
      <c r="AE430" s="190"/>
      <c r="AF430" s="190"/>
      <c r="AG430" s="190"/>
      <c r="AH430" s="190"/>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c r="BL430" s="190"/>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0"/>
      <c r="AC431" s="190"/>
      <c r="AD431" s="190"/>
      <c r="AE431" s="190"/>
      <c r="AF431" s="190"/>
      <c r="AG431" s="190"/>
      <c r="AH431" s="190"/>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c r="BD431" s="190"/>
      <c r="BE431" s="190"/>
      <c r="BF431" s="190"/>
      <c r="BG431" s="190"/>
      <c r="BH431" s="190"/>
      <c r="BI431" s="190"/>
      <c r="BJ431" s="190"/>
      <c r="BK431" s="190"/>
      <c r="BL431" s="190"/>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c r="BL432" s="190"/>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0"/>
      <c r="AC433" s="190"/>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0"/>
      <c r="AC434" s="190"/>
      <c r="AD434" s="190"/>
      <c r="AE434" s="190"/>
      <c r="AF434" s="190"/>
      <c r="AG434" s="190"/>
      <c r="AH434" s="190"/>
      <c r="AI434" s="190"/>
      <c r="AJ434" s="190"/>
      <c r="AK434" s="190"/>
      <c r="AL434" s="190"/>
      <c r="AM434" s="190"/>
      <c r="AN434" s="190"/>
      <c r="AO434" s="190"/>
      <c r="AP434" s="190"/>
      <c r="AQ434" s="190"/>
      <c r="AR434" s="190"/>
      <c r="AS434" s="190"/>
      <c r="AT434" s="190"/>
      <c r="AU434" s="190"/>
      <c r="AV434" s="190"/>
      <c r="AW434" s="190"/>
      <c r="AX434" s="190"/>
      <c r="AY434" s="190"/>
      <c r="AZ434" s="190"/>
      <c r="BA434" s="190"/>
      <c r="BB434" s="190"/>
      <c r="BC434" s="190"/>
      <c r="BD434" s="190"/>
      <c r="BE434" s="190"/>
      <c r="BF434" s="190"/>
      <c r="BG434" s="190"/>
      <c r="BH434" s="190"/>
      <c r="BI434" s="190"/>
      <c r="BJ434" s="190"/>
      <c r="BK434" s="190"/>
      <c r="BL434" s="190"/>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0"/>
      <c r="AC435" s="190"/>
      <c r="AD435" s="190"/>
      <c r="AE435" s="190"/>
      <c r="AF435" s="190"/>
      <c r="AG435" s="190"/>
      <c r="AH435" s="190"/>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0"/>
      <c r="AC436" s="190"/>
      <c r="AD436" s="190"/>
      <c r="AE436" s="190"/>
      <c r="AF436" s="190"/>
      <c r="AG436" s="190"/>
      <c r="AH436" s="190"/>
      <c r="AI436" s="190"/>
      <c r="AJ436" s="190"/>
      <c r="AK436" s="190"/>
      <c r="AL436" s="190"/>
      <c r="AM436" s="190"/>
      <c r="AN436" s="190"/>
      <c r="AO436" s="190"/>
      <c r="AP436" s="190"/>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c r="BL436" s="190"/>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0"/>
      <c r="AC437" s="190"/>
      <c r="AD437" s="190"/>
      <c r="AE437" s="190"/>
      <c r="AF437" s="190"/>
      <c r="AG437" s="190"/>
      <c r="AH437" s="190"/>
      <c r="AI437" s="190"/>
      <c r="AJ437" s="190"/>
      <c r="AK437" s="190"/>
      <c r="AL437" s="190"/>
      <c r="AM437" s="190"/>
      <c r="AN437" s="190"/>
      <c r="AO437" s="190"/>
      <c r="AP437" s="190"/>
      <c r="AQ437" s="190"/>
      <c r="AR437" s="190"/>
      <c r="AS437" s="190"/>
      <c r="AT437" s="190"/>
      <c r="AU437" s="190"/>
      <c r="AV437" s="190"/>
      <c r="AW437" s="190"/>
      <c r="AX437" s="190"/>
      <c r="AY437" s="190"/>
      <c r="AZ437" s="190"/>
      <c r="BA437" s="190"/>
      <c r="BB437" s="190"/>
      <c r="BC437" s="190"/>
      <c r="BD437" s="190"/>
      <c r="BE437" s="190"/>
      <c r="BF437" s="190"/>
      <c r="BG437" s="190"/>
      <c r="BH437" s="190"/>
      <c r="BI437" s="190"/>
      <c r="BJ437" s="190"/>
      <c r="BK437" s="190"/>
      <c r="BL437" s="190"/>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0"/>
      <c r="AC439" s="190"/>
      <c r="AD439" s="190"/>
      <c r="AE439" s="190"/>
      <c r="AF439" s="190"/>
      <c r="AG439" s="190"/>
      <c r="AH439" s="190"/>
      <c r="AI439" s="190"/>
      <c r="AJ439" s="190"/>
      <c r="AK439" s="190"/>
      <c r="AL439" s="190"/>
      <c r="AM439" s="190"/>
      <c r="AN439" s="190"/>
      <c r="AO439" s="190"/>
      <c r="AP439" s="190"/>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c r="BL439" s="190"/>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0"/>
      <c r="AC440" s="190"/>
      <c r="AD440" s="190"/>
      <c r="AE440" s="190"/>
      <c r="AF440" s="190"/>
      <c r="AG440" s="190"/>
      <c r="AH440" s="190"/>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0"/>
      <c r="AC441" s="190"/>
      <c r="AD441" s="190"/>
      <c r="AE441" s="190"/>
      <c r="AF441" s="190"/>
      <c r="AG441" s="190"/>
      <c r="AH441" s="190"/>
      <c r="AI441" s="190"/>
      <c r="AJ441" s="190"/>
      <c r="AK441" s="190"/>
      <c r="AL441" s="190"/>
      <c r="AM441" s="190"/>
      <c r="AN441" s="190"/>
      <c r="AO441" s="190"/>
      <c r="AP441" s="190"/>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c r="BL441" s="190"/>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0"/>
      <c r="AC443" s="190"/>
      <c r="AD443" s="190"/>
      <c r="AE443" s="190"/>
      <c r="AF443" s="190"/>
      <c r="AG443" s="190"/>
      <c r="AH443" s="190"/>
      <c r="AI443" s="190"/>
      <c r="AJ443" s="190"/>
      <c r="AK443" s="190"/>
      <c r="AL443" s="190"/>
      <c r="AM443" s="190"/>
      <c r="AN443" s="190"/>
      <c r="AO443" s="190"/>
      <c r="AP443" s="190"/>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c r="BL443" s="190"/>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0"/>
      <c r="AC444" s="190"/>
      <c r="AD444" s="190"/>
      <c r="AE444" s="190"/>
      <c r="AF444" s="190"/>
      <c r="AG444" s="190"/>
      <c r="AH444" s="190"/>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0"/>
      <c r="AC445" s="190"/>
      <c r="AD445" s="190"/>
      <c r="AE445" s="190"/>
      <c r="AF445" s="190"/>
      <c r="AG445" s="190"/>
      <c r="AH445" s="190"/>
      <c r="AI445" s="190"/>
      <c r="AJ445" s="190"/>
      <c r="AK445" s="190"/>
      <c r="AL445" s="190"/>
      <c r="AM445" s="190"/>
      <c r="AN445" s="190"/>
      <c r="AO445" s="190"/>
      <c r="AP445" s="190"/>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c r="BL445" s="190"/>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0"/>
      <c r="AC446" s="190"/>
      <c r="AD446" s="190"/>
      <c r="AE446" s="190"/>
      <c r="AF446" s="190"/>
      <c r="AG446" s="190"/>
      <c r="AH446" s="190"/>
      <c r="AI446" s="190"/>
      <c r="AJ446" s="190"/>
      <c r="AK446" s="190"/>
      <c r="AL446" s="190"/>
      <c r="AM446" s="190"/>
      <c r="AN446" s="190"/>
      <c r="AO446" s="190"/>
      <c r="AP446" s="190"/>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c r="BL446" s="190"/>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0"/>
      <c r="AC447" s="190"/>
      <c r="AD447" s="190"/>
      <c r="AE447" s="190"/>
      <c r="AF447" s="190"/>
      <c r="AG447" s="190"/>
      <c r="AH447" s="190"/>
      <c r="AI447" s="190"/>
      <c r="AJ447" s="190"/>
      <c r="AK447" s="190"/>
      <c r="AL447" s="190"/>
      <c r="AM447" s="190"/>
      <c r="AN447" s="190"/>
      <c r="AO447" s="190"/>
      <c r="AP447" s="190"/>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c r="BL447" s="190"/>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0"/>
      <c r="AC448" s="190"/>
      <c r="AD448" s="190"/>
      <c r="AE448" s="190"/>
      <c r="AF448" s="190"/>
      <c r="AG448" s="190"/>
      <c r="AH448" s="190"/>
      <c r="AI448" s="190"/>
      <c r="AJ448" s="190"/>
      <c r="AK448" s="190"/>
      <c r="AL448" s="190"/>
      <c r="AM448" s="190"/>
      <c r="AN448" s="190"/>
      <c r="AO448" s="190"/>
      <c r="AP448" s="190"/>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c r="BL448" s="190"/>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0"/>
      <c r="AC450" s="190"/>
      <c r="AD450" s="190"/>
      <c r="AE450" s="190"/>
      <c r="AF450" s="190"/>
      <c r="AG450" s="190"/>
      <c r="AH450" s="190"/>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0"/>
      <c r="AC451" s="190"/>
      <c r="AD451" s="190"/>
      <c r="AE451" s="190"/>
      <c r="AF451" s="190"/>
      <c r="AG451" s="190"/>
      <c r="AH451" s="190"/>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0"/>
      <c r="AC452" s="190"/>
      <c r="AD452" s="190"/>
      <c r="AE452" s="190"/>
      <c r="AF452" s="190"/>
      <c r="AG452" s="190"/>
      <c r="AH452" s="190"/>
      <c r="AI452" s="190"/>
      <c r="AJ452" s="190"/>
      <c r="AK452" s="190"/>
      <c r="AL452" s="190"/>
      <c r="AM452" s="190"/>
      <c r="AN452" s="190"/>
      <c r="AO452" s="190"/>
      <c r="AP452" s="190"/>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0"/>
      <c r="AC453" s="190"/>
      <c r="AD453" s="190"/>
      <c r="AE453" s="190"/>
      <c r="AF453" s="190"/>
      <c r="AG453" s="190"/>
      <c r="AH453" s="190"/>
      <c r="AI453" s="190"/>
      <c r="AJ453" s="190"/>
      <c r="AK453" s="190"/>
      <c r="AL453" s="190"/>
      <c r="AM453" s="190"/>
      <c r="AN453" s="190"/>
      <c r="AO453" s="190"/>
      <c r="AP453" s="190"/>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c r="BL453" s="190"/>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0"/>
      <c r="AC454" s="190"/>
      <c r="AD454" s="190"/>
      <c r="AE454" s="190"/>
      <c r="AF454" s="190"/>
      <c r="AG454" s="190"/>
      <c r="AH454" s="190"/>
      <c r="AI454" s="190"/>
      <c r="AJ454" s="190"/>
      <c r="AK454" s="190"/>
      <c r="AL454" s="190"/>
      <c r="AM454" s="190"/>
      <c r="AN454" s="190"/>
      <c r="AO454" s="190"/>
      <c r="AP454" s="190"/>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c r="BL454" s="190"/>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0"/>
      <c r="AC455" s="190"/>
      <c r="AD455" s="190"/>
      <c r="AE455" s="190"/>
      <c r="AF455" s="190"/>
      <c r="AG455" s="190"/>
      <c r="AH455" s="190"/>
      <c r="AI455" s="190"/>
      <c r="AJ455" s="190"/>
      <c r="AK455" s="190"/>
      <c r="AL455" s="190"/>
      <c r="AM455" s="190"/>
      <c r="AN455" s="190"/>
      <c r="AO455" s="190"/>
      <c r="AP455" s="190"/>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c r="BL455" s="190"/>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0"/>
      <c r="AC456" s="190"/>
      <c r="AD456" s="190"/>
      <c r="AE456" s="190"/>
      <c r="AF456" s="190"/>
      <c r="AG456" s="190"/>
      <c r="AH456" s="190"/>
      <c r="AI456" s="190"/>
      <c r="AJ456" s="190"/>
      <c r="AK456" s="190"/>
      <c r="AL456" s="190"/>
      <c r="AM456" s="190"/>
      <c r="AN456" s="190"/>
      <c r="AO456" s="190"/>
      <c r="AP456" s="190"/>
      <c r="AQ456" s="190"/>
      <c r="AR456" s="190"/>
      <c r="AS456" s="190"/>
      <c r="AT456" s="190"/>
      <c r="AU456" s="190"/>
      <c r="AV456" s="190"/>
      <c r="AW456" s="190"/>
      <c r="AX456" s="190"/>
      <c r="AY456" s="190"/>
      <c r="AZ456" s="190"/>
      <c r="BA456" s="190"/>
      <c r="BB456" s="190"/>
      <c r="BC456" s="190"/>
      <c r="BD456" s="190"/>
      <c r="BE456" s="190"/>
      <c r="BF456" s="190"/>
      <c r="BG456" s="190"/>
      <c r="BH456" s="190"/>
      <c r="BI456" s="190"/>
      <c r="BJ456" s="190"/>
      <c r="BK456" s="190"/>
      <c r="BL456" s="190"/>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0"/>
      <c r="AC457" s="190"/>
      <c r="AD457" s="190"/>
      <c r="AE457" s="190"/>
      <c r="AF457" s="190"/>
      <c r="AG457" s="190"/>
      <c r="AH457" s="190"/>
      <c r="AI457" s="190"/>
      <c r="AJ457" s="190"/>
      <c r="AK457" s="190"/>
      <c r="AL457" s="190"/>
      <c r="AM457" s="190"/>
      <c r="AN457" s="190"/>
      <c r="AO457" s="190"/>
      <c r="AP457" s="190"/>
      <c r="AQ457" s="190"/>
      <c r="AR457" s="190"/>
      <c r="AS457" s="190"/>
      <c r="AT457" s="190"/>
      <c r="AU457" s="190"/>
      <c r="AV457" s="190"/>
      <c r="AW457" s="190"/>
      <c r="AX457" s="190"/>
      <c r="AY457" s="190"/>
      <c r="AZ457" s="190"/>
      <c r="BA457" s="190"/>
      <c r="BB457" s="190"/>
      <c r="BC457" s="190"/>
      <c r="BD457" s="190"/>
      <c r="BE457" s="190"/>
      <c r="BF457" s="190"/>
      <c r="BG457" s="190"/>
      <c r="BH457" s="190"/>
      <c r="BI457" s="190"/>
      <c r="BJ457" s="190"/>
      <c r="BK457" s="190"/>
      <c r="BL457" s="190"/>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0"/>
      <c r="AC458" s="190"/>
      <c r="AD458" s="190"/>
      <c r="AE458" s="190"/>
      <c r="AF458" s="190"/>
      <c r="AG458" s="190"/>
      <c r="AH458" s="190"/>
      <c r="AI458" s="190"/>
      <c r="AJ458" s="190"/>
      <c r="AK458" s="190"/>
      <c r="AL458" s="190"/>
      <c r="AM458" s="190"/>
      <c r="AN458" s="190"/>
      <c r="AO458" s="190"/>
      <c r="AP458" s="190"/>
      <c r="AQ458" s="190"/>
      <c r="AR458" s="190"/>
      <c r="AS458" s="190"/>
      <c r="AT458" s="190"/>
      <c r="AU458" s="190"/>
      <c r="AV458" s="190"/>
      <c r="AW458" s="190"/>
      <c r="AX458" s="190"/>
      <c r="AY458" s="190"/>
      <c r="AZ458" s="190"/>
      <c r="BA458" s="190"/>
      <c r="BB458" s="190"/>
      <c r="BC458" s="190"/>
      <c r="BD458" s="190"/>
      <c r="BE458" s="190"/>
      <c r="BF458" s="190"/>
      <c r="BG458" s="190"/>
      <c r="BH458" s="190"/>
      <c r="BI458" s="190"/>
      <c r="BJ458" s="190"/>
      <c r="BK458" s="190"/>
      <c r="BL458" s="190"/>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0"/>
      <c r="AC459" s="190"/>
      <c r="AD459" s="190"/>
      <c r="AE459" s="190"/>
      <c r="AF459" s="190"/>
      <c r="AG459" s="190"/>
      <c r="AH459" s="190"/>
      <c r="AI459" s="190"/>
      <c r="AJ459" s="190"/>
      <c r="AK459" s="190"/>
      <c r="AL459" s="190"/>
      <c r="AM459" s="190"/>
      <c r="AN459" s="190"/>
      <c r="AO459" s="190"/>
      <c r="AP459" s="190"/>
      <c r="AQ459" s="190"/>
      <c r="AR459" s="190"/>
      <c r="AS459" s="190"/>
      <c r="AT459" s="190"/>
      <c r="AU459" s="190"/>
      <c r="AV459" s="190"/>
      <c r="AW459" s="190"/>
      <c r="AX459" s="190"/>
      <c r="AY459" s="190"/>
      <c r="AZ459" s="190"/>
      <c r="BA459" s="190"/>
      <c r="BB459" s="190"/>
      <c r="BC459" s="190"/>
      <c r="BD459" s="190"/>
      <c r="BE459" s="190"/>
      <c r="BF459" s="190"/>
      <c r="BG459" s="190"/>
      <c r="BH459" s="190"/>
      <c r="BI459" s="190"/>
      <c r="BJ459" s="190"/>
      <c r="BK459" s="190"/>
      <c r="BL459" s="190"/>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0"/>
      <c r="AC460" s="190"/>
      <c r="AD460" s="190"/>
      <c r="AE460" s="190"/>
      <c r="AF460" s="190"/>
      <c r="AG460" s="190"/>
      <c r="AH460" s="190"/>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190"/>
      <c r="BH460" s="190"/>
      <c r="BI460" s="190"/>
      <c r="BJ460" s="190"/>
      <c r="BK460" s="190"/>
      <c r="BL460" s="190"/>
    </row>
    <row r="461" spans="1:66">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c r="AB461" s="190"/>
      <c r="AC461" s="190"/>
      <c r="AD461" s="190"/>
      <c r="AE461" s="190"/>
      <c r="AF461" s="190"/>
      <c r="AG461" s="190"/>
      <c r="AH461" s="190"/>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190"/>
      <c r="BH461" s="190"/>
      <c r="BI461" s="190"/>
      <c r="BJ461" s="190"/>
      <c r="BK461" s="190"/>
      <c r="BL461" s="190"/>
      <c r="BM461" s="190"/>
      <c r="BN461" s="190"/>
    </row>
    <row r="462" spans="1:66">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c r="AB462" s="190"/>
      <c r="AC462" s="190"/>
      <c r="AD462" s="190"/>
      <c r="AE462" s="190"/>
      <c r="AF462" s="190"/>
      <c r="AG462" s="190"/>
      <c r="AH462" s="190"/>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190"/>
      <c r="BH462" s="190"/>
      <c r="BI462" s="190"/>
      <c r="BJ462" s="190"/>
      <c r="BK462" s="190"/>
      <c r="BL462" s="190"/>
      <c r="BM462" s="190"/>
      <c r="BN462" s="190"/>
    </row>
    <row r="463" spans="1:66">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c r="AB463" s="190"/>
      <c r="AC463" s="190"/>
      <c r="AD463" s="190"/>
      <c r="AE463" s="190"/>
      <c r="AF463" s="190"/>
      <c r="AG463" s="190"/>
      <c r="AH463" s="190"/>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c r="BC463" s="190"/>
      <c r="BD463" s="190"/>
      <c r="BE463" s="190"/>
      <c r="BF463" s="190"/>
      <c r="BG463" s="190"/>
      <c r="BH463" s="190"/>
      <c r="BI463" s="190"/>
      <c r="BJ463" s="190"/>
      <c r="BK463" s="190"/>
      <c r="BL463" s="190"/>
      <c r="BM463" s="190"/>
      <c r="BN463" s="190"/>
    </row>
    <row r="464" spans="1:66">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c r="AB464" s="190"/>
      <c r="AC464" s="190"/>
      <c r="AD464" s="190"/>
      <c r="AE464" s="190"/>
      <c r="AF464" s="190"/>
      <c r="AG464" s="190"/>
      <c r="AH464" s="190"/>
      <c r="AI464" s="190"/>
      <c r="AJ464" s="190"/>
      <c r="AK464" s="190"/>
      <c r="AL464" s="190"/>
      <c r="AM464" s="190"/>
      <c r="AN464" s="190"/>
      <c r="AO464" s="190"/>
      <c r="AP464" s="190"/>
      <c r="AQ464" s="190"/>
      <c r="AR464" s="190"/>
      <c r="AS464" s="190"/>
      <c r="AT464" s="190"/>
      <c r="AU464" s="190"/>
      <c r="AV464" s="190"/>
      <c r="AW464" s="190"/>
      <c r="AX464" s="190"/>
      <c r="AY464" s="190"/>
      <c r="AZ464" s="190"/>
      <c r="BA464" s="190"/>
      <c r="BB464" s="190"/>
      <c r="BC464" s="190"/>
      <c r="BD464" s="190"/>
      <c r="BE464" s="190"/>
      <c r="BF464" s="190"/>
      <c r="BG464" s="190"/>
      <c r="BH464" s="190"/>
      <c r="BI464" s="190"/>
      <c r="BJ464" s="190"/>
      <c r="BK464" s="190"/>
      <c r="BL464" s="190"/>
      <c r="BM464" s="190"/>
      <c r="BN464" s="190"/>
    </row>
    <row r="465" spans="2:66">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c r="AB465" s="190"/>
      <c r="AC465" s="190"/>
      <c r="AD465" s="190"/>
      <c r="AE465" s="190"/>
      <c r="AF465" s="190"/>
      <c r="AG465" s="190"/>
      <c r="AH465" s="190"/>
      <c r="AI465" s="190"/>
      <c r="AJ465" s="190"/>
      <c r="AK465" s="190"/>
      <c r="AL465" s="190"/>
      <c r="AM465" s="190"/>
      <c r="AN465" s="190"/>
      <c r="AO465" s="190"/>
      <c r="AP465" s="190"/>
      <c r="AQ465" s="190"/>
      <c r="AR465" s="190"/>
      <c r="AS465" s="190"/>
      <c r="AT465" s="190"/>
      <c r="AU465" s="190"/>
      <c r="AV465" s="190"/>
      <c r="AW465" s="190"/>
      <c r="AX465" s="190"/>
      <c r="AY465" s="190"/>
      <c r="AZ465" s="190"/>
      <c r="BA465" s="190"/>
      <c r="BB465" s="190"/>
      <c r="BC465" s="190"/>
      <c r="BD465" s="190"/>
      <c r="BE465" s="190"/>
      <c r="BF465" s="190"/>
      <c r="BG465" s="190"/>
      <c r="BH465" s="190"/>
      <c r="BI465" s="190"/>
      <c r="BJ465" s="190"/>
      <c r="BK465" s="190"/>
      <c r="BL465" s="190"/>
      <c r="BM465" s="190"/>
      <c r="BN465" s="190"/>
    </row>
    <row r="466" spans="2:66">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c r="AC466" s="190"/>
      <c r="AD466" s="190"/>
      <c r="AE466" s="190"/>
      <c r="AF466" s="190"/>
      <c r="AG466" s="190"/>
      <c r="AH466" s="190"/>
      <c r="AI466" s="190"/>
      <c r="AJ466" s="190"/>
      <c r="AK466" s="190"/>
      <c r="AL466" s="190"/>
      <c r="AM466" s="190"/>
      <c r="AN466" s="190"/>
      <c r="AO466" s="190"/>
      <c r="AP466" s="190"/>
      <c r="AQ466" s="190"/>
      <c r="AR466" s="190"/>
      <c r="AS466" s="190"/>
      <c r="AT466" s="190"/>
      <c r="AU466" s="190"/>
      <c r="AV466" s="190"/>
      <c r="AW466" s="190"/>
      <c r="AX466" s="190"/>
      <c r="AY466" s="190"/>
      <c r="AZ466" s="190"/>
      <c r="BA466" s="190"/>
      <c r="BB466" s="190"/>
      <c r="BC466" s="190"/>
      <c r="BD466" s="190"/>
      <c r="BE466" s="190"/>
      <c r="BF466" s="190"/>
      <c r="BG466" s="190"/>
      <c r="BH466" s="190"/>
      <c r="BI466" s="190"/>
      <c r="BJ466" s="190"/>
      <c r="BK466" s="190"/>
      <c r="BL466" s="190"/>
      <c r="BM466" s="190"/>
      <c r="BN466" s="190"/>
    </row>
    <row r="467" spans="2:66">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AN467" s="190"/>
      <c r="AO467" s="190"/>
      <c r="AP467" s="190"/>
      <c r="AQ467" s="190"/>
      <c r="AR467" s="190"/>
      <c r="AS467" s="190"/>
      <c r="AT467" s="190"/>
      <c r="AU467" s="190"/>
      <c r="AV467" s="190"/>
      <c r="AW467" s="190"/>
      <c r="AX467" s="190"/>
      <c r="AY467" s="190"/>
      <c r="AZ467" s="190"/>
      <c r="BA467" s="190"/>
      <c r="BB467" s="190"/>
      <c r="BC467" s="190"/>
      <c r="BD467" s="190"/>
      <c r="BE467" s="190"/>
      <c r="BF467" s="190"/>
      <c r="BG467" s="190"/>
      <c r="BH467" s="190"/>
      <c r="BI467" s="190"/>
      <c r="BJ467" s="190"/>
      <c r="BK467" s="190"/>
      <c r="BL467" s="190"/>
      <c r="BM467" s="190"/>
      <c r="BN467" s="190"/>
    </row>
    <row r="468" spans="2:66">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c r="AB468" s="190"/>
      <c r="AC468" s="190"/>
      <c r="AD468" s="190"/>
      <c r="AE468" s="190"/>
      <c r="AF468" s="190"/>
      <c r="AG468" s="190"/>
      <c r="AH468" s="190"/>
      <c r="AI468" s="190"/>
      <c r="AJ468" s="190"/>
      <c r="AK468" s="190"/>
      <c r="AL468" s="190"/>
      <c r="AM468" s="190"/>
      <c r="AN468" s="190"/>
      <c r="AO468" s="190"/>
      <c r="AP468" s="190"/>
      <c r="AQ468" s="190"/>
      <c r="AR468" s="190"/>
      <c r="AS468" s="190"/>
      <c r="AT468" s="190"/>
      <c r="AU468" s="190"/>
      <c r="AV468" s="190"/>
      <c r="AW468" s="190"/>
      <c r="AX468" s="190"/>
      <c r="AY468" s="190"/>
      <c r="AZ468" s="190"/>
      <c r="BA468" s="190"/>
      <c r="BB468" s="190"/>
      <c r="BC468" s="190"/>
      <c r="BD468" s="190"/>
      <c r="BE468" s="190"/>
      <c r="BF468" s="190"/>
      <c r="BG468" s="190"/>
      <c r="BH468" s="190"/>
      <c r="BI468" s="190"/>
      <c r="BJ468" s="190"/>
      <c r="BK468" s="190"/>
      <c r="BL468" s="190"/>
      <c r="BM468" s="190"/>
      <c r="BN468" s="190"/>
    </row>
    <row r="469" spans="2:66">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c r="AB469" s="190"/>
      <c r="AC469" s="190"/>
      <c r="AD469" s="190"/>
      <c r="AE469" s="190"/>
      <c r="AF469" s="190"/>
      <c r="AG469" s="190"/>
      <c r="AH469" s="190"/>
      <c r="AI469" s="190"/>
      <c r="AJ469" s="190"/>
      <c r="AK469" s="190"/>
      <c r="AL469" s="190"/>
      <c r="AM469" s="190"/>
      <c r="AN469" s="190"/>
      <c r="AO469" s="190"/>
      <c r="AP469" s="190"/>
      <c r="AQ469" s="190"/>
      <c r="AR469" s="190"/>
      <c r="AS469" s="190"/>
      <c r="AT469" s="190"/>
      <c r="AU469" s="190"/>
      <c r="AV469" s="190"/>
      <c r="AW469" s="190"/>
      <c r="AX469" s="190"/>
      <c r="AY469" s="190"/>
      <c r="AZ469" s="190"/>
      <c r="BA469" s="190"/>
      <c r="BB469" s="190"/>
      <c r="BC469" s="190"/>
      <c r="BD469" s="190"/>
      <c r="BE469" s="190"/>
      <c r="BF469" s="190"/>
      <c r="BG469" s="190"/>
      <c r="BH469" s="190"/>
      <c r="BI469" s="190"/>
      <c r="BJ469" s="190"/>
      <c r="BK469" s="190"/>
      <c r="BL469" s="190"/>
      <c r="BM469" s="190"/>
      <c r="BN469" s="190"/>
    </row>
    <row r="470" spans="2:66">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c r="AB470" s="190"/>
      <c r="AC470" s="190"/>
      <c r="AD470" s="190"/>
      <c r="AE470" s="190"/>
      <c r="AF470" s="190"/>
      <c r="AG470" s="190"/>
      <c r="AH470" s="190"/>
      <c r="AI470" s="190"/>
      <c r="AJ470" s="190"/>
      <c r="AK470" s="190"/>
      <c r="AL470" s="190"/>
      <c r="AM470" s="190"/>
      <c r="AN470" s="190"/>
      <c r="AO470" s="190"/>
      <c r="AP470" s="190"/>
      <c r="AQ470" s="190"/>
      <c r="AR470" s="190"/>
      <c r="AS470" s="190"/>
      <c r="AT470" s="190"/>
      <c r="AU470" s="190"/>
      <c r="AV470" s="190"/>
      <c r="AW470" s="190"/>
      <c r="AX470" s="190"/>
      <c r="AY470" s="190"/>
      <c r="AZ470" s="190"/>
      <c r="BA470" s="190"/>
      <c r="BB470" s="190"/>
      <c r="BC470" s="190"/>
      <c r="BD470" s="190"/>
      <c r="BE470" s="190"/>
      <c r="BF470" s="190"/>
      <c r="BG470" s="190"/>
      <c r="BH470" s="190"/>
      <c r="BI470" s="190"/>
      <c r="BJ470" s="190"/>
      <c r="BK470" s="190"/>
      <c r="BL470" s="190"/>
      <c r="BM470" s="190"/>
      <c r="BN470" s="190"/>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5"/>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12" width="9.5703125" bestFit="1" customWidth="1"/>
    <col min="13" max="13" width="13.140625"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190"/>
      <c r="BK1" s="190"/>
      <c r="BL1" s="190"/>
      <c r="BM1" s="190"/>
      <c r="BN1" s="190"/>
      <c r="BO1" s="190"/>
    </row>
    <row r="2" spans="1:256" ht="15.75">
      <c r="A2" s="9"/>
      <c r="B2" s="57" t="s">
        <v>76</v>
      </c>
      <c r="C2" s="9"/>
      <c r="D2" s="9"/>
      <c r="E2" s="9"/>
      <c r="F2" s="9"/>
      <c r="G2" s="9"/>
      <c r="H2" s="9"/>
      <c r="I2" s="9"/>
      <c r="J2" s="9"/>
      <c r="K2" s="9"/>
      <c r="L2" s="9"/>
      <c r="M2" s="9"/>
      <c r="N2" s="9"/>
      <c r="O2" s="9"/>
      <c r="P2" s="9"/>
      <c r="Q2" s="9"/>
      <c r="R2" s="9"/>
      <c r="S2" s="9"/>
      <c r="T2" s="9"/>
      <c r="U2" s="9"/>
      <c r="V2" s="9"/>
      <c r="W2" s="9"/>
      <c r="X2" s="9"/>
      <c r="Y2" s="9"/>
      <c r="Z2" s="9"/>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5"/>
      <c r="BK3" s="215"/>
      <c r="BL3" s="215"/>
      <c r="BM3" s="215"/>
      <c r="BN3" s="215"/>
      <c r="BO3" s="215"/>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82"/>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190"/>
      <c r="BK4" s="190"/>
      <c r="BL4" s="190"/>
      <c r="BM4" s="190"/>
      <c r="BN4" s="190"/>
      <c r="BO4" s="190"/>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0" customFormat="1">
      <c r="A5" s="74"/>
      <c r="B5" s="81" t="s">
        <v>68</v>
      </c>
      <c r="C5" s="74"/>
      <c r="D5" s="74"/>
      <c r="E5" s="74"/>
      <c r="F5" s="84"/>
      <c r="G5" s="85"/>
      <c r="H5" s="85"/>
      <c r="I5" s="85"/>
      <c r="J5" s="85"/>
      <c r="K5" s="85"/>
      <c r="L5" s="85"/>
      <c r="M5" s="85"/>
      <c r="N5" s="85"/>
      <c r="O5" s="85"/>
      <c r="P5" s="85"/>
      <c r="Q5" s="85"/>
      <c r="R5" s="85"/>
      <c r="S5" s="85"/>
      <c r="T5" s="107"/>
      <c r="U5" s="107"/>
      <c r="V5" s="107"/>
      <c r="W5" s="107"/>
      <c r="X5" s="107"/>
      <c r="Y5" s="107"/>
      <c r="Z5" s="107"/>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row>
    <row r="6" spans="1:256" s="190" customFormat="1">
      <c r="A6" s="12"/>
      <c r="B6" s="17"/>
      <c r="C6" s="12"/>
      <c r="D6" s="12"/>
      <c r="E6" s="12"/>
      <c r="F6" s="116"/>
      <c r="G6" s="107"/>
      <c r="H6" s="107"/>
      <c r="I6" s="107"/>
      <c r="J6" s="107"/>
      <c r="K6" s="107"/>
      <c r="L6" s="107"/>
      <c r="M6" s="107"/>
      <c r="N6" s="107"/>
      <c r="O6" s="107"/>
      <c r="P6" s="107"/>
      <c r="Q6" s="107"/>
      <c r="R6" s="107"/>
      <c r="S6" s="107"/>
      <c r="T6" s="107"/>
      <c r="U6" s="107"/>
      <c r="V6" s="107"/>
      <c r="W6" s="107"/>
      <c r="X6" s="107"/>
      <c r="Y6" s="107"/>
      <c r="Z6" s="107"/>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row>
    <row r="7" spans="1:256" s="190" customFormat="1">
      <c r="A7" s="9"/>
      <c r="B7" s="46" t="s">
        <v>67</v>
      </c>
      <c r="C7" s="9"/>
      <c r="D7" s="9"/>
      <c r="E7" s="9"/>
      <c r="G7" s="203">
        <f t="shared" ref="G7:L7" si="1">SUM(G8:G27)</f>
        <v>57.564331517826218</v>
      </c>
      <c r="H7" s="117">
        <f t="shared" si="1"/>
        <v>59.430165969187527</v>
      </c>
      <c r="I7" s="117">
        <f t="shared" si="1"/>
        <v>69.4782002403402</v>
      </c>
      <c r="J7" s="117">
        <f t="shared" si="1"/>
        <v>81.002785018131092</v>
      </c>
      <c r="K7" s="117">
        <f t="shared" si="1"/>
        <v>97.43707081977611</v>
      </c>
      <c r="L7" s="117">
        <f t="shared" si="1"/>
        <v>118.68743518514832</v>
      </c>
      <c r="M7" s="117">
        <f t="shared" ref="M7:R7" si="2">SUM(M8:M27)</f>
        <v>137.07389893882308</v>
      </c>
      <c r="N7" s="117">
        <f t="shared" si="2"/>
        <v>0</v>
      </c>
      <c r="O7" s="117">
        <f t="shared" si="2"/>
        <v>0</v>
      </c>
      <c r="P7" s="117">
        <f t="shared" si="2"/>
        <v>0</v>
      </c>
      <c r="Q7" s="117">
        <f t="shared" si="2"/>
        <v>0</v>
      </c>
      <c r="R7" s="117">
        <f t="shared" si="2"/>
        <v>0</v>
      </c>
      <c r="S7" s="107"/>
      <c r="T7" s="107"/>
      <c r="U7" s="107"/>
      <c r="V7" s="107"/>
      <c r="W7" s="107"/>
      <c r="X7" s="107"/>
      <c r="Y7" s="107"/>
      <c r="Z7" s="107"/>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row>
    <row r="8" spans="1:256" s="190" customFormat="1" hidden="1" outlineLevel="1">
      <c r="A8" s="9"/>
      <c r="B8" s="9"/>
      <c r="C8" s="131" t="str">
        <f>Asset1</f>
        <v>Opening Distribution Assets</v>
      </c>
      <c r="D8" s="9"/>
      <c r="E8" s="9"/>
      <c r="F8" s="9"/>
      <c r="G8" s="196">
        <f>A1taxvalue</f>
        <v>57.564331517826218</v>
      </c>
      <c r="H8" s="112">
        <f t="shared" ref="H8:M8" si="3">G8+G40+G85</f>
        <v>59.430165969187527</v>
      </c>
      <c r="I8" s="112">
        <f t="shared" si="3"/>
        <v>56.90695133227014</v>
      </c>
      <c r="J8" s="112">
        <f t="shared" si="3"/>
        <v>54.383736695352752</v>
      </c>
      <c r="K8" s="112">
        <f t="shared" si="3"/>
        <v>51.860522058435365</v>
      </c>
      <c r="L8" s="112">
        <f t="shared" si="3"/>
        <v>49.337307421517977</v>
      </c>
      <c r="M8" s="112">
        <f t="shared" si="3"/>
        <v>46.814092784600589</v>
      </c>
      <c r="N8" s="112">
        <f>IF(Input!M$173&gt;0, M8+M40+M85, 0)</f>
        <v>0</v>
      </c>
      <c r="O8" s="112">
        <f>IF(Input!N$173&gt;0, N8+N40+N85, 0)</f>
        <v>0</v>
      </c>
      <c r="P8" s="112">
        <f>IF(Input!O$173&gt;0, O8+O40+O85, 0)</f>
        <v>0</v>
      </c>
      <c r="Q8" s="112">
        <f>IF(Input!P$173&gt;0, P8+P40+P85, 0)</f>
        <v>0</v>
      </c>
      <c r="R8" s="112">
        <f>IF(Input!Q$173&gt;0, Q8+Q40+Q85, 0)</f>
        <v>0</v>
      </c>
      <c r="S8" s="107"/>
      <c r="T8" s="107"/>
      <c r="U8" s="107"/>
      <c r="V8" s="107"/>
      <c r="W8" s="107"/>
      <c r="X8" s="107"/>
      <c r="Y8" s="107"/>
      <c r="Z8" s="107"/>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row>
    <row r="9" spans="1:256" s="190" customFormat="1" hidden="1" outlineLevel="1">
      <c r="A9" s="9"/>
      <c r="B9" s="46"/>
      <c r="C9" s="131" t="str">
        <f>Asset2</f>
        <v>Sub-transmission Overhead</v>
      </c>
      <c r="D9" s="9"/>
      <c r="E9" s="9"/>
      <c r="F9" s="9"/>
      <c r="G9" s="196">
        <f>A2taxvalue</f>
        <v>0</v>
      </c>
      <c r="H9" s="112">
        <f t="shared" ref="H9:M9" si="4">G9+G41+G99</f>
        <v>0</v>
      </c>
      <c r="I9" s="112">
        <f t="shared" si="4"/>
        <v>7.8529862683911524</v>
      </c>
      <c r="J9" s="112">
        <f t="shared" si="4"/>
        <v>14.260227951594574</v>
      </c>
      <c r="K9" s="112">
        <f t="shared" si="4"/>
        <v>20.649785597524083</v>
      </c>
      <c r="L9" s="112">
        <f t="shared" si="4"/>
        <v>24.668707920124913</v>
      </c>
      <c r="M9" s="112">
        <f t="shared" si="4"/>
        <v>27.442982793383155</v>
      </c>
      <c r="N9" s="112">
        <f>IF(Input!M$173&gt;0, M9+M41+M99, 0)</f>
        <v>0</v>
      </c>
      <c r="O9" s="112">
        <f>IF(Input!N$173&gt;0, N9+N41+N99, 0)</f>
        <v>0</v>
      </c>
      <c r="P9" s="112">
        <f>IF(Input!O$173&gt;0, O9+O41+O99, 0)</f>
        <v>0</v>
      </c>
      <c r="Q9" s="112">
        <f>IF(Input!P$173&gt;0, P9+P41+P99, 0)</f>
        <v>0</v>
      </c>
      <c r="R9" s="112">
        <f>IF(Input!Q$173&gt;0, Q9+Q41+Q99, 0)</f>
        <v>0</v>
      </c>
      <c r="S9" s="107"/>
      <c r="T9" s="107"/>
      <c r="U9" s="107"/>
      <c r="V9" s="107"/>
      <c r="W9" s="107"/>
      <c r="X9" s="107"/>
      <c r="Y9" s="107"/>
      <c r="Z9" s="107"/>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row>
    <row r="10" spans="1:256" s="190" customFormat="1" hidden="1" outlineLevel="1">
      <c r="A10" s="9"/>
      <c r="B10" s="46"/>
      <c r="C10" s="131" t="str">
        <f>Asset3</f>
        <v>Sub-transmission Underground</v>
      </c>
      <c r="D10" s="9"/>
      <c r="E10" s="9"/>
      <c r="F10" s="9"/>
      <c r="G10" s="196">
        <f>A3taxvalue</f>
        <v>0</v>
      </c>
      <c r="H10" s="112">
        <f t="shared" ref="H10:M10" si="5">G10+G42+G113</f>
        <v>0</v>
      </c>
      <c r="I10" s="112">
        <f t="shared" si="5"/>
        <v>0</v>
      </c>
      <c r="J10" s="112">
        <f t="shared" si="5"/>
        <v>0</v>
      </c>
      <c r="K10" s="112">
        <f t="shared" si="5"/>
        <v>0</v>
      </c>
      <c r="L10" s="112">
        <f t="shared" si="5"/>
        <v>0</v>
      </c>
      <c r="M10" s="112">
        <f t="shared" si="5"/>
        <v>0</v>
      </c>
      <c r="N10" s="112">
        <f>IF(Input!M$173&gt;0, M10+M42+M113, 0)</f>
        <v>0</v>
      </c>
      <c r="O10" s="112">
        <f>IF(Input!N$173&gt;0, N10+N42+N113, 0)</f>
        <v>0</v>
      </c>
      <c r="P10" s="112">
        <f>IF(Input!O$173&gt;0, O10+O42+O113, 0)</f>
        <v>0</v>
      </c>
      <c r="Q10" s="112">
        <f>IF(Input!P$173&gt;0, P10+P42+P113, 0)</f>
        <v>0</v>
      </c>
      <c r="R10" s="112">
        <f>IF(Input!Q$173&gt;0, Q10+Q42+Q113, 0)</f>
        <v>0</v>
      </c>
      <c r="S10" s="107"/>
      <c r="T10" s="107"/>
      <c r="U10" s="107"/>
      <c r="V10" s="107"/>
      <c r="W10" s="107"/>
      <c r="X10" s="107"/>
      <c r="Y10" s="107"/>
      <c r="Z10" s="107"/>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row>
    <row r="11" spans="1:256" s="190" customFormat="1" hidden="1" outlineLevel="1">
      <c r="A11" s="9"/>
      <c r="B11" s="46"/>
      <c r="C11" s="131" t="str">
        <f>Asset4</f>
        <v>Zone Substation</v>
      </c>
      <c r="D11" s="9"/>
      <c r="E11" s="9"/>
      <c r="F11" s="9"/>
      <c r="G11" s="196">
        <f>A4taxvalue</f>
        <v>0</v>
      </c>
      <c r="H11" s="112">
        <f t="shared" ref="H11:M11" si="6">G11+G43+G127</f>
        <v>0</v>
      </c>
      <c r="I11" s="112">
        <f t="shared" si="6"/>
        <v>2.5424367613346912</v>
      </c>
      <c r="J11" s="112">
        <f t="shared" si="6"/>
        <v>8.2503812877136617</v>
      </c>
      <c r="K11" s="112">
        <f t="shared" si="6"/>
        <v>20.258152093388162</v>
      </c>
      <c r="L11" s="112">
        <f t="shared" si="6"/>
        <v>38.209618081334739</v>
      </c>
      <c r="M11" s="112">
        <f t="shared" si="6"/>
        <v>52.583589608510131</v>
      </c>
      <c r="N11" s="112">
        <f>IF(Input!M$173&gt;0, M11+M43+M127, 0)</f>
        <v>0</v>
      </c>
      <c r="O11" s="112">
        <f>IF(Input!N$173&gt;0, N11+N43+N127, 0)</f>
        <v>0</v>
      </c>
      <c r="P11" s="112">
        <f>IF(Input!O$173&gt;0, O11+O43+O127, 0)</f>
        <v>0</v>
      </c>
      <c r="Q11" s="112">
        <f>IF(Input!P$173&gt;0, P11+P43+P127, 0)</f>
        <v>0</v>
      </c>
      <c r="R11" s="112">
        <f>IF(Input!Q$173&gt;0, Q11+Q43+Q127, 0)</f>
        <v>0</v>
      </c>
      <c r="S11" s="107"/>
      <c r="T11" s="107"/>
      <c r="U11" s="107"/>
      <c r="V11" s="107"/>
      <c r="W11" s="107"/>
      <c r="X11" s="107"/>
      <c r="Y11" s="107"/>
      <c r="Z11" s="107"/>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row>
    <row r="12" spans="1:256" s="190" customFormat="1" hidden="1" outlineLevel="1">
      <c r="A12" s="9"/>
      <c r="B12" s="46"/>
      <c r="C12" s="131" t="str">
        <f>Asset5</f>
        <v>IT &amp; Communication Systems (Networks)</v>
      </c>
      <c r="D12" s="9"/>
      <c r="E12" s="9"/>
      <c r="F12" s="9"/>
      <c r="G12" s="196">
        <f>A5taxvalue</f>
        <v>0</v>
      </c>
      <c r="H12" s="112">
        <f t="shared" ref="H12:M12" si="7">G12+G44+G141</f>
        <v>0</v>
      </c>
      <c r="I12" s="112">
        <f t="shared" si="7"/>
        <v>0.17371041888097291</v>
      </c>
      <c r="J12" s="112">
        <f t="shared" si="7"/>
        <v>0.27845650922456072</v>
      </c>
      <c r="K12" s="112">
        <f t="shared" si="7"/>
        <v>0.59204233938586504</v>
      </c>
      <c r="L12" s="112">
        <f t="shared" si="7"/>
        <v>1.4395382288001508</v>
      </c>
      <c r="M12" s="112">
        <f t="shared" si="7"/>
        <v>4.0870589877189829</v>
      </c>
      <c r="N12" s="112">
        <f>IF(Input!M$173&gt;0, M12+M44+M141, 0)</f>
        <v>0</v>
      </c>
      <c r="O12" s="112">
        <f>IF(Input!N$173&gt;0, N12+N44+N141, 0)</f>
        <v>0</v>
      </c>
      <c r="P12" s="112">
        <f>IF(Input!O$173&gt;0, O12+O44+O141, 0)</f>
        <v>0</v>
      </c>
      <c r="Q12" s="112">
        <f>IF(Input!P$173&gt;0, P12+P44+P141, 0)</f>
        <v>0</v>
      </c>
      <c r="R12" s="112">
        <f>IF(Input!Q$173&gt;0, Q12+Q44+Q141, 0)</f>
        <v>0</v>
      </c>
      <c r="S12" s="107"/>
      <c r="T12" s="107"/>
      <c r="U12" s="107"/>
      <c r="V12" s="107"/>
      <c r="W12" s="107"/>
      <c r="X12" s="107"/>
      <c r="Y12" s="107"/>
      <c r="Z12" s="107"/>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row>
    <row r="13" spans="1:256" s="190" customFormat="1" hidden="1" outlineLevel="1">
      <c r="A13" s="9"/>
      <c r="B13" s="46"/>
      <c r="C13" s="131" t="str">
        <f>Asset6</f>
        <v>Motor Vehicles</v>
      </c>
      <c r="D13" s="9"/>
      <c r="E13" s="9"/>
      <c r="F13" s="9"/>
      <c r="G13" s="196">
        <f>A6taxvalue</f>
        <v>0</v>
      </c>
      <c r="H13" s="112">
        <f t="shared" ref="H13:M13" si="8">G13+G45+G155</f>
        <v>0</v>
      </c>
      <c r="I13" s="112">
        <f t="shared" si="8"/>
        <v>0</v>
      </c>
      <c r="J13" s="112">
        <f t="shared" si="8"/>
        <v>0</v>
      </c>
      <c r="K13" s="112">
        <f t="shared" si="8"/>
        <v>8.1352461738189608E-2</v>
      </c>
      <c r="L13" s="112">
        <f t="shared" si="8"/>
        <v>0.64801236614739488</v>
      </c>
      <c r="M13" s="112">
        <f t="shared" si="8"/>
        <v>0.80106099115254081</v>
      </c>
      <c r="N13" s="112">
        <f>IF(Input!M$173&gt;0, M13+M45+M155, 0)</f>
        <v>0</v>
      </c>
      <c r="O13" s="112">
        <f>IF(Input!N$173&gt;0, N13+N45+N155, 0)</f>
        <v>0</v>
      </c>
      <c r="P13" s="112">
        <f>IF(Input!O$173&gt;0, O13+O45+O155, 0)</f>
        <v>0</v>
      </c>
      <c r="Q13" s="112">
        <f>IF(Input!P$173&gt;0, P13+P45+P155, 0)</f>
        <v>0</v>
      </c>
      <c r="R13" s="112">
        <f>IF(Input!Q$173&gt;0, Q13+Q45+Q155, 0)</f>
        <v>0</v>
      </c>
      <c r="S13" s="107"/>
      <c r="T13" s="107"/>
      <c r="U13" s="107"/>
      <c r="V13" s="107"/>
      <c r="W13" s="107"/>
      <c r="X13" s="107"/>
      <c r="Y13" s="107"/>
      <c r="Z13" s="107"/>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row>
    <row r="14" spans="1:256" s="190" customFormat="1" hidden="1" outlineLevel="1">
      <c r="A14" s="9"/>
      <c r="B14" s="46"/>
      <c r="C14" s="131" t="str">
        <f>Asset7</f>
        <v>Other Non-System Assets (Networks)</v>
      </c>
      <c r="D14" s="9"/>
      <c r="E14" s="9"/>
      <c r="F14" s="9"/>
      <c r="G14" s="196">
        <f>A7taxvalue</f>
        <v>0</v>
      </c>
      <c r="H14" s="112">
        <f t="shared" ref="H14:M14" si="9">G14+G46+G169</f>
        <v>0</v>
      </c>
      <c r="I14" s="112">
        <f t="shared" si="9"/>
        <v>0.13566792607454548</v>
      </c>
      <c r="J14" s="112">
        <f t="shared" si="9"/>
        <v>0.18109494247175267</v>
      </c>
      <c r="K14" s="112">
        <f t="shared" si="9"/>
        <v>0.20075945995819305</v>
      </c>
      <c r="L14" s="112">
        <f t="shared" si="9"/>
        <v>0.23955081689508209</v>
      </c>
      <c r="M14" s="112">
        <f t="shared" si="9"/>
        <v>0.26925801998038951</v>
      </c>
      <c r="N14" s="112">
        <f>IF(Input!M$173&gt;0, M14+M46+M169, 0)</f>
        <v>0</v>
      </c>
      <c r="O14" s="112">
        <f>IF(Input!N$173&gt;0, N14+N46+N169, 0)</f>
        <v>0</v>
      </c>
      <c r="P14" s="112">
        <f>IF(Input!O$173&gt;0, O14+O46+O169, 0)</f>
        <v>0</v>
      </c>
      <c r="Q14" s="112">
        <f>IF(Input!P$173&gt;0, P14+P46+P169, 0)</f>
        <v>0</v>
      </c>
      <c r="R14" s="112">
        <f>IF(Input!Q$173&gt;0, Q14+Q46+Q169, 0)</f>
        <v>0</v>
      </c>
      <c r="S14" s="107"/>
      <c r="T14" s="107"/>
      <c r="U14" s="107"/>
      <c r="V14" s="107"/>
      <c r="W14" s="107"/>
      <c r="X14" s="107"/>
      <c r="Y14" s="107"/>
      <c r="Z14" s="107"/>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row>
    <row r="15" spans="1:256" s="190" customFormat="1" hidden="1" outlineLevel="1">
      <c r="A15" s="9"/>
      <c r="B15" s="46"/>
      <c r="C15" s="131" t="str">
        <f>Asset8</f>
        <v>IT Systems (Corporate)</v>
      </c>
      <c r="D15" s="9"/>
      <c r="E15" s="9"/>
      <c r="F15" s="9"/>
      <c r="G15" s="196">
        <f>A8taxvalue</f>
        <v>0</v>
      </c>
      <c r="H15" s="112">
        <f t="shared" ref="H15:M15" si="10">G15+G47+G183</f>
        <v>0</v>
      </c>
      <c r="I15" s="112">
        <f t="shared" si="10"/>
        <v>0.128394325779008</v>
      </c>
      <c r="J15" s="112">
        <f t="shared" si="10"/>
        <v>0.13602941861467444</v>
      </c>
      <c r="K15" s="112">
        <f t="shared" si="10"/>
        <v>0.29587572580291754</v>
      </c>
      <c r="L15" s="112">
        <f t="shared" si="10"/>
        <v>0.6082720442217342</v>
      </c>
      <c r="M15" s="112">
        <f t="shared" si="10"/>
        <v>1.3751241062707238</v>
      </c>
      <c r="N15" s="112">
        <f>IF(Input!M$173&gt;0, M15+M47+M183, 0)</f>
        <v>0</v>
      </c>
      <c r="O15" s="112">
        <f>IF(Input!N$173&gt;0, N15+N47+N183, 0)</f>
        <v>0</v>
      </c>
      <c r="P15" s="112">
        <f>IF(Input!O$173&gt;0, O15+O47+O183, 0)</f>
        <v>0</v>
      </c>
      <c r="Q15" s="112">
        <f>IF(Input!P$173&gt;0, P15+P47+P183, 0)</f>
        <v>0</v>
      </c>
      <c r="R15" s="112">
        <f>IF(Input!Q$173&gt;0, Q15+Q47+Q183, 0)</f>
        <v>0</v>
      </c>
      <c r="S15" s="107"/>
      <c r="T15" s="107"/>
      <c r="U15" s="107"/>
      <c r="V15" s="107"/>
      <c r="W15" s="107"/>
      <c r="X15" s="107"/>
      <c r="Y15" s="107"/>
      <c r="Z15" s="107"/>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row>
    <row r="16" spans="1:256" s="190" customFormat="1" hidden="1" outlineLevel="1">
      <c r="A16" s="9"/>
      <c r="B16" s="46"/>
      <c r="C16" s="131" t="str">
        <f>Asset9</f>
        <v>Telecommunications (Corporate)</v>
      </c>
      <c r="D16" s="9"/>
      <c r="E16" s="9"/>
      <c r="F16" s="9"/>
      <c r="G16" s="196">
        <f>A9taxvalue</f>
        <v>0</v>
      </c>
      <c r="H16" s="112">
        <f t="shared" ref="H16:M16" si="11">G16+G48+G197</f>
        <v>0</v>
      </c>
      <c r="I16" s="112">
        <f t="shared" si="11"/>
        <v>3.5417028186202501E-2</v>
      </c>
      <c r="J16" s="112">
        <f t="shared" si="11"/>
        <v>4.198333028185839E-2</v>
      </c>
      <c r="K16" s="112">
        <f t="shared" si="11"/>
        <v>4.0573602126546107E-2</v>
      </c>
      <c r="L16" s="112">
        <f t="shared" si="11"/>
        <v>4.0106542179245114E-2</v>
      </c>
      <c r="M16" s="112">
        <f t="shared" si="11"/>
        <v>3.1099743721075976E-2</v>
      </c>
      <c r="N16" s="112">
        <f>IF(Input!M$173&gt;0, M16+M48+M197, 0)</f>
        <v>0</v>
      </c>
      <c r="O16" s="112">
        <f>IF(Input!N$173&gt;0, N16+N48+N197, 0)</f>
        <v>0</v>
      </c>
      <c r="P16" s="112">
        <f>IF(Input!O$173&gt;0, O16+O48+O197, 0)</f>
        <v>0</v>
      </c>
      <c r="Q16" s="112">
        <f>IF(Input!P$173&gt;0, P16+P48+P197, 0)</f>
        <v>0</v>
      </c>
      <c r="R16" s="112">
        <f>IF(Input!Q$173&gt;0, Q16+Q48+Q197, 0)</f>
        <v>0</v>
      </c>
      <c r="S16" s="107"/>
      <c r="T16" s="107"/>
      <c r="U16" s="107"/>
      <c r="V16" s="107"/>
      <c r="W16" s="107"/>
      <c r="X16" s="107"/>
      <c r="Y16" s="107"/>
      <c r="Z16" s="107"/>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row>
    <row r="17" spans="1:61" s="190" customFormat="1" hidden="1" outlineLevel="1">
      <c r="A17" s="9"/>
      <c r="B17" s="46"/>
      <c r="C17" s="131" t="str">
        <f>Asset10</f>
        <v>Other Non-System Assets (Corporate)</v>
      </c>
      <c r="D17" s="9"/>
      <c r="E17" s="9"/>
      <c r="F17" s="9"/>
      <c r="G17" s="196">
        <f>A10taxvalue</f>
        <v>0</v>
      </c>
      <c r="H17" s="112">
        <f t="shared" ref="H17:M17" si="12">G17+G49+G211</f>
        <v>0</v>
      </c>
      <c r="I17" s="112">
        <f t="shared" si="12"/>
        <v>0.46897318994059645</v>
      </c>
      <c r="J17" s="112">
        <f t="shared" si="12"/>
        <v>0.9479767098207339</v>
      </c>
      <c r="K17" s="112">
        <f t="shared" si="12"/>
        <v>0.85223106636245061</v>
      </c>
      <c r="L17" s="112">
        <f t="shared" si="12"/>
        <v>0.75163933169729424</v>
      </c>
      <c r="M17" s="112">
        <f t="shared" si="12"/>
        <v>0.70525890814607517</v>
      </c>
      <c r="N17" s="112">
        <f>IF(Input!M$173&gt;0, M17+M49+M211, 0)</f>
        <v>0</v>
      </c>
      <c r="O17" s="112">
        <f>IF(Input!N$173&gt;0, N17+N49+N211, 0)</f>
        <v>0</v>
      </c>
      <c r="P17" s="112">
        <f>IF(Input!O$173&gt;0, O17+O49+O211, 0)</f>
        <v>0</v>
      </c>
      <c r="Q17" s="112">
        <f>IF(Input!P$173&gt;0, P17+P49+P211, 0)</f>
        <v>0</v>
      </c>
      <c r="R17" s="112">
        <f>IF(Input!Q$173&gt;0, Q17+Q49+Q211, 0)</f>
        <v>0</v>
      </c>
      <c r="S17" s="107"/>
      <c r="T17" s="107"/>
      <c r="U17" s="107"/>
      <c r="V17" s="107"/>
      <c r="W17" s="107"/>
      <c r="X17" s="107"/>
      <c r="Y17" s="107"/>
      <c r="Z17" s="107"/>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row>
    <row r="18" spans="1:61" s="190" customFormat="1" hidden="1" outlineLevel="1">
      <c r="A18" s="9"/>
      <c r="B18" s="46"/>
      <c r="C18" s="131" t="str">
        <f>Asset11</f>
        <v>Land</v>
      </c>
      <c r="D18" s="9"/>
      <c r="E18" s="9"/>
      <c r="F18" s="9"/>
      <c r="G18" s="196">
        <f>A11taxvalue</f>
        <v>0</v>
      </c>
      <c r="H18" s="112">
        <f t="shared" ref="H18:M18" si="13">G18+G50+G225</f>
        <v>0</v>
      </c>
      <c r="I18" s="112">
        <f t="shared" si="13"/>
        <v>0.33654685393104061</v>
      </c>
      <c r="J18" s="112">
        <f t="shared" si="13"/>
        <v>0.33654685393104061</v>
      </c>
      <c r="K18" s="112">
        <f t="shared" si="13"/>
        <v>0.33654685393104061</v>
      </c>
      <c r="L18" s="112">
        <f t="shared" si="13"/>
        <v>0.33654685393104061</v>
      </c>
      <c r="M18" s="112">
        <f t="shared" si="13"/>
        <v>0.33654685393104061</v>
      </c>
      <c r="N18" s="112">
        <f>IF(Input!M$173&gt;0, M18+M50+M225, 0)</f>
        <v>0</v>
      </c>
      <c r="O18" s="112">
        <f>IF(Input!N$173&gt;0, N18+N50+N225, 0)</f>
        <v>0</v>
      </c>
      <c r="P18" s="112">
        <f>IF(Input!O$173&gt;0, O18+O50+O225, 0)</f>
        <v>0</v>
      </c>
      <c r="Q18" s="112">
        <f>IF(Input!P$173&gt;0, P18+P50+P225, 0)</f>
        <v>0</v>
      </c>
      <c r="R18" s="112">
        <f>IF(Input!Q$173&gt;0, Q18+Q50+Q225, 0)</f>
        <v>0</v>
      </c>
      <c r="S18" s="107"/>
      <c r="T18" s="107"/>
      <c r="U18" s="107"/>
      <c r="V18" s="107"/>
      <c r="W18" s="107"/>
      <c r="X18" s="107"/>
      <c r="Y18" s="107"/>
      <c r="Z18" s="107"/>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row>
    <row r="19" spans="1:61" s="190" customFormat="1" hidden="1" outlineLevel="1">
      <c r="A19" s="9"/>
      <c r="B19" s="46"/>
      <c r="C19" s="131" t="str">
        <f>Asset12</f>
        <v>Buildings</v>
      </c>
      <c r="D19" s="9"/>
      <c r="E19" s="9"/>
      <c r="F19" s="9"/>
      <c r="G19" s="196">
        <f>A12taxvalue</f>
        <v>0</v>
      </c>
      <c r="H19" s="112">
        <f t="shared" ref="H19:M19" si="14">G19+G51+G239</f>
        <v>0</v>
      </c>
      <c r="I19" s="112">
        <f t="shared" si="14"/>
        <v>0.86376129134900759</v>
      </c>
      <c r="J19" s="112">
        <f t="shared" si="14"/>
        <v>2.1537451922692039</v>
      </c>
      <c r="K19" s="112">
        <f t="shared" si="14"/>
        <v>2.2373721516135485</v>
      </c>
      <c r="L19" s="112">
        <f t="shared" si="14"/>
        <v>2.3770268861355501</v>
      </c>
      <c r="M19" s="112">
        <f t="shared" si="14"/>
        <v>2.5974661665916901</v>
      </c>
      <c r="N19" s="112">
        <f>IF(Input!M$173&gt;0, M19+M51+M239, 0)</f>
        <v>0</v>
      </c>
      <c r="O19" s="112">
        <f>IF(Input!N$173&gt;0, N19+N51+N239, 0)</f>
        <v>0</v>
      </c>
      <c r="P19" s="112">
        <f>IF(Input!O$173&gt;0, O19+O51+O239, 0)</f>
        <v>0</v>
      </c>
      <c r="Q19" s="112">
        <f>IF(Input!P$173&gt;0, P19+P51+P239, 0)</f>
        <v>0</v>
      </c>
      <c r="R19" s="112">
        <f>IF(Input!Q$173&gt;0, Q19+Q51+Q239, 0)</f>
        <v>0</v>
      </c>
      <c r="S19" s="107"/>
      <c r="T19" s="107"/>
      <c r="U19" s="107"/>
      <c r="V19" s="107"/>
      <c r="W19" s="107"/>
      <c r="X19" s="107"/>
      <c r="Y19" s="107"/>
      <c r="Z19" s="107"/>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row>
    <row r="20" spans="1:61" s="190" customFormat="1" hidden="1" outlineLevel="1">
      <c r="A20" s="9"/>
      <c r="B20" s="46"/>
      <c r="C20" s="131" t="str">
        <f>Asset13</f>
        <v>Equity raising costs</v>
      </c>
      <c r="D20" s="9"/>
      <c r="E20" s="9"/>
      <c r="F20" s="9"/>
      <c r="G20" s="196">
        <f>A13taxvalue</f>
        <v>0</v>
      </c>
      <c r="H20" s="112">
        <f t="shared" ref="H20:M20" si="15">G20+G52+G253</f>
        <v>0</v>
      </c>
      <c r="I20" s="112">
        <f t="shared" si="15"/>
        <v>3.3354844202852466E-2</v>
      </c>
      <c r="J20" s="112">
        <f t="shared" si="15"/>
        <v>3.2606126856300599E-2</v>
      </c>
      <c r="K20" s="112">
        <f t="shared" si="15"/>
        <v>3.1857409509748733E-2</v>
      </c>
      <c r="L20" s="112">
        <f t="shared" si="15"/>
        <v>3.1108692163196866E-2</v>
      </c>
      <c r="M20" s="112">
        <f t="shared" si="15"/>
        <v>3.0359974816645E-2</v>
      </c>
      <c r="N20" s="112">
        <f>IF(Input!M$173&gt;0, M20+M52+M253, 0)</f>
        <v>0</v>
      </c>
      <c r="O20" s="112">
        <f>IF(Input!N$173&gt;0, N20+N52+N253, 0)</f>
        <v>0</v>
      </c>
      <c r="P20" s="112">
        <f>IF(Input!O$173&gt;0, O20+O52+O253, 0)</f>
        <v>0</v>
      </c>
      <c r="Q20" s="112">
        <f>IF(Input!P$173&gt;0, P20+P52+P253, 0)</f>
        <v>0</v>
      </c>
      <c r="R20" s="112">
        <f>IF(Input!Q$173&gt;0, Q20+Q52+Q253, 0)</f>
        <v>0</v>
      </c>
      <c r="S20" s="107"/>
      <c r="T20" s="107"/>
      <c r="U20" s="107"/>
      <c r="V20" s="107"/>
      <c r="W20" s="107"/>
      <c r="X20" s="107"/>
      <c r="Y20" s="107"/>
      <c r="Z20" s="107"/>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row>
    <row r="21" spans="1:61" s="190" customFormat="1" hidden="1" outlineLevel="1">
      <c r="A21" s="9"/>
      <c r="B21" s="46"/>
      <c r="C21" s="131">
        <f>Asset14</f>
        <v>0</v>
      </c>
      <c r="D21" s="9"/>
      <c r="E21" s="9"/>
      <c r="F21" s="9"/>
      <c r="G21" s="196">
        <f>A14taxvalue</f>
        <v>0</v>
      </c>
      <c r="H21" s="112">
        <f t="shared" ref="H21:M21" si="16">G21+G53+G267</f>
        <v>0</v>
      </c>
      <c r="I21" s="112">
        <f t="shared" si="16"/>
        <v>0</v>
      </c>
      <c r="J21" s="112">
        <f t="shared" si="16"/>
        <v>0</v>
      </c>
      <c r="K21" s="112">
        <f t="shared" si="16"/>
        <v>0</v>
      </c>
      <c r="L21" s="112">
        <f t="shared" si="16"/>
        <v>0</v>
      </c>
      <c r="M21" s="112">
        <f t="shared" si="16"/>
        <v>0</v>
      </c>
      <c r="N21" s="112">
        <f>IF(Input!M$173&gt;0, M21+M53+M267, 0)</f>
        <v>0</v>
      </c>
      <c r="O21" s="112">
        <f>IF(Input!N$173&gt;0, N21+N53+N267, 0)</f>
        <v>0</v>
      </c>
      <c r="P21" s="112">
        <f>IF(Input!O$173&gt;0, O21+O53+O267, 0)</f>
        <v>0</v>
      </c>
      <c r="Q21" s="112">
        <f>IF(Input!P$173&gt;0, P21+P53+P267, 0)</f>
        <v>0</v>
      </c>
      <c r="R21" s="112">
        <f>IF(Input!Q$173&gt;0, Q21+Q53+Q267, 0)</f>
        <v>0</v>
      </c>
      <c r="S21" s="107"/>
      <c r="T21" s="107"/>
      <c r="U21" s="107"/>
      <c r="V21" s="107"/>
      <c r="W21" s="107"/>
      <c r="X21" s="107"/>
      <c r="Y21" s="107"/>
      <c r="Z21" s="107"/>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row>
    <row r="22" spans="1:61" s="190" customFormat="1" hidden="1" outlineLevel="1">
      <c r="A22" s="9"/>
      <c r="B22" s="46"/>
      <c r="C22" s="131">
        <f>Asset15</f>
        <v>0</v>
      </c>
      <c r="D22" s="9"/>
      <c r="E22" s="9"/>
      <c r="F22" s="9"/>
      <c r="G22" s="196">
        <f>A15taxvalue</f>
        <v>0</v>
      </c>
      <c r="H22" s="112">
        <f t="shared" ref="H22:M22" si="17">G22+G54+G281</f>
        <v>0</v>
      </c>
      <c r="I22" s="112">
        <f t="shared" si="17"/>
        <v>0</v>
      </c>
      <c r="J22" s="112">
        <f t="shared" si="17"/>
        <v>0</v>
      </c>
      <c r="K22" s="112">
        <f t="shared" si="17"/>
        <v>0</v>
      </c>
      <c r="L22" s="112">
        <f t="shared" si="17"/>
        <v>0</v>
      </c>
      <c r="M22" s="112">
        <f t="shared" si="17"/>
        <v>0</v>
      </c>
      <c r="N22" s="112">
        <f>IF(Input!M$173&gt;0, M22+M54+M281, 0)</f>
        <v>0</v>
      </c>
      <c r="O22" s="112">
        <f>IF(Input!N$173&gt;0, N22+N54+N281, 0)</f>
        <v>0</v>
      </c>
      <c r="P22" s="112">
        <f>IF(Input!O$173&gt;0, O22+O54+O281, 0)</f>
        <v>0</v>
      </c>
      <c r="Q22" s="112">
        <f>IF(Input!P$173&gt;0, P22+P54+P281, 0)</f>
        <v>0</v>
      </c>
      <c r="R22" s="112">
        <f>IF(Input!Q$173&gt;0, Q22+Q54+Q281, 0)</f>
        <v>0</v>
      </c>
      <c r="S22" s="107"/>
      <c r="T22" s="107"/>
      <c r="U22" s="107"/>
      <c r="V22" s="107"/>
      <c r="W22" s="107"/>
      <c r="X22" s="107"/>
      <c r="Y22" s="107"/>
      <c r="Z22" s="107"/>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row>
    <row r="23" spans="1:61" s="190" customFormat="1" hidden="1" outlineLevel="1">
      <c r="A23" s="9"/>
      <c r="B23" s="46"/>
      <c r="C23" s="131">
        <f>Asset16</f>
        <v>0</v>
      </c>
      <c r="D23" s="9"/>
      <c r="E23" s="9"/>
      <c r="F23" s="9"/>
      <c r="G23" s="196">
        <f>A16taxvalue</f>
        <v>0</v>
      </c>
      <c r="H23" s="112">
        <f t="shared" ref="H23:M23" si="18">G23+G55+G295</f>
        <v>0</v>
      </c>
      <c r="I23" s="112">
        <f t="shared" si="18"/>
        <v>0</v>
      </c>
      <c r="J23" s="112">
        <f t="shared" si="18"/>
        <v>0</v>
      </c>
      <c r="K23" s="112">
        <f t="shared" si="18"/>
        <v>0</v>
      </c>
      <c r="L23" s="112">
        <f t="shared" si="18"/>
        <v>0</v>
      </c>
      <c r="M23" s="112">
        <f t="shared" si="18"/>
        <v>0</v>
      </c>
      <c r="N23" s="112">
        <f>IF(Input!M$173&gt;0, M23+M55+M295, 0)</f>
        <v>0</v>
      </c>
      <c r="O23" s="112">
        <f>IF(Input!N$173&gt;0, N23+N55+N295, 0)</f>
        <v>0</v>
      </c>
      <c r="P23" s="112">
        <f>IF(Input!O$173&gt;0, O23+O55+O295, 0)</f>
        <v>0</v>
      </c>
      <c r="Q23" s="112">
        <f>IF(Input!P$173&gt;0, P23+P55+P295, 0)</f>
        <v>0</v>
      </c>
      <c r="R23" s="112">
        <f>IF(Input!Q$173&gt;0, Q23+Q55+Q295, 0)</f>
        <v>0</v>
      </c>
      <c r="S23" s="107"/>
      <c r="T23" s="107"/>
      <c r="U23" s="107"/>
      <c r="V23" s="107"/>
      <c r="W23" s="107"/>
      <c r="X23" s="107"/>
      <c r="Y23" s="107"/>
      <c r="Z23" s="107"/>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row>
    <row r="24" spans="1:61" s="190" customFormat="1" hidden="1" outlineLevel="1">
      <c r="A24" s="9"/>
      <c r="B24" s="46"/>
      <c r="C24" s="131">
        <f>Asset17</f>
        <v>0</v>
      </c>
      <c r="D24" s="9"/>
      <c r="E24" s="9"/>
      <c r="F24" s="9"/>
      <c r="G24" s="196">
        <f>A17taxvalue</f>
        <v>0</v>
      </c>
      <c r="H24" s="112">
        <f t="shared" ref="H24:M24" si="19">G24+G56+G309</f>
        <v>0</v>
      </c>
      <c r="I24" s="112">
        <f t="shared" si="19"/>
        <v>0</v>
      </c>
      <c r="J24" s="112">
        <f t="shared" si="19"/>
        <v>0</v>
      </c>
      <c r="K24" s="112">
        <f t="shared" si="19"/>
        <v>0</v>
      </c>
      <c r="L24" s="112">
        <f t="shared" si="19"/>
        <v>0</v>
      </c>
      <c r="M24" s="112">
        <f t="shared" si="19"/>
        <v>0</v>
      </c>
      <c r="N24" s="112">
        <f>IF(Input!M$173&gt;0, M24+M56+M309, 0)</f>
        <v>0</v>
      </c>
      <c r="O24" s="112">
        <f>IF(Input!N$173&gt;0, N24+N56+N309, 0)</f>
        <v>0</v>
      </c>
      <c r="P24" s="112">
        <f>IF(Input!O$173&gt;0, O24+O56+O309, 0)</f>
        <v>0</v>
      </c>
      <c r="Q24" s="112">
        <f>IF(Input!P$173&gt;0, P24+P56+P309, 0)</f>
        <v>0</v>
      </c>
      <c r="R24" s="112">
        <f>IF(Input!Q$173&gt;0, Q24+Q56+Q309, 0)</f>
        <v>0</v>
      </c>
      <c r="S24" s="107"/>
      <c r="T24" s="107"/>
      <c r="U24" s="107"/>
      <c r="V24" s="107"/>
      <c r="W24" s="107"/>
      <c r="X24" s="107"/>
      <c r="Y24" s="107"/>
      <c r="Z24" s="107"/>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row>
    <row r="25" spans="1:61" s="190" customFormat="1" hidden="1" outlineLevel="1">
      <c r="A25" s="9"/>
      <c r="B25" s="46"/>
      <c r="C25" s="131">
        <f>Asset18</f>
        <v>0</v>
      </c>
      <c r="D25" s="9"/>
      <c r="E25" s="9"/>
      <c r="F25" s="9"/>
      <c r="G25" s="196">
        <f>A18taxvalue</f>
        <v>0</v>
      </c>
      <c r="H25" s="112">
        <f t="shared" ref="H25:M25" si="20">G25+G57+G323</f>
        <v>0</v>
      </c>
      <c r="I25" s="112">
        <f t="shared" si="20"/>
        <v>0</v>
      </c>
      <c r="J25" s="112">
        <f t="shared" si="20"/>
        <v>0</v>
      </c>
      <c r="K25" s="112">
        <f t="shared" si="20"/>
        <v>0</v>
      </c>
      <c r="L25" s="112">
        <f t="shared" si="20"/>
        <v>0</v>
      </c>
      <c r="M25" s="112">
        <f t="shared" si="20"/>
        <v>0</v>
      </c>
      <c r="N25" s="112">
        <f>IF(Input!M$173&gt;0, M25+M57+M323, 0)</f>
        <v>0</v>
      </c>
      <c r="O25" s="112">
        <f>IF(Input!N$173&gt;0, N25+N57+N323, 0)</f>
        <v>0</v>
      </c>
      <c r="P25" s="112">
        <f>IF(Input!O$173&gt;0, O25+O57+O323, 0)</f>
        <v>0</v>
      </c>
      <c r="Q25" s="112">
        <f>IF(Input!P$173&gt;0, P25+P57+P323, 0)</f>
        <v>0</v>
      </c>
      <c r="R25" s="112">
        <f>IF(Input!Q$173&gt;0, Q25+Q57+Q323, 0)</f>
        <v>0</v>
      </c>
      <c r="S25" s="107"/>
      <c r="T25" s="107"/>
      <c r="U25" s="107"/>
      <c r="V25" s="107"/>
      <c r="W25" s="107"/>
      <c r="X25" s="107"/>
      <c r="Y25" s="107"/>
      <c r="Z25" s="107"/>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row>
    <row r="26" spans="1:61" s="190" customFormat="1" hidden="1" outlineLevel="1">
      <c r="A26" s="9"/>
      <c r="B26" s="46"/>
      <c r="C26" s="131">
        <f>Asset19</f>
        <v>0</v>
      </c>
      <c r="D26" s="9"/>
      <c r="E26" s="9"/>
      <c r="F26" s="9"/>
      <c r="G26" s="196">
        <f>A19taxvalue</f>
        <v>0</v>
      </c>
      <c r="H26" s="112">
        <f t="shared" ref="H26:M26" si="21">G26+G58+G337</f>
        <v>0</v>
      </c>
      <c r="I26" s="112">
        <f t="shared" si="21"/>
        <v>0</v>
      </c>
      <c r="J26" s="112">
        <f t="shared" si="21"/>
        <v>0</v>
      </c>
      <c r="K26" s="112">
        <f t="shared" si="21"/>
        <v>0</v>
      </c>
      <c r="L26" s="112">
        <f t="shared" si="21"/>
        <v>0</v>
      </c>
      <c r="M26" s="112">
        <f t="shared" si="21"/>
        <v>0</v>
      </c>
      <c r="N26" s="112">
        <f>IF(Input!M$173&gt;0, M26+M58+M337, 0)</f>
        <v>0</v>
      </c>
      <c r="O26" s="112">
        <f>IF(Input!N$173&gt;0, N26+N58+N337, 0)</f>
        <v>0</v>
      </c>
      <c r="P26" s="112">
        <f>IF(Input!O$173&gt;0, O26+O58+O337, 0)</f>
        <v>0</v>
      </c>
      <c r="Q26" s="112">
        <f>IF(Input!P$173&gt;0, P26+P58+P337, 0)</f>
        <v>0</v>
      </c>
      <c r="R26" s="112">
        <f>IF(Input!Q$173&gt;0, Q26+Q58+Q337, 0)</f>
        <v>0</v>
      </c>
      <c r="S26" s="107"/>
      <c r="T26" s="107"/>
      <c r="U26" s="107"/>
      <c r="V26" s="107"/>
      <c r="W26" s="107"/>
      <c r="X26" s="107"/>
      <c r="Y26" s="107"/>
      <c r="Z26" s="107"/>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row>
    <row r="27" spans="1:61" s="190" customFormat="1" hidden="1" outlineLevel="1">
      <c r="A27" s="9"/>
      <c r="B27" s="46"/>
      <c r="C27" s="131">
        <f>Asset20</f>
        <v>0</v>
      </c>
      <c r="D27" s="9"/>
      <c r="E27" s="9"/>
      <c r="F27" s="9"/>
      <c r="G27" s="196">
        <f>A20taxvalue</f>
        <v>0</v>
      </c>
      <c r="H27" s="112">
        <f t="shared" ref="H27:M27" si="22">G27+G59+G351</f>
        <v>0</v>
      </c>
      <c r="I27" s="112">
        <f t="shared" si="22"/>
        <v>0</v>
      </c>
      <c r="J27" s="112">
        <f t="shared" si="22"/>
        <v>0</v>
      </c>
      <c r="K27" s="112">
        <f t="shared" si="22"/>
        <v>0</v>
      </c>
      <c r="L27" s="112">
        <f t="shared" si="22"/>
        <v>0</v>
      </c>
      <c r="M27" s="112">
        <f t="shared" si="22"/>
        <v>0</v>
      </c>
      <c r="N27" s="112">
        <f>IF(Input!M$173&gt;0, M27+M59+M351, 0)</f>
        <v>0</v>
      </c>
      <c r="O27" s="112">
        <f>IF(Input!N$173&gt;0, N27+N59+N351, 0)</f>
        <v>0</v>
      </c>
      <c r="P27" s="112">
        <f>IF(Input!O$173&gt;0, O27+O59+O351, 0)</f>
        <v>0</v>
      </c>
      <c r="Q27" s="112">
        <f>IF(Input!P$173&gt;0, P27+P59+P351, 0)</f>
        <v>0</v>
      </c>
      <c r="R27" s="112">
        <f>IF(Input!Q$173&gt;0, Q27+Q59+Q351, 0)</f>
        <v>0</v>
      </c>
      <c r="S27" s="107"/>
      <c r="T27" s="107"/>
      <c r="U27" s="107"/>
      <c r="V27" s="107"/>
      <c r="W27" s="107"/>
      <c r="X27" s="107"/>
      <c r="Y27" s="107"/>
      <c r="Z27" s="107"/>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row>
    <row r="28" spans="1:61" s="190" customFormat="1" hidden="1" outlineLevel="1">
      <c r="A28" s="9"/>
      <c r="B28" s="46"/>
      <c r="C28" s="131">
        <f>Asset21</f>
        <v>0</v>
      </c>
      <c r="D28" s="9"/>
      <c r="E28" s="9"/>
      <c r="F28" s="9"/>
      <c r="G28" s="196">
        <f>A21taxvalue</f>
        <v>0</v>
      </c>
      <c r="H28" s="112">
        <f t="shared" ref="H28:M28" si="23">G28+G60+G365</f>
        <v>0</v>
      </c>
      <c r="I28" s="112">
        <f t="shared" si="23"/>
        <v>0</v>
      </c>
      <c r="J28" s="112">
        <f t="shared" si="23"/>
        <v>0</v>
      </c>
      <c r="K28" s="112">
        <f t="shared" si="23"/>
        <v>0</v>
      </c>
      <c r="L28" s="112">
        <f t="shared" si="23"/>
        <v>0</v>
      </c>
      <c r="M28" s="112">
        <f t="shared" si="23"/>
        <v>0</v>
      </c>
      <c r="N28" s="112">
        <f>IF(Input!M$173&gt;0, M28+M60+M352, 0)</f>
        <v>0</v>
      </c>
      <c r="O28" s="112">
        <f>IF(Input!N$173&gt;0, N28+N60+N365, 0)</f>
        <v>0</v>
      </c>
      <c r="P28" s="112">
        <f>IF(Input!O$173&gt;0, O28+O60+O365, 0)</f>
        <v>0</v>
      </c>
      <c r="Q28" s="112">
        <f>IF(Input!P$173&gt;0, P28+P60+P365, 0)</f>
        <v>0</v>
      </c>
      <c r="R28" s="112">
        <f>IF(Input!Q$173&gt;0, Q28+Q60+Q365, 0)</f>
        <v>0</v>
      </c>
      <c r="S28" s="107"/>
      <c r="T28" s="107"/>
      <c r="U28" s="107"/>
      <c r="V28" s="107"/>
      <c r="W28" s="107"/>
      <c r="X28" s="107"/>
      <c r="Y28" s="107"/>
      <c r="Z28" s="107"/>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row>
    <row r="29" spans="1:61" s="190" customFormat="1" hidden="1" outlineLevel="1">
      <c r="A29" s="9"/>
      <c r="B29" s="46"/>
      <c r="C29" s="131">
        <f>Asset22</f>
        <v>0</v>
      </c>
      <c r="D29" s="9"/>
      <c r="E29" s="9"/>
      <c r="F29" s="9"/>
      <c r="G29" s="196">
        <f>A22taxvalue</f>
        <v>0</v>
      </c>
      <c r="H29" s="112">
        <f t="shared" ref="H29:M29" si="24">G29+G61+G379</f>
        <v>0</v>
      </c>
      <c r="I29" s="112">
        <f t="shared" si="24"/>
        <v>0</v>
      </c>
      <c r="J29" s="112">
        <f t="shared" si="24"/>
        <v>0</v>
      </c>
      <c r="K29" s="112">
        <f t="shared" si="24"/>
        <v>0</v>
      </c>
      <c r="L29" s="112">
        <f t="shared" si="24"/>
        <v>0</v>
      </c>
      <c r="M29" s="112">
        <f t="shared" si="24"/>
        <v>0</v>
      </c>
      <c r="N29" s="112">
        <f>IF(Input!M$173&gt;0, M29+M61+M353, 0)</f>
        <v>0</v>
      </c>
      <c r="O29" s="112">
        <f>IF(Input!N$173&gt;0, N29+N61+N379, 0)</f>
        <v>0</v>
      </c>
      <c r="P29" s="112">
        <f>IF(Input!O$173&gt;0, O29+O61+O379, 0)</f>
        <v>0</v>
      </c>
      <c r="Q29" s="112">
        <f>IF(Input!P$173&gt;0, P29+P61+P379, 0)</f>
        <v>0</v>
      </c>
      <c r="R29" s="112">
        <f>IF(Input!Q$173&gt;0, Q29+Q61+Q379, 0)</f>
        <v>0</v>
      </c>
      <c r="S29" s="107"/>
      <c r="T29" s="107"/>
      <c r="U29" s="107"/>
      <c r="V29" s="107"/>
      <c r="W29" s="107"/>
      <c r="X29" s="107"/>
      <c r="Y29" s="107"/>
      <c r="Z29" s="107"/>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row>
    <row r="30" spans="1:61" s="190" customFormat="1" hidden="1" outlineLevel="1">
      <c r="A30" s="9"/>
      <c r="B30" s="46"/>
      <c r="C30" s="131">
        <f>Asset23</f>
        <v>0</v>
      </c>
      <c r="D30" s="9"/>
      <c r="E30" s="9"/>
      <c r="F30" s="9"/>
      <c r="G30" s="196">
        <f>A23taxvalue</f>
        <v>0</v>
      </c>
      <c r="H30" s="112">
        <f t="shared" ref="H30:M30" si="25">G30+G62+G393</f>
        <v>0</v>
      </c>
      <c r="I30" s="112">
        <f t="shared" si="25"/>
        <v>0</v>
      </c>
      <c r="J30" s="112">
        <f t="shared" si="25"/>
        <v>0</v>
      </c>
      <c r="K30" s="112">
        <f t="shared" si="25"/>
        <v>0</v>
      </c>
      <c r="L30" s="112">
        <f t="shared" si="25"/>
        <v>0</v>
      </c>
      <c r="M30" s="112">
        <f t="shared" si="25"/>
        <v>0</v>
      </c>
      <c r="N30" s="112">
        <f>IF(Input!M$173&gt;0, M30+M62+M354, 0)</f>
        <v>0</v>
      </c>
      <c r="O30" s="112">
        <f>IF(Input!N$173&gt;0, N30+N62+N393, 0)</f>
        <v>0</v>
      </c>
      <c r="P30" s="112">
        <f>IF(Input!O$173&gt;0, O30+O62+O393, 0)</f>
        <v>0</v>
      </c>
      <c r="Q30" s="112">
        <f>IF(Input!P$173&gt;0, P30+P62+P393, 0)</f>
        <v>0</v>
      </c>
      <c r="R30" s="112">
        <f>IF(Input!Q$173&gt;0, Q30+Q62+Q393, 0)</f>
        <v>0</v>
      </c>
      <c r="S30" s="107"/>
      <c r="T30" s="107"/>
      <c r="U30" s="107"/>
      <c r="V30" s="107"/>
      <c r="W30" s="107"/>
      <c r="X30" s="107"/>
      <c r="Y30" s="107"/>
      <c r="Z30" s="107"/>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row>
    <row r="31" spans="1:61" s="190" customFormat="1" hidden="1" outlineLevel="1">
      <c r="A31" s="9"/>
      <c r="B31" s="46"/>
      <c r="C31" s="131">
        <f>Asset24</f>
        <v>0</v>
      </c>
      <c r="D31" s="9"/>
      <c r="E31" s="9"/>
      <c r="F31" s="9"/>
      <c r="G31" s="196">
        <f>A24taxvalue</f>
        <v>0</v>
      </c>
      <c r="H31" s="112">
        <f t="shared" ref="H31:M31" si="26">G31+G63+G407</f>
        <v>0</v>
      </c>
      <c r="I31" s="112">
        <f t="shared" si="26"/>
        <v>0</v>
      </c>
      <c r="J31" s="112">
        <f t="shared" si="26"/>
        <v>0</v>
      </c>
      <c r="K31" s="112">
        <f t="shared" si="26"/>
        <v>0</v>
      </c>
      <c r="L31" s="112">
        <f t="shared" si="26"/>
        <v>0</v>
      </c>
      <c r="M31" s="112">
        <f t="shared" si="26"/>
        <v>0</v>
      </c>
      <c r="N31" s="112">
        <f>IF(Input!M$173&gt;0, M31+M63+M355, 0)</f>
        <v>0</v>
      </c>
      <c r="O31" s="112">
        <f>IF(Input!N$173&gt;0, N31+N63+N407, 0)</f>
        <v>0</v>
      </c>
      <c r="P31" s="112">
        <f>IF(Input!O$173&gt;0, O31+O63+O407, 0)</f>
        <v>0</v>
      </c>
      <c r="Q31" s="112">
        <f>IF(Input!P$173&gt;0, P31+P63+P407, 0)</f>
        <v>0</v>
      </c>
      <c r="R31" s="112">
        <f>IF(Input!Q$173&gt;0, Q31+Q63+Q407, 0)</f>
        <v>0</v>
      </c>
      <c r="S31" s="107"/>
      <c r="T31" s="107"/>
      <c r="U31" s="107"/>
      <c r="V31" s="107"/>
      <c r="W31" s="107"/>
      <c r="X31" s="107"/>
      <c r="Y31" s="107"/>
      <c r="Z31" s="107"/>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row>
    <row r="32" spans="1:61" s="190" customFormat="1" hidden="1" outlineLevel="1">
      <c r="A32" s="9"/>
      <c r="B32" s="46"/>
      <c r="C32" s="131">
        <f>Asset25</f>
        <v>0</v>
      </c>
      <c r="D32" s="9"/>
      <c r="E32" s="9"/>
      <c r="F32" s="9"/>
      <c r="G32" s="196">
        <f>A25taxvalue</f>
        <v>0</v>
      </c>
      <c r="H32" s="112">
        <f t="shared" ref="H32:M32" si="27">G32+G64+G421</f>
        <v>0</v>
      </c>
      <c r="I32" s="112">
        <f t="shared" si="27"/>
        <v>0</v>
      </c>
      <c r="J32" s="112">
        <f t="shared" si="27"/>
        <v>0</v>
      </c>
      <c r="K32" s="112">
        <f t="shared" si="27"/>
        <v>0</v>
      </c>
      <c r="L32" s="112">
        <f t="shared" si="27"/>
        <v>0</v>
      </c>
      <c r="M32" s="112">
        <f t="shared" si="27"/>
        <v>0</v>
      </c>
      <c r="N32" s="112">
        <f>IF(Input!M$173&gt;0, M32+M64+M356, 0)</f>
        <v>0</v>
      </c>
      <c r="O32" s="112">
        <f>IF(Input!N$173&gt;0, N32+N64+N421, 0)</f>
        <v>0</v>
      </c>
      <c r="P32" s="112">
        <f>IF(Input!O$173&gt;0, O32+O64+O421, 0)</f>
        <v>0</v>
      </c>
      <c r="Q32" s="112">
        <f>IF(Input!P$173&gt;0, P32+P64+P421, 0)</f>
        <v>0</v>
      </c>
      <c r="R32" s="112">
        <f>IF(Input!Q$173&gt;0, Q32+Q64+Q421, 0)</f>
        <v>0</v>
      </c>
      <c r="S32" s="107"/>
      <c r="T32" s="107"/>
      <c r="U32" s="107"/>
      <c r="V32" s="107"/>
      <c r="W32" s="107"/>
      <c r="X32" s="107"/>
      <c r="Y32" s="107"/>
      <c r="Z32" s="107"/>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row>
    <row r="33" spans="1:61" s="190" customFormat="1" hidden="1" outlineLevel="1">
      <c r="A33" s="9"/>
      <c r="B33" s="46"/>
      <c r="C33" s="131">
        <f>Asset26</f>
        <v>0</v>
      </c>
      <c r="D33" s="9"/>
      <c r="E33" s="9"/>
      <c r="F33" s="9"/>
      <c r="G33" s="196">
        <f>A26taxvalue</f>
        <v>0</v>
      </c>
      <c r="H33" s="112">
        <f t="shared" ref="H33:M33" si="28">G33+G65+G435</f>
        <v>0</v>
      </c>
      <c r="I33" s="112">
        <f t="shared" si="28"/>
        <v>0</v>
      </c>
      <c r="J33" s="112">
        <f t="shared" si="28"/>
        <v>0</v>
      </c>
      <c r="K33" s="112">
        <f t="shared" si="28"/>
        <v>0</v>
      </c>
      <c r="L33" s="112">
        <f t="shared" si="28"/>
        <v>0</v>
      </c>
      <c r="M33" s="112">
        <f t="shared" si="28"/>
        <v>0</v>
      </c>
      <c r="N33" s="112">
        <f>IF(Input!M$173&gt;0, M33+M65+M357, 0)</f>
        <v>0</v>
      </c>
      <c r="O33" s="112">
        <f>IF(Input!N$173&gt;0, N33+N65+N435, 0)</f>
        <v>0</v>
      </c>
      <c r="P33" s="112">
        <f>IF(Input!O$173&gt;0, O33+O65+O435, 0)</f>
        <v>0</v>
      </c>
      <c r="Q33" s="112">
        <f>IF(Input!P$173&gt;0, P33+P65+P435, 0)</f>
        <v>0</v>
      </c>
      <c r="R33" s="112">
        <f>IF(Input!Q$173&gt;0, Q33+Q65+Q435, 0)</f>
        <v>0</v>
      </c>
      <c r="S33" s="107"/>
      <c r="T33" s="107"/>
      <c r="U33" s="107"/>
      <c r="V33" s="107"/>
      <c r="W33" s="107"/>
      <c r="X33" s="107"/>
      <c r="Y33" s="107"/>
      <c r="Z33" s="107"/>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row>
    <row r="34" spans="1:61" s="190" customFormat="1" hidden="1" outlineLevel="1">
      <c r="A34" s="9"/>
      <c r="B34" s="46"/>
      <c r="C34" s="131">
        <f>Asset27</f>
        <v>0</v>
      </c>
      <c r="D34" s="9"/>
      <c r="E34" s="9"/>
      <c r="F34" s="9"/>
      <c r="G34" s="196">
        <f>A27taxvalue</f>
        <v>0</v>
      </c>
      <c r="H34" s="112">
        <f t="shared" ref="H34:M34" si="29">G34+G66+G449</f>
        <v>0</v>
      </c>
      <c r="I34" s="112">
        <f t="shared" si="29"/>
        <v>0</v>
      </c>
      <c r="J34" s="112">
        <f t="shared" si="29"/>
        <v>0</v>
      </c>
      <c r="K34" s="112">
        <f t="shared" si="29"/>
        <v>0</v>
      </c>
      <c r="L34" s="112">
        <f t="shared" si="29"/>
        <v>0</v>
      </c>
      <c r="M34" s="112">
        <f t="shared" si="29"/>
        <v>0</v>
      </c>
      <c r="N34" s="112">
        <f>IF(Input!M$173&gt;0, M34+M66+M358, 0)</f>
        <v>0</v>
      </c>
      <c r="O34" s="112">
        <f>IF(Input!N$173&gt;0, N34+N66+N449, 0)</f>
        <v>0</v>
      </c>
      <c r="P34" s="112">
        <f>IF(Input!O$173&gt;0, O34+O66+O449, 0)</f>
        <v>0</v>
      </c>
      <c r="Q34" s="112">
        <f>IF(Input!P$173&gt;0, P34+P66+P449, 0)</f>
        <v>0</v>
      </c>
      <c r="R34" s="112">
        <f>IF(Input!Q$173&gt;0, Q34+Q66+Q449, 0)</f>
        <v>0</v>
      </c>
      <c r="S34" s="107"/>
      <c r="T34" s="107"/>
      <c r="U34" s="107"/>
      <c r="V34" s="107"/>
      <c r="W34" s="107"/>
      <c r="X34" s="107"/>
      <c r="Y34" s="107"/>
      <c r="Z34" s="107"/>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row>
    <row r="35" spans="1:61" s="190" customFormat="1" hidden="1" outlineLevel="1">
      <c r="A35" s="9"/>
      <c r="B35" s="46"/>
      <c r="C35" s="131">
        <f>Asset28</f>
        <v>0</v>
      </c>
      <c r="D35" s="9"/>
      <c r="E35" s="9"/>
      <c r="F35" s="9"/>
      <c r="G35" s="196">
        <f>A28taxvalue</f>
        <v>0</v>
      </c>
      <c r="H35" s="112">
        <f t="shared" ref="H35:M35" si="30">G35+G67+G463</f>
        <v>0</v>
      </c>
      <c r="I35" s="112">
        <f t="shared" si="30"/>
        <v>0</v>
      </c>
      <c r="J35" s="112">
        <f t="shared" si="30"/>
        <v>0</v>
      </c>
      <c r="K35" s="112">
        <f t="shared" si="30"/>
        <v>0</v>
      </c>
      <c r="L35" s="112">
        <f t="shared" si="30"/>
        <v>0</v>
      </c>
      <c r="M35" s="112">
        <f t="shared" si="30"/>
        <v>0</v>
      </c>
      <c r="N35" s="112">
        <f>IF(Input!M$173&gt;0, M35+M67+M359, 0)</f>
        <v>0</v>
      </c>
      <c r="O35" s="112">
        <f>IF(Input!N$173&gt;0, N35+N67+N463, 0)</f>
        <v>0</v>
      </c>
      <c r="P35" s="112">
        <f>IF(Input!O$173&gt;0, O35+O67+O463, 0)</f>
        <v>0</v>
      </c>
      <c r="Q35" s="112">
        <f>IF(Input!P$173&gt;0, P35+P67+P463, 0)</f>
        <v>0</v>
      </c>
      <c r="R35" s="112">
        <f>IF(Input!Q$173&gt;0, Q35+Q67+Q463, 0)</f>
        <v>0</v>
      </c>
      <c r="S35" s="107"/>
      <c r="T35" s="107"/>
      <c r="U35" s="107"/>
      <c r="V35" s="107"/>
      <c r="W35" s="107"/>
      <c r="X35" s="107"/>
      <c r="Y35" s="107"/>
      <c r="Z35" s="107"/>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row>
    <row r="36" spans="1:61" s="190" customFormat="1" hidden="1" outlineLevel="1">
      <c r="A36" s="9"/>
      <c r="B36" s="46"/>
      <c r="C36" s="131">
        <f>Asset29</f>
        <v>0</v>
      </c>
      <c r="D36" s="9"/>
      <c r="E36" s="9"/>
      <c r="F36" s="9"/>
      <c r="G36" s="196">
        <f>A29taxvalue</f>
        <v>0</v>
      </c>
      <c r="H36" s="112">
        <f t="shared" ref="H36:M36" si="31">G36+G68+G477</f>
        <v>0</v>
      </c>
      <c r="I36" s="112">
        <f t="shared" si="31"/>
        <v>0</v>
      </c>
      <c r="J36" s="112">
        <f t="shared" si="31"/>
        <v>0</v>
      </c>
      <c r="K36" s="112">
        <f t="shared" si="31"/>
        <v>0</v>
      </c>
      <c r="L36" s="112">
        <f t="shared" si="31"/>
        <v>0</v>
      </c>
      <c r="M36" s="112">
        <f t="shared" si="31"/>
        <v>0</v>
      </c>
      <c r="N36" s="112">
        <f>IF(Input!M$173&gt;0, M36+M68+M360, 0)</f>
        <v>0</v>
      </c>
      <c r="O36" s="112">
        <f>IF(Input!N$173&gt;0, N36+N68+N477, 0)</f>
        <v>0</v>
      </c>
      <c r="P36" s="112">
        <f>IF(Input!O$173&gt;0, O36+O68+O477, 0)</f>
        <v>0</v>
      </c>
      <c r="Q36" s="112">
        <f>IF(Input!P$173&gt;0, P36+P68+P477, 0)</f>
        <v>0</v>
      </c>
      <c r="R36" s="112">
        <f>IF(Input!Q$173&gt;0, Q36+Q68+Q477, 0)</f>
        <v>0</v>
      </c>
      <c r="S36" s="107"/>
      <c r="T36" s="107"/>
      <c r="U36" s="107"/>
      <c r="V36" s="107"/>
      <c r="W36" s="107"/>
      <c r="X36" s="107"/>
      <c r="Y36" s="107"/>
      <c r="Z36" s="107"/>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row>
    <row r="37" spans="1:61" s="190" customFormat="1" hidden="1" outlineLevel="1">
      <c r="A37" s="9"/>
      <c r="B37" s="46"/>
      <c r="C37" s="131">
        <f>Asset30</f>
        <v>0</v>
      </c>
      <c r="D37" s="9"/>
      <c r="E37" s="9"/>
      <c r="F37" s="9"/>
      <c r="G37" s="196">
        <f>A30taxvalue</f>
        <v>0</v>
      </c>
      <c r="H37" s="112">
        <f t="shared" ref="H37:M37" si="32">G37+G69+G491</f>
        <v>0</v>
      </c>
      <c r="I37" s="112">
        <f t="shared" si="32"/>
        <v>0</v>
      </c>
      <c r="J37" s="112">
        <f t="shared" si="32"/>
        <v>0</v>
      </c>
      <c r="K37" s="112">
        <f t="shared" si="32"/>
        <v>0</v>
      </c>
      <c r="L37" s="112">
        <f t="shared" si="32"/>
        <v>0</v>
      </c>
      <c r="M37" s="112">
        <f t="shared" si="32"/>
        <v>0</v>
      </c>
      <c r="N37" s="112">
        <f>IF(Input!M$173&gt;0, M37+M69+M361, 0)</f>
        <v>0</v>
      </c>
      <c r="O37" s="112">
        <f>IF(Input!N$173&gt;0, N37+N69+N491, 0)</f>
        <v>0</v>
      </c>
      <c r="P37" s="112">
        <f>IF(Input!O$173&gt;0, O37+O69+O491, 0)</f>
        <v>0</v>
      </c>
      <c r="Q37" s="112">
        <f>IF(Input!P$173&gt;0, P37+P69+P491, 0)</f>
        <v>0</v>
      </c>
      <c r="R37" s="112">
        <f>IF(Input!Q$173&gt;0, Q37+Q69+Q491, 0)</f>
        <v>0</v>
      </c>
      <c r="S37" s="107"/>
      <c r="T37" s="107"/>
      <c r="U37" s="107"/>
      <c r="V37" s="107"/>
      <c r="W37" s="107"/>
      <c r="X37" s="107"/>
      <c r="Y37" s="107"/>
      <c r="Z37" s="107"/>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row>
    <row r="38" spans="1:61" s="190" customFormat="1" collapsed="1">
      <c r="A38" s="12"/>
      <c r="B38" s="17"/>
      <c r="C38" s="12"/>
      <c r="D38" s="12"/>
      <c r="E38" s="12"/>
      <c r="F38" s="116"/>
      <c r="G38" s="208"/>
      <c r="H38" s="107"/>
      <c r="I38" s="107"/>
      <c r="J38" s="107"/>
      <c r="K38" s="107"/>
      <c r="L38" s="107"/>
      <c r="M38" s="107"/>
      <c r="N38" s="107"/>
      <c r="O38" s="107"/>
      <c r="P38" s="107"/>
      <c r="Q38" s="107"/>
      <c r="R38" s="107"/>
      <c r="S38" s="107"/>
      <c r="T38" s="107"/>
      <c r="U38" s="107"/>
      <c r="V38" s="107"/>
      <c r="W38" s="107"/>
      <c r="X38" s="107"/>
      <c r="Y38" s="107"/>
      <c r="Z38" s="107"/>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row>
    <row r="39" spans="1:61" s="190" customFormat="1">
      <c r="A39" s="12"/>
      <c r="B39" s="46" t="s">
        <v>66</v>
      </c>
      <c r="C39" s="9"/>
      <c r="D39" s="12"/>
      <c r="E39" s="12"/>
      <c r="F39" s="116"/>
      <c r="G39" s="208">
        <f>SUM(G40:G59)</f>
        <v>4.2928437007634601</v>
      </c>
      <c r="H39" s="107">
        <f t="shared" ref="H39:Q39" si="33">SUM(H40:H59)</f>
        <v>12.571248908070068</v>
      </c>
      <c r="I39" s="310">
        <f t="shared" si="33"/>
        <v>14.445712565389226</v>
      </c>
      <c r="J39" s="310">
        <f t="shared" si="33"/>
        <v>19.78487347965649</v>
      </c>
      <c r="K39" s="310">
        <f t="shared" si="33"/>
        <v>25.166957596165542</v>
      </c>
      <c r="L39" s="310">
        <f t="shared" si="33"/>
        <v>23.153783357406709</v>
      </c>
      <c r="M39" s="107">
        <f t="shared" si="33"/>
        <v>0</v>
      </c>
      <c r="N39" s="107">
        <f t="shared" si="33"/>
        <v>0</v>
      </c>
      <c r="O39" s="107">
        <f t="shared" si="33"/>
        <v>0</v>
      </c>
      <c r="P39" s="107">
        <f t="shared" si="33"/>
        <v>0</v>
      </c>
      <c r="Q39" s="107">
        <f t="shared" si="33"/>
        <v>0</v>
      </c>
      <c r="R39" s="107"/>
      <c r="S39" s="107"/>
      <c r="T39" s="107"/>
      <c r="U39" s="107"/>
      <c r="V39" s="107"/>
      <c r="W39" s="107"/>
      <c r="X39" s="107"/>
      <c r="Y39" s="107"/>
      <c r="Z39" s="107"/>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row>
    <row r="40" spans="1:61" s="190" customFormat="1" hidden="1" outlineLevel="1">
      <c r="A40" s="12"/>
      <c r="B40" s="9"/>
      <c r="C40" s="131" t="str">
        <f>Asset1</f>
        <v>Opening Distribution Assets</v>
      </c>
      <c r="D40" s="12"/>
      <c r="E40" s="12"/>
      <c r="F40" s="116"/>
      <c r="G40" s="208">
        <f>Input!G41-Input!G75</f>
        <v>4.2928437007634601</v>
      </c>
      <c r="H40" s="107">
        <f>Input!H41-Input!H75</f>
        <v>0</v>
      </c>
      <c r="I40" s="107">
        <f>Input!I41-Input!I75</f>
        <v>0</v>
      </c>
      <c r="J40" s="107">
        <f>Input!J41-Input!J75</f>
        <v>0</v>
      </c>
      <c r="K40" s="107">
        <f>Input!K41-Input!K75</f>
        <v>0</v>
      </c>
      <c r="L40" s="107">
        <f>Input!L41-Input!L75</f>
        <v>0</v>
      </c>
      <c r="M40" s="107">
        <f>Input!M41-Input!M75</f>
        <v>0</v>
      </c>
      <c r="N40" s="107">
        <f>Input!N41-Input!N75</f>
        <v>0</v>
      </c>
      <c r="O40" s="107">
        <f>Input!O41-Input!O75</f>
        <v>0</v>
      </c>
      <c r="P40" s="107">
        <f>Input!P41-Input!P75</f>
        <v>0</v>
      </c>
      <c r="Q40" s="107">
        <f>Input!Q41-Input!Q75</f>
        <v>0</v>
      </c>
      <c r="R40" s="107"/>
      <c r="S40" s="107"/>
      <c r="T40" s="107"/>
      <c r="U40" s="107"/>
      <c r="V40" s="107"/>
      <c r="W40" s="107"/>
      <c r="X40" s="107"/>
      <c r="Y40" s="107"/>
      <c r="Z40" s="107"/>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row>
    <row r="41" spans="1:61" s="190" customFormat="1" hidden="1" outlineLevel="1">
      <c r="A41" s="12"/>
      <c r="B41" s="46"/>
      <c r="C41" s="131" t="str">
        <f>Asset2</f>
        <v>Sub-transmission Overhead</v>
      </c>
      <c r="D41" s="12"/>
      <c r="E41" s="12"/>
      <c r="F41" s="116"/>
      <c r="G41" s="208">
        <f>Input!G42-Input!G76</f>
        <v>0</v>
      </c>
      <c r="H41" s="107">
        <f>Input!H42-Input!H76</f>
        <v>7.8529862683911524</v>
      </c>
      <c r="I41" s="107">
        <f>Input!I42-Input!I76</f>
        <v>6.5725677099063926</v>
      </c>
      <c r="J41" s="107">
        <f>Input!J42-Input!J76</f>
        <v>6.6932535191568254</v>
      </c>
      <c r="K41" s="107">
        <f>Input!K42-Input!K76</f>
        <v>4.4635287962314463</v>
      </c>
      <c r="L41" s="107">
        <f>Input!L42-Input!L76</f>
        <v>3.3128503741779429</v>
      </c>
      <c r="M41" s="107">
        <f>Input!M42-Input!M76</f>
        <v>0</v>
      </c>
      <c r="N41" s="107">
        <f>Input!N42-Input!N76</f>
        <v>0</v>
      </c>
      <c r="O41" s="107">
        <f>Input!O42-Input!O76</f>
        <v>0</v>
      </c>
      <c r="P41" s="107">
        <f>Input!P42-Input!P76</f>
        <v>0</v>
      </c>
      <c r="Q41" s="107">
        <f>Input!Q42-Input!Q76</f>
        <v>0</v>
      </c>
      <c r="R41" s="107"/>
      <c r="S41" s="107"/>
      <c r="T41" s="107"/>
      <c r="U41" s="107"/>
      <c r="V41" s="107"/>
      <c r="W41" s="107"/>
      <c r="X41" s="107"/>
      <c r="Y41" s="107"/>
      <c r="Z41" s="107"/>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row>
    <row r="42" spans="1:61" s="190" customFormat="1" hidden="1" outlineLevel="1">
      <c r="A42" s="12"/>
      <c r="B42" s="46"/>
      <c r="C42" s="131" t="str">
        <f>Asset3</f>
        <v>Sub-transmission Underground</v>
      </c>
      <c r="D42" s="12"/>
      <c r="E42" s="12"/>
      <c r="F42" s="116"/>
      <c r="G42" s="208">
        <f>Input!G43-Input!G77</f>
        <v>0</v>
      </c>
      <c r="H42" s="107">
        <f>Input!H43-Input!H77</f>
        <v>0</v>
      </c>
      <c r="I42" s="107">
        <f>Input!I43-Input!I77</f>
        <v>0</v>
      </c>
      <c r="J42" s="107">
        <f>Input!J43-Input!J77</f>
        <v>0</v>
      </c>
      <c r="K42" s="107">
        <f>Input!K43-Input!K77</f>
        <v>0</v>
      </c>
      <c r="L42" s="107">
        <f>Input!L43-Input!L77</f>
        <v>0</v>
      </c>
      <c r="M42" s="107">
        <f>Input!M43-Input!M77</f>
        <v>0</v>
      </c>
      <c r="N42" s="107">
        <f>Input!N43-Input!N77</f>
        <v>0</v>
      </c>
      <c r="O42" s="107">
        <f>Input!O43-Input!O77</f>
        <v>0</v>
      </c>
      <c r="P42" s="107">
        <f>Input!P43-Input!P77</f>
        <v>0</v>
      </c>
      <c r="Q42" s="107">
        <f>Input!Q43-Input!Q77</f>
        <v>0</v>
      </c>
      <c r="R42" s="107"/>
      <c r="S42" s="107"/>
      <c r="T42" s="107"/>
      <c r="U42" s="107"/>
      <c r="V42" s="107"/>
      <c r="W42" s="107"/>
      <c r="X42" s="107"/>
      <c r="Y42" s="107"/>
      <c r="Z42" s="107"/>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row>
    <row r="43" spans="1:61" s="190" customFormat="1" hidden="1" outlineLevel="1">
      <c r="A43" s="12"/>
      <c r="B43" s="46"/>
      <c r="C43" s="131" t="str">
        <f>Asset4</f>
        <v>Zone Substation</v>
      </c>
      <c r="D43" s="12"/>
      <c r="E43" s="12"/>
      <c r="F43" s="116"/>
      <c r="G43" s="208">
        <f>Input!G44-Input!G78</f>
        <v>0</v>
      </c>
      <c r="H43" s="107">
        <f>Input!H44-Input!H78</f>
        <v>2.5424367613346912</v>
      </c>
      <c r="I43" s="107">
        <f>Input!I44-Input!I78</f>
        <v>5.7715054454123385</v>
      </c>
      <c r="J43" s="107">
        <f>Input!J44-Input!J78</f>
        <v>12.215619360843176</v>
      </c>
      <c r="K43" s="107">
        <f>Input!K44-Input!K78</f>
        <v>18.464705027136329</v>
      </c>
      <c r="L43" s="107">
        <f>Input!L44-Input!L78</f>
        <v>15.348828192043554</v>
      </c>
      <c r="M43" s="107">
        <f>Input!M44-Input!M78</f>
        <v>0</v>
      </c>
      <c r="N43" s="107">
        <f>Input!N44-Input!N78</f>
        <v>0</v>
      </c>
      <c r="O43" s="107">
        <f>Input!O44-Input!O78</f>
        <v>0</v>
      </c>
      <c r="P43" s="107">
        <f>Input!P44-Input!P78</f>
        <v>0</v>
      </c>
      <c r="Q43" s="107">
        <f>Input!Q44-Input!Q78</f>
        <v>0</v>
      </c>
      <c r="R43" s="107"/>
      <c r="S43" s="107"/>
      <c r="T43" s="107"/>
      <c r="U43" s="107"/>
      <c r="V43" s="107"/>
      <c r="W43" s="107"/>
      <c r="X43" s="107"/>
      <c r="Y43" s="107"/>
      <c r="Z43" s="107"/>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row>
    <row r="44" spans="1:61" s="190" customFormat="1" hidden="1" outlineLevel="1">
      <c r="A44" s="12"/>
      <c r="B44" s="46"/>
      <c r="C44" s="131" t="str">
        <f>Asset5</f>
        <v>IT &amp; Communication Systems (Networks)</v>
      </c>
      <c r="D44" s="12"/>
      <c r="E44" s="12"/>
      <c r="F44" s="116"/>
      <c r="G44" s="208">
        <f>Input!G45-Input!G79</f>
        <v>0</v>
      </c>
      <c r="H44" s="107">
        <f>Input!H45-Input!H79</f>
        <v>0.17371041888097291</v>
      </c>
      <c r="I44" s="107">
        <f>Input!I45-Input!I79</f>
        <v>0.1221171322316851</v>
      </c>
      <c r="J44" s="107">
        <f>Input!J45-Input!J79</f>
        <v>0.34316858527257021</v>
      </c>
      <c r="K44" s="107">
        <f>Input!K45-Input!K79</f>
        <v>0.91139550305280859</v>
      </c>
      <c r="L44" s="107">
        <f>Input!L45-Input!L79</f>
        <v>2.8025599228626361</v>
      </c>
      <c r="M44" s="107">
        <f>Input!M45-Input!M79</f>
        <v>0</v>
      </c>
      <c r="N44" s="107">
        <f>Input!N45-Input!N79</f>
        <v>0</v>
      </c>
      <c r="O44" s="107">
        <f>Input!O45-Input!O79</f>
        <v>0</v>
      </c>
      <c r="P44" s="107">
        <f>Input!P45-Input!P79</f>
        <v>0</v>
      </c>
      <c r="Q44" s="107">
        <f>Input!Q45-Input!Q79</f>
        <v>0</v>
      </c>
      <c r="R44" s="107"/>
      <c r="S44" s="107"/>
      <c r="T44" s="107"/>
      <c r="U44" s="107"/>
      <c r="V44" s="107"/>
      <c r="W44" s="107"/>
      <c r="X44" s="107"/>
      <c r="Y44" s="107"/>
      <c r="Z44" s="107"/>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row>
    <row r="45" spans="1:61" s="190" customFormat="1" hidden="1" outlineLevel="1">
      <c r="A45" s="12"/>
      <c r="B45" s="46"/>
      <c r="C45" s="131" t="str">
        <f>Asset6</f>
        <v>Motor Vehicles</v>
      </c>
      <c r="D45" s="12"/>
      <c r="E45" s="12"/>
      <c r="F45" s="116"/>
      <c r="G45" s="208">
        <f>Input!G46-Input!G80</f>
        <v>0</v>
      </c>
      <c r="H45" s="107">
        <f>Input!H46-Input!H80</f>
        <v>0</v>
      </c>
      <c r="I45" s="107">
        <f>Input!I46-Input!I80</f>
        <v>0</v>
      </c>
      <c r="J45" s="107">
        <f>Input!J46-Input!J80</f>
        <v>8.1352461738189608E-2</v>
      </c>
      <c r="K45" s="107">
        <f>Input!K46-Input!K80</f>
        <v>0.57682896212647894</v>
      </c>
      <c r="L45" s="107">
        <f>Input!L46-Input!L80</f>
        <v>0.23532130298822945</v>
      </c>
      <c r="M45" s="107">
        <f>Input!M46-Input!M80</f>
        <v>0</v>
      </c>
      <c r="N45" s="107">
        <f>Input!N46-Input!N80</f>
        <v>0</v>
      </c>
      <c r="O45" s="107">
        <f>Input!O46-Input!O80</f>
        <v>0</v>
      </c>
      <c r="P45" s="107">
        <f>Input!P46-Input!P80</f>
        <v>0</v>
      </c>
      <c r="Q45" s="107">
        <f>Input!Q46-Input!Q80</f>
        <v>0</v>
      </c>
      <c r="R45" s="107"/>
      <c r="S45" s="107"/>
      <c r="T45" s="107"/>
      <c r="U45" s="107"/>
      <c r="V45" s="107"/>
      <c r="W45" s="107"/>
      <c r="X45" s="107"/>
      <c r="Y45" s="107"/>
      <c r="Z45" s="107"/>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row>
    <row r="46" spans="1:61" s="190" customFormat="1" hidden="1" outlineLevel="1">
      <c r="A46" s="12"/>
      <c r="B46" s="46"/>
      <c r="C46" s="131" t="str">
        <f>Asset7</f>
        <v>Other Non-System Assets (Networks)</v>
      </c>
      <c r="D46" s="12"/>
      <c r="E46" s="12"/>
      <c r="F46" s="116"/>
      <c r="G46" s="208">
        <f>Input!G47-Input!G81</f>
        <v>0</v>
      </c>
      <c r="H46" s="107">
        <f>Input!H47-Input!H81</f>
        <v>0.13566792607454548</v>
      </c>
      <c r="I46" s="107">
        <f>Input!I47-Input!I81</f>
        <v>6.881803813419779E-2</v>
      </c>
      <c r="J46" s="107">
        <f>Input!J47-Input!J81</f>
        <v>5.4920718212085766E-2</v>
      </c>
      <c r="K46" s="107">
        <f>Input!K47-Input!K81</f>
        <v>8.3516647009445791E-2</v>
      </c>
      <c r="L46" s="107">
        <f>Input!L47-Input!L81</f>
        <v>8.8831915056044486E-2</v>
      </c>
      <c r="M46" s="107">
        <f>Input!M47-Input!M81</f>
        <v>0</v>
      </c>
      <c r="N46" s="107">
        <f>Input!N47-Input!N81</f>
        <v>0</v>
      </c>
      <c r="O46" s="107">
        <f>Input!O47-Input!O81</f>
        <v>0</v>
      </c>
      <c r="P46" s="107">
        <f>Input!P47-Input!P81</f>
        <v>0</v>
      </c>
      <c r="Q46" s="107">
        <f>Input!Q47-Input!Q81</f>
        <v>0</v>
      </c>
      <c r="R46" s="107"/>
      <c r="S46" s="107"/>
      <c r="T46" s="107"/>
      <c r="U46" s="107"/>
      <c r="V46" s="107"/>
      <c r="W46" s="107"/>
      <c r="X46" s="107"/>
      <c r="Y46" s="107"/>
      <c r="Z46" s="107"/>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row>
    <row r="47" spans="1:61" s="190" customFormat="1" hidden="1" outlineLevel="1">
      <c r="A47" s="12"/>
      <c r="B47" s="46"/>
      <c r="C47" s="131" t="str">
        <f>Asset8</f>
        <v>IT Systems (Corporate)</v>
      </c>
      <c r="D47" s="12"/>
      <c r="E47" s="12"/>
      <c r="F47" s="116"/>
      <c r="G47" s="208">
        <f>Input!G48-Input!G82</f>
        <v>0</v>
      </c>
      <c r="H47" s="107">
        <f>Input!H48-Input!H82</f>
        <v>0.128394325779008</v>
      </c>
      <c r="I47" s="107">
        <f>Input!I48-Input!I82</f>
        <v>3.8950782050058627E-2</v>
      </c>
      <c r="J47" s="107">
        <f>Input!J48-Input!J82</f>
        <v>0.20066218714655207</v>
      </c>
      <c r="K47" s="107">
        <f>Input!K48-Input!K82</f>
        <v>0.40215419524213819</v>
      </c>
      <c r="L47" s="107">
        <f>Input!L48-Input!L82</f>
        <v>0.95469632795575965</v>
      </c>
      <c r="M47" s="107">
        <f>Input!M48-Input!M82</f>
        <v>0</v>
      </c>
      <c r="N47" s="107">
        <f>Input!N48-Input!N82</f>
        <v>0</v>
      </c>
      <c r="O47" s="107">
        <f>Input!O48-Input!O82</f>
        <v>0</v>
      </c>
      <c r="P47" s="107">
        <f>Input!P48-Input!P82</f>
        <v>0</v>
      </c>
      <c r="Q47" s="107">
        <f>Input!Q48-Input!Q82</f>
        <v>0</v>
      </c>
      <c r="R47" s="107"/>
      <c r="S47" s="107"/>
      <c r="T47" s="107"/>
      <c r="U47" s="107"/>
      <c r="V47" s="107"/>
      <c r="W47" s="107"/>
      <c r="X47" s="107"/>
      <c r="Y47" s="107"/>
      <c r="Z47" s="107"/>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row>
    <row r="48" spans="1:61" s="190" customFormat="1" hidden="1" outlineLevel="1">
      <c r="A48" s="12"/>
      <c r="B48" s="46"/>
      <c r="C48" s="131" t="str">
        <f>Asset9</f>
        <v>Telecommunications (Corporate)</v>
      </c>
      <c r="D48" s="12"/>
      <c r="E48" s="12"/>
      <c r="F48" s="116"/>
      <c r="G48" s="208">
        <f>Input!G49-Input!G83</f>
        <v>0</v>
      </c>
      <c r="H48" s="107">
        <f>Input!H49-Input!H83</f>
        <v>3.5417028186202501E-2</v>
      </c>
      <c r="I48" s="107">
        <f>Input!I49-Input!I83</f>
        <v>1.1852425705536856E-2</v>
      </c>
      <c r="J48" s="107">
        <f>Input!J49-Input!J83</f>
        <v>5.6454142165891152E-3</v>
      </c>
      <c r="K48" s="107">
        <f>Input!K49-Input!K83</f>
        <v>7.4306815614047523E-3</v>
      </c>
      <c r="L48" s="107">
        <f>Input!L49-Input!L83</f>
        <v>0</v>
      </c>
      <c r="M48" s="107">
        <f>Input!M49-Input!M83</f>
        <v>0</v>
      </c>
      <c r="N48" s="107">
        <f>Input!N49-Input!N83</f>
        <v>0</v>
      </c>
      <c r="O48" s="107">
        <f>Input!O49-Input!O83</f>
        <v>0</v>
      </c>
      <c r="P48" s="107">
        <f>Input!P49-Input!P83</f>
        <v>0</v>
      </c>
      <c r="Q48" s="107">
        <f>Input!Q49-Input!Q83</f>
        <v>0</v>
      </c>
      <c r="R48" s="107"/>
      <c r="S48" s="107"/>
      <c r="T48" s="107"/>
      <c r="U48" s="107"/>
      <c r="V48" s="107"/>
      <c r="W48" s="107"/>
      <c r="X48" s="107"/>
      <c r="Y48" s="107"/>
      <c r="Z48" s="107"/>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row>
    <row r="49" spans="1:61" s="190" customFormat="1" hidden="1" outlineLevel="1">
      <c r="A49" s="12"/>
      <c r="B49" s="46"/>
      <c r="C49" s="131" t="str">
        <f>Asset10</f>
        <v>Other Non-System Assets (Corporate)</v>
      </c>
      <c r="D49" s="12"/>
      <c r="E49" s="12"/>
      <c r="F49" s="116"/>
      <c r="G49" s="208">
        <f>Input!G50-Input!G84</f>
        <v>0</v>
      </c>
      <c r="H49" s="107">
        <f>Input!H50-Input!H84</f>
        <v>0.46897318994059645</v>
      </c>
      <c r="I49" s="107">
        <f>Input!I50-Input!I84</f>
        <v>0.56127951811532972</v>
      </c>
      <c r="J49" s="107">
        <f>Input!J50-Input!J84</f>
        <v>8.5000445674335331E-2</v>
      </c>
      <c r="K49" s="107">
        <f>Input!K50-Input!K84</f>
        <v>9.5066713357696592E-2</v>
      </c>
      <c r="L49" s="107">
        <f>Input!L50-Input!L84</f>
        <v>0.165956395236142</v>
      </c>
      <c r="M49" s="107">
        <f>Input!M50-Input!M84</f>
        <v>0</v>
      </c>
      <c r="N49" s="107">
        <f>Input!N50-Input!N84</f>
        <v>0</v>
      </c>
      <c r="O49" s="107">
        <f>Input!O50-Input!O84</f>
        <v>0</v>
      </c>
      <c r="P49" s="107">
        <f>Input!P50-Input!P84</f>
        <v>0</v>
      </c>
      <c r="Q49" s="107">
        <f>Input!Q50-Input!Q84</f>
        <v>0</v>
      </c>
      <c r="R49" s="107"/>
      <c r="S49" s="107"/>
      <c r="T49" s="107"/>
      <c r="U49" s="107"/>
      <c r="V49" s="107"/>
      <c r="W49" s="107"/>
      <c r="X49" s="107"/>
      <c r="Y49" s="107"/>
      <c r="Z49" s="107"/>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row>
    <row r="50" spans="1:61" s="190" customFormat="1" hidden="1" outlineLevel="1">
      <c r="A50" s="12"/>
      <c r="B50" s="46"/>
      <c r="C50" s="131" t="str">
        <f>Asset11</f>
        <v>Land</v>
      </c>
      <c r="D50" s="12"/>
      <c r="E50" s="12"/>
      <c r="F50" s="116"/>
      <c r="G50" s="208">
        <f>Input!G51-Input!G85</f>
        <v>0</v>
      </c>
      <c r="H50" s="107">
        <f>Input!H51-Input!H85</f>
        <v>0.33654685393104061</v>
      </c>
      <c r="I50" s="107">
        <f>Input!I51-Input!I85</f>
        <v>0</v>
      </c>
      <c r="J50" s="107">
        <f>Input!J51-Input!J85</f>
        <v>0</v>
      </c>
      <c r="K50" s="107">
        <f>Input!K51-Input!K85</f>
        <v>0</v>
      </c>
      <c r="L50" s="107">
        <f>Input!L51-Input!L85</f>
        <v>0</v>
      </c>
      <c r="M50" s="107">
        <f>Input!M51-Input!M85</f>
        <v>0</v>
      </c>
      <c r="N50" s="107">
        <f>Input!N51-Input!N85</f>
        <v>0</v>
      </c>
      <c r="O50" s="107">
        <f>Input!O51-Input!O85</f>
        <v>0</v>
      </c>
      <c r="P50" s="107">
        <f>Input!P51-Input!P85</f>
        <v>0</v>
      </c>
      <c r="Q50" s="107">
        <f>Input!Q51-Input!Q85</f>
        <v>0</v>
      </c>
      <c r="R50" s="107"/>
      <c r="S50" s="107"/>
      <c r="T50" s="107"/>
      <c r="U50" s="107"/>
      <c r="V50" s="107"/>
      <c r="W50" s="107"/>
      <c r="X50" s="107"/>
      <c r="Y50" s="107"/>
      <c r="Z50" s="107"/>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row>
    <row r="51" spans="1:61" s="190" customFormat="1" hidden="1" outlineLevel="1">
      <c r="A51" s="12"/>
      <c r="B51" s="46"/>
      <c r="C51" s="131" t="str">
        <f>Asset12</f>
        <v>Buildings</v>
      </c>
      <c r="D51" s="12"/>
      <c r="E51" s="12"/>
      <c r="F51" s="116"/>
      <c r="G51" s="208">
        <f>Input!G52-Input!G86</f>
        <v>0</v>
      </c>
      <c r="H51" s="107">
        <f>Input!H52-Input!H86</f>
        <v>0.86376129134900759</v>
      </c>
      <c r="I51" s="107">
        <f>Input!I52-Input!I86</f>
        <v>1.2986215138336863</v>
      </c>
      <c r="J51" s="107">
        <f>Input!J52-Input!J86</f>
        <v>0.10525078739617169</v>
      </c>
      <c r="K51" s="107">
        <f>Input!K52-Input!K86</f>
        <v>0.16233107044779005</v>
      </c>
      <c r="L51" s="107">
        <f>Input!L52-Input!L86</f>
        <v>0.24473892708640652</v>
      </c>
      <c r="M51" s="107">
        <f>Input!M52-Input!M86</f>
        <v>0</v>
      </c>
      <c r="N51" s="107">
        <f>Input!N52-Input!N86</f>
        <v>0</v>
      </c>
      <c r="O51" s="107">
        <f>Input!O52-Input!O86</f>
        <v>0</v>
      </c>
      <c r="P51" s="107">
        <f>Input!P52-Input!P86</f>
        <v>0</v>
      </c>
      <c r="Q51" s="107">
        <f>Input!Q52-Input!Q86</f>
        <v>0</v>
      </c>
      <c r="R51" s="107"/>
      <c r="S51" s="107"/>
      <c r="T51" s="107"/>
      <c r="U51" s="107"/>
      <c r="V51" s="107"/>
      <c r="W51" s="107"/>
      <c r="X51" s="107"/>
      <c r="Y51" s="107"/>
      <c r="Z51" s="107"/>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row>
    <row r="52" spans="1:61" s="190" customFormat="1" hidden="1" outlineLevel="1">
      <c r="A52" s="12"/>
      <c r="B52" s="46"/>
      <c r="C52" s="131" t="str">
        <f>Asset13</f>
        <v>Equity raising costs</v>
      </c>
      <c r="D52" s="12"/>
      <c r="E52" s="12"/>
      <c r="F52" s="116"/>
      <c r="G52" s="208">
        <f>Input!G53-Input!G87</f>
        <v>0</v>
      </c>
      <c r="H52" s="107">
        <f>Input!H53-Input!H87</f>
        <v>3.3354844202852466E-2</v>
      </c>
      <c r="I52" s="107">
        <f>Input!I53-Input!I87</f>
        <v>0</v>
      </c>
      <c r="J52" s="107">
        <f>Input!J53-Input!J87</f>
        <v>0</v>
      </c>
      <c r="K52" s="107">
        <f>Input!K53-Input!K87</f>
        <v>0</v>
      </c>
      <c r="L52" s="107">
        <f>Input!L53-Input!L87</f>
        <v>0</v>
      </c>
      <c r="M52" s="107">
        <f>Input!M53-Input!M87</f>
        <v>0</v>
      </c>
      <c r="N52" s="107">
        <f>Input!N53-Input!N87</f>
        <v>0</v>
      </c>
      <c r="O52" s="107">
        <f>Input!O53-Input!O87</f>
        <v>0</v>
      </c>
      <c r="P52" s="107">
        <f>Input!P53-Input!P87</f>
        <v>0</v>
      </c>
      <c r="Q52" s="107">
        <f>Input!Q53-Input!Q87</f>
        <v>0</v>
      </c>
      <c r="R52" s="107"/>
      <c r="S52" s="107"/>
      <c r="T52" s="107"/>
      <c r="U52" s="107"/>
      <c r="V52" s="107"/>
      <c r="W52" s="107"/>
      <c r="X52" s="107"/>
      <c r="Y52" s="107"/>
      <c r="Z52" s="107"/>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row>
    <row r="53" spans="1:61" s="190" customFormat="1" hidden="1" outlineLevel="1">
      <c r="A53" s="12"/>
      <c r="B53" s="46"/>
      <c r="C53" s="131">
        <f>Asset14</f>
        <v>0</v>
      </c>
      <c r="D53" s="12"/>
      <c r="E53" s="12"/>
      <c r="F53" s="116"/>
      <c r="G53" s="208">
        <f>Input!G54-Input!G88</f>
        <v>0</v>
      </c>
      <c r="H53" s="107">
        <f>Input!H54-Input!H88</f>
        <v>0</v>
      </c>
      <c r="I53" s="107">
        <f>Input!I54-Input!I88</f>
        <v>0</v>
      </c>
      <c r="J53" s="107">
        <f>Input!J54-Input!J88</f>
        <v>0</v>
      </c>
      <c r="K53" s="107">
        <f>Input!K54-Input!K88</f>
        <v>0</v>
      </c>
      <c r="L53" s="107">
        <f>Input!L54-Input!L88</f>
        <v>0</v>
      </c>
      <c r="M53" s="107">
        <f>Input!M54-Input!M88</f>
        <v>0</v>
      </c>
      <c r="N53" s="107">
        <f>Input!N54-Input!N88</f>
        <v>0</v>
      </c>
      <c r="O53" s="107">
        <f>Input!O54-Input!O88</f>
        <v>0</v>
      </c>
      <c r="P53" s="107">
        <f>Input!P54-Input!P88</f>
        <v>0</v>
      </c>
      <c r="Q53" s="107">
        <f>Input!Q54-Input!Q88</f>
        <v>0</v>
      </c>
      <c r="R53" s="107"/>
      <c r="S53" s="107"/>
      <c r="T53" s="107"/>
      <c r="U53" s="107"/>
      <c r="V53" s="107"/>
      <c r="W53" s="107"/>
      <c r="X53" s="107"/>
      <c r="Y53" s="107"/>
      <c r="Z53" s="107"/>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row>
    <row r="54" spans="1:61" s="190" customFormat="1" hidden="1" outlineLevel="1">
      <c r="A54" s="12"/>
      <c r="B54" s="46"/>
      <c r="C54" s="131">
        <f>Asset15</f>
        <v>0</v>
      </c>
      <c r="D54" s="12"/>
      <c r="E54" s="12"/>
      <c r="F54" s="116"/>
      <c r="G54" s="208">
        <f>Input!G55-Input!G89</f>
        <v>0</v>
      </c>
      <c r="H54" s="107">
        <f>Input!H55-Input!H89</f>
        <v>0</v>
      </c>
      <c r="I54" s="107">
        <f>Input!I55-Input!I89</f>
        <v>0</v>
      </c>
      <c r="J54" s="107">
        <f>Input!J55-Input!J89</f>
        <v>0</v>
      </c>
      <c r="K54" s="107">
        <f>Input!K55-Input!K89</f>
        <v>0</v>
      </c>
      <c r="L54" s="107">
        <f>Input!L55-Input!L89</f>
        <v>0</v>
      </c>
      <c r="M54" s="107">
        <f>Input!M55-Input!M89</f>
        <v>0</v>
      </c>
      <c r="N54" s="107">
        <f>Input!N55-Input!N89</f>
        <v>0</v>
      </c>
      <c r="O54" s="107">
        <f>Input!O55-Input!O89</f>
        <v>0</v>
      </c>
      <c r="P54" s="107">
        <f>Input!P55-Input!P89</f>
        <v>0</v>
      </c>
      <c r="Q54" s="107">
        <f>Input!Q55-Input!Q89</f>
        <v>0</v>
      </c>
      <c r="R54" s="107"/>
      <c r="S54" s="107"/>
      <c r="T54" s="107"/>
      <c r="U54" s="107"/>
      <c r="V54" s="107"/>
      <c r="W54" s="107"/>
      <c r="X54" s="107"/>
      <c r="Y54" s="107"/>
      <c r="Z54" s="107"/>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row>
    <row r="55" spans="1:61" s="190" customFormat="1" hidden="1" outlineLevel="1">
      <c r="A55" s="12"/>
      <c r="B55" s="46"/>
      <c r="C55" s="131">
        <f>Asset16</f>
        <v>0</v>
      </c>
      <c r="D55" s="12"/>
      <c r="E55" s="12"/>
      <c r="F55" s="116"/>
      <c r="G55" s="208">
        <f>Input!G56-Input!G90</f>
        <v>0</v>
      </c>
      <c r="H55" s="107">
        <f>Input!H56-Input!H90</f>
        <v>0</v>
      </c>
      <c r="I55" s="107">
        <f>Input!I56-Input!I90</f>
        <v>0</v>
      </c>
      <c r="J55" s="107">
        <f>Input!J56-Input!J90</f>
        <v>0</v>
      </c>
      <c r="K55" s="107">
        <f>Input!K56-Input!K90</f>
        <v>0</v>
      </c>
      <c r="L55" s="107">
        <f>Input!L56-Input!L90</f>
        <v>0</v>
      </c>
      <c r="M55" s="107">
        <f>Input!M56-Input!M90</f>
        <v>0</v>
      </c>
      <c r="N55" s="107">
        <f>Input!N56-Input!N90</f>
        <v>0</v>
      </c>
      <c r="O55" s="107">
        <f>Input!O56-Input!O90</f>
        <v>0</v>
      </c>
      <c r="P55" s="107">
        <f>Input!P56-Input!P90</f>
        <v>0</v>
      </c>
      <c r="Q55" s="107">
        <f>Input!Q56-Input!Q90</f>
        <v>0</v>
      </c>
      <c r="R55" s="107"/>
      <c r="S55" s="107"/>
      <c r="T55" s="107"/>
      <c r="U55" s="107"/>
      <c r="V55" s="107"/>
      <c r="W55" s="107"/>
      <c r="X55" s="107"/>
      <c r="Y55" s="107"/>
      <c r="Z55" s="107"/>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row>
    <row r="56" spans="1:61" s="190" customFormat="1" hidden="1" outlineLevel="1">
      <c r="A56" s="12"/>
      <c r="B56" s="46"/>
      <c r="C56" s="131">
        <f>Asset17</f>
        <v>0</v>
      </c>
      <c r="D56" s="12"/>
      <c r="E56" s="12"/>
      <c r="F56" s="116"/>
      <c r="G56" s="208">
        <f>Input!G57-Input!G91</f>
        <v>0</v>
      </c>
      <c r="H56" s="107">
        <f>Input!H57-Input!H91</f>
        <v>0</v>
      </c>
      <c r="I56" s="107">
        <f>Input!I57-Input!I91</f>
        <v>0</v>
      </c>
      <c r="J56" s="107">
        <f>Input!J57-Input!J91</f>
        <v>0</v>
      </c>
      <c r="K56" s="107">
        <f>Input!K57-Input!K91</f>
        <v>0</v>
      </c>
      <c r="L56" s="107">
        <f>Input!L57-Input!L91</f>
        <v>0</v>
      </c>
      <c r="M56" s="107">
        <f>Input!M57-Input!M91</f>
        <v>0</v>
      </c>
      <c r="N56" s="107">
        <f>Input!N57-Input!N91</f>
        <v>0</v>
      </c>
      <c r="O56" s="107">
        <f>Input!O57-Input!O91</f>
        <v>0</v>
      </c>
      <c r="P56" s="107">
        <f>Input!P57-Input!P91</f>
        <v>0</v>
      </c>
      <c r="Q56" s="107">
        <f>Input!Q57-Input!Q91</f>
        <v>0</v>
      </c>
      <c r="R56" s="107"/>
      <c r="S56" s="107"/>
      <c r="T56" s="107"/>
      <c r="U56" s="107"/>
      <c r="V56" s="107"/>
      <c r="W56" s="107"/>
      <c r="X56" s="107"/>
      <c r="Y56" s="107"/>
      <c r="Z56" s="107"/>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row>
    <row r="57" spans="1:61" s="190" customFormat="1" hidden="1" outlineLevel="1">
      <c r="A57" s="12"/>
      <c r="B57" s="46"/>
      <c r="C57" s="131">
        <f>Asset18</f>
        <v>0</v>
      </c>
      <c r="D57" s="12"/>
      <c r="E57" s="12"/>
      <c r="F57" s="116"/>
      <c r="G57" s="208">
        <f>Input!G58-Input!G92</f>
        <v>0</v>
      </c>
      <c r="H57" s="107">
        <f>Input!H58-Input!H92</f>
        <v>0</v>
      </c>
      <c r="I57" s="107">
        <f>Input!I58-Input!I92</f>
        <v>0</v>
      </c>
      <c r="J57" s="107">
        <f>Input!J58-Input!J92</f>
        <v>0</v>
      </c>
      <c r="K57" s="107">
        <f>Input!K58-Input!K92</f>
        <v>0</v>
      </c>
      <c r="L57" s="107">
        <f>Input!L58-Input!L92</f>
        <v>0</v>
      </c>
      <c r="M57" s="107">
        <f>Input!M58-Input!M92</f>
        <v>0</v>
      </c>
      <c r="N57" s="107">
        <f>Input!N58-Input!N92</f>
        <v>0</v>
      </c>
      <c r="O57" s="107">
        <f>Input!O58-Input!O92</f>
        <v>0</v>
      </c>
      <c r="P57" s="107">
        <f>Input!P58-Input!P92</f>
        <v>0</v>
      </c>
      <c r="Q57" s="107">
        <f>Input!Q58-Input!Q92</f>
        <v>0</v>
      </c>
      <c r="R57" s="107"/>
      <c r="S57" s="107"/>
      <c r="T57" s="107"/>
      <c r="U57" s="107"/>
      <c r="V57" s="107"/>
      <c r="W57" s="107"/>
      <c r="X57" s="107"/>
      <c r="Y57" s="107"/>
      <c r="Z57" s="107"/>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row>
    <row r="58" spans="1:61" s="190" customFormat="1" hidden="1" outlineLevel="1">
      <c r="A58" s="12"/>
      <c r="B58" s="46"/>
      <c r="C58" s="131">
        <f>Asset19</f>
        <v>0</v>
      </c>
      <c r="D58" s="12"/>
      <c r="E58" s="12"/>
      <c r="F58" s="116"/>
      <c r="G58" s="208">
        <f>Input!G59-Input!G93</f>
        <v>0</v>
      </c>
      <c r="H58" s="107">
        <f>Input!H59-Input!H93</f>
        <v>0</v>
      </c>
      <c r="I58" s="107">
        <f>Input!I59-Input!I93</f>
        <v>0</v>
      </c>
      <c r="J58" s="107">
        <f>Input!J59-Input!J93</f>
        <v>0</v>
      </c>
      <c r="K58" s="107">
        <f>Input!K59-Input!K93</f>
        <v>0</v>
      </c>
      <c r="L58" s="107">
        <f>Input!L59-Input!L93</f>
        <v>0</v>
      </c>
      <c r="M58" s="107">
        <f>Input!M59-Input!M93</f>
        <v>0</v>
      </c>
      <c r="N58" s="107">
        <f>Input!N59-Input!N93</f>
        <v>0</v>
      </c>
      <c r="O58" s="107">
        <f>Input!O59-Input!O93</f>
        <v>0</v>
      </c>
      <c r="P58" s="107">
        <f>Input!P59-Input!P93</f>
        <v>0</v>
      </c>
      <c r="Q58" s="107">
        <f>Input!Q59-Input!Q93</f>
        <v>0</v>
      </c>
      <c r="R58" s="107"/>
      <c r="S58" s="107"/>
      <c r="T58" s="107"/>
      <c r="U58" s="107"/>
      <c r="V58" s="107"/>
      <c r="W58" s="107"/>
      <c r="X58" s="107"/>
      <c r="Y58" s="107"/>
      <c r="Z58" s="107"/>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row>
    <row r="59" spans="1:61" s="190" customFormat="1" hidden="1" outlineLevel="1">
      <c r="A59" s="12"/>
      <c r="B59" s="46"/>
      <c r="C59" s="131">
        <f>Asset20</f>
        <v>0</v>
      </c>
      <c r="D59" s="12"/>
      <c r="E59" s="12"/>
      <c r="F59" s="116"/>
      <c r="G59" s="208">
        <f>Input!G60-Input!G94</f>
        <v>0</v>
      </c>
      <c r="H59" s="107">
        <f>Input!H60-Input!H94</f>
        <v>0</v>
      </c>
      <c r="I59" s="107">
        <f>Input!I60-Input!I94</f>
        <v>0</v>
      </c>
      <c r="J59" s="107">
        <f>Input!J60-Input!J94</f>
        <v>0</v>
      </c>
      <c r="K59" s="107">
        <f>Input!K60-Input!K94</f>
        <v>0</v>
      </c>
      <c r="L59" s="107">
        <f>Input!L60-Input!L94</f>
        <v>0</v>
      </c>
      <c r="M59" s="107">
        <f>Input!M60-Input!M94</f>
        <v>0</v>
      </c>
      <c r="N59" s="107">
        <f>Input!N60-Input!N94</f>
        <v>0</v>
      </c>
      <c r="O59" s="107">
        <f>Input!O60-Input!O94</f>
        <v>0</v>
      </c>
      <c r="P59" s="107">
        <f>Input!P60-Input!P94</f>
        <v>0</v>
      </c>
      <c r="Q59" s="107">
        <f>Input!Q60-Input!Q94</f>
        <v>0</v>
      </c>
      <c r="R59" s="107"/>
      <c r="S59" s="107"/>
      <c r="T59" s="107"/>
      <c r="U59" s="107"/>
      <c r="V59" s="107"/>
      <c r="W59" s="107"/>
      <c r="X59" s="107"/>
      <c r="Y59" s="107"/>
      <c r="Z59" s="107"/>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row>
    <row r="60" spans="1:61" s="190" customFormat="1" hidden="1" outlineLevel="1">
      <c r="A60" s="12"/>
      <c r="B60" s="46"/>
      <c r="C60" s="131">
        <f>Asset21</f>
        <v>0</v>
      </c>
      <c r="D60" s="12"/>
      <c r="E60" s="12"/>
      <c r="F60" s="116"/>
      <c r="G60" s="208">
        <f>Input!G61-Input!G95</f>
        <v>0</v>
      </c>
      <c r="H60" s="107">
        <f>Input!H61-Input!H95</f>
        <v>0</v>
      </c>
      <c r="I60" s="107">
        <f>Input!I61-Input!I95</f>
        <v>0</v>
      </c>
      <c r="J60" s="107">
        <f>Input!J61-Input!J95</f>
        <v>0</v>
      </c>
      <c r="K60" s="107">
        <f>Input!K61-Input!K95</f>
        <v>0</v>
      </c>
      <c r="L60" s="107">
        <f>Input!L61-Input!L95</f>
        <v>0</v>
      </c>
      <c r="M60" s="107">
        <f>Input!M61-Input!M95</f>
        <v>0</v>
      </c>
      <c r="N60" s="107">
        <f>Input!N61-Input!N95</f>
        <v>0</v>
      </c>
      <c r="O60" s="107">
        <f>Input!O61-Input!O95</f>
        <v>0</v>
      </c>
      <c r="P60" s="107">
        <f>Input!P61-Input!P95</f>
        <v>0</v>
      </c>
      <c r="Q60" s="107">
        <f>Input!Q61-Input!Q95</f>
        <v>0</v>
      </c>
      <c r="R60" s="107"/>
      <c r="S60" s="107"/>
      <c r="T60" s="107"/>
      <c r="U60" s="107"/>
      <c r="V60" s="107"/>
      <c r="W60" s="107"/>
      <c r="X60" s="107"/>
      <c r="Y60" s="107"/>
      <c r="Z60" s="107"/>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row>
    <row r="61" spans="1:61" s="190" customFormat="1" hidden="1" outlineLevel="1">
      <c r="A61" s="12"/>
      <c r="B61" s="46"/>
      <c r="C61" s="131">
        <f>Asset22</f>
        <v>0</v>
      </c>
      <c r="D61" s="12"/>
      <c r="E61" s="12"/>
      <c r="F61" s="116"/>
      <c r="G61" s="208">
        <f>Input!G62-Input!G96</f>
        <v>0</v>
      </c>
      <c r="H61" s="107">
        <f>Input!H62-Input!H96</f>
        <v>0</v>
      </c>
      <c r="I61" s="107">
        <f>Input!I62-Input!I96</f>
        <v>0</v>
      </c>
      <c r="J61" s="107">
        <f>Input!J62-Input!J96</f>
        <v>0</v>
      </c>
      <c r="K61" s="107">
        <f>Input!K62-Input!K96</f>
        <v>0</v>
      </c>
      <c r="L61" s="107">
        <f>Input!L62-Input!L96</f>
        <v>0</v>
      </c>
      <c r="M61" s="107">
        <f>Input!M62-Input!M96</f>
        <v>0</v>
      </c>
      <c r="N61" s="107">
        <f>Input!N62-Input!N96</f>
        <v>0</v>
      </c>
      <c r="O61" s="107">
        <f>Input!O62-Input!O96</f>
        <v>0</v>
      </c>
      <c r="P61" s="107">
        <f>Input!P62-Input!P96</f>
        <v>0</v>
      </c>
      <c r="Q61" s="107">
        <f>Input!Q62-Input!Q96</f>
        <v>0</v>
      </c>
      <c r="R61" s="107"/>
      <c r="S61" s="107"/>
      <c r="T61" s="107"/>
      <c r="U61" s="107"/>
      <c r="V61" s="107"/>
      <c r="W61" s="107"/>
      <c r="X61" s="107"/>
      <c r="Y61" s="107"/>
      <c r="Z61" s="107"/>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row>
    <row r="62" spans="1:61" s="190" customFormat="1" hidden="1" outlineLevel="1">
      <c r="A62" s="12"/>
      <c r="B62" s="46"/>
      <c r="C62" s="131">
        <f>Asset23</f>
        <v>0</v>
      </c>
      <c r="D62" s="12"/>
      <c r="E62" s="12"/>
      <c r="F62" s="116"/>
      <c r="G62" s="208">
        <f>Input!G63-Input!G97</f>
        <v>0</v>
      </c>
      <c r="H62" s="107">
        <f>Input!H63-Input!H97</f>
        <v>0</v>
      </c>
      <c r="I62" s="107">
        <f>Input!I63-Input!I97</f>
        <v>0</v>
      </c>
      <c r="J62" s="107">
        <f>Input!J63-Input!J97</f>
        <v>0</v>
      </c>
      <c r="K62" s="107">
        <f>Input!K63-Input!K97</f>
        <v>0</v>
      </c>
      <c r="L62" s="107">
        <f>Input!L63-Input!L97</f>
        <v>0</v>
      </c>
      <c r="M62" s="107">
        <f>Input!M63-Input!M97</f>
        <v>0</v>
      </c>
      <c r="N62" s="107">
        <f>Input!N63-Input!N97</f>
        <v>0</v>
      </c>
      <c r="O62" s="107">
        <f>Input!O63-Input!O97</f>
        <v>0</v>
      </c>
      <c r="P62" s="107">
        <f>Input!P63-Input!P97</f>
        <v>0</v>
      </c>
      <c r="Q62" s="107">
        <f>Input!Q63-Input!Q97</f>
        <v>0</v>
      </c>
      <c r="R62" s="107"/>
      <c r="S62" s="107"/>
      <c r="T62" s="107"/>
      <c r="U62" s="107"/>
      <c r="V62" s="107"/>
      <c r="W62" s="107"/>
      <c r="X62" s="107"/>
      <c r="Y62" s="107"/>
      <c r="Z62" s="107"/>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row>
    <row r="63" spans="1:61" s="190" customFormat="1" hidden="1" outlineLevel="1">
      <c r="A63" s="12"/>
      <c r="B63" s="46"/>
      <c r="C63" s="131">
        <f>Asset24</f>
        <v>0</v>
      </c>
      <c r="D63" s="12"/>
      <c r="E63" s="12"/>
      <c r="F63" s="116"/>
      <c r="G63" s="208">
        <f>Input!G64-Input!G98</f>
        <v>0</v>
      </c>
      <c r="H63" s="107">
        <f>Input!H64-Input!H98</f>
        <v>0</v>
      </c>
      <c r="I63" s="107">
        <f>Input!I64-Input!I98</f>
        <v>0</v>
      </c>
      <c r="J63" s="107">
        <f>Input!J64-Input!J98</f>
        <v>0</v>
      </c>
      <c r="K63" s="107">
        <f>Input!K64-Input!K98</f>
        <v>0</v>
      </c>
      <c r="L63" s="107">
        <f>Input!L64-Input!L98</f>
        <v>0</v>
      </c>
      <c r="M63" s="107">
        <f>Input!M64-Input!M98</f>
        <v>0</v>
      </c>
      <c r="N63" s="107">
        <f>Input!N64-Input!N98</f>
        <v>0</v>
      </c>
      <c r="O63" s="107">
        <f>Input!O64-Input!O98</f>
        <v>0</v>
      </c>
      <c r="P63" s="107">
        <f>Input!P64-Input!P98</f>
        <v>0</v>
      </c>
      <c r="Q63" s="107">
        <f>Input!Q64-Input!Q98</f>
        <v>0</v>
      </c>
      <c r="R63" s="107"/>
      <c r="S63" s="107"/>
      <c r="T63" s="107"/>
      <c r="U63" s="107"/>
      <c r="V63" s="107"/>
      <c r="W63" s="107"/>
      <c r="X63" s="107"/>
      <c r="Y63" s="107"/>
      <c r="Z63" s="107"/>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row>
    <row r="64" spans="1:61" s="190" customFormat="1" hidden="1" outlineLevel="1">
      <c r="A64" s="12"/>
      <c r="B64" s="46"/>
      <c r="C64" s="131">
        <f>Asset25</f>
        <v>0</v>
      </c>
      <c r="D64" s="12"/>
      <c r="E64" s="12"/>
      <c r="F64" s="116"/>
      <c r="G64" s="208">
        <f>Input!G65-Input!G99</f>
        <v>0</v>
      </c>
      <c r="H64" s="107">
        <f>Input!H65-Input!H99</f>
        <v>0</v>
      </c>
      <c r="I64" s="107">
        <f>Input!I65-Input!I99</f>
        <v>0</v>
      </c>
      <c r="J64" s="107">
        <f>Input!J65-Input!J99</f>
        <v>0</v>
      </c>
      <c r="K64" s="107">
        <f>Input!K65-Input!K99</f>
        <v>0</v>
      </c>
      <c r="L64" s="107">
        <f>Input!L65-Input!L99</f>
        <v>0</v>
      </c>
      <c r="M64" s="107">
        <f>Input!M65-Input!M99</f>
        <v>0</v>
      </c>
      <c r="N64" s="107">
        <f>Input!N65-Input!N99</f>
        <v>0</v>
      </c>
      <c r="O64" s="107">
        <f>Input!O65-Input!O99</f>
        <v>0</v>
      </c>
      <c r="P64" s="107">
        <f>Input!P65-Input!P99</f>
        <v>0</v>
      </c>
      <c r="Q64" s="107">
        <f>Input!Q65-Input!Q99</f>
        <v>0</v>
      </c>
      <c r="R64" s="107"/>
      <c r="S64" s="107"/>
      <c r="T64" s="107"/>
      <c r="U64" s="107"/>
      <c r="V64" s="107"/>
      <c r="W64" s="107"/>
      <c r="X64" s="107"/>
      <c r="Y64" s="107"/>
      <c r="Z64" s="107"/>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row>
    <row r="65" spans="1:61" s="190" customFormat="1" hidden="1" outlineLevel="1">
      <c r="A65" s="12"/>
      <c r="B65" s="46"/>
      <c r="C65" s="131">
        <f>Asset26</f>
        <v>0</v>
      </c>
      <c r="D65" s="12"/>
      <c r="E65" s="12"/>
      <c r="F65" s="116"/>
      <c r="G65" s="208">
        <f>Input!G66-Input!G100</f>
        <v>0</v>
      </c>
      <c r="H65" s="107">
        <f>Input!H66-Input!H100</f>
        <v>0</v>
      </c>
      <c r="I65" s="107">
        <f>Input!I66-Input!I100</f>
        <v>0</v>
      </c>
      <c r="J65" s="107">
        <f>Input!J66-Input!J100</f>
        <v>0</v>
      </c>
      <c r="K65" s="107">
        <f>Input!K66-Input!K100</f>
        <v>0</v>
      </c>
      <c r="L65" s="107">
        <f>Input!L66-Input!L100</f>
        <v>0</v>
      </c>
      <c r="M65" s="107">
        <f>Input!M66-Input!M100</f>
        <v>0</v>
      </c>
      <c r="N65" s="107">
        <f>Input!N66-Input!N100</f>
        <v>0</v>
      </c>
      <c r="O65" s="107">
        <f>Input!O66-Input!O100</f>
        <v>0</v>
      </c>
      <c r="P65" s="107">
        <f>Input!P66-Input!P100</f>
        <v>0</v>
      </c>
      <c r="Q65" s="107">
        <f>Input!Q66-Input!Q100</f>
        <v>0</v>
      </c>
      <c r="R65" s="107"/>
      <c r="S65" s="107"/>
      <c r="T65" s="107"/>
      <c r="U65" s="107"/>
      <c r="V65" s="107"/>
      <c r="W65" s="107"/>
      <c r="X65" s="107"/>
      <c r="Y65" s="107"/>
      <c r="Z65" s="107"/>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row>
    <row r="66" spans="1:61" s="190" customFormat="1" hidden="1" outlineLevel="1">
      <c r="A66" s="12"/>
      <c r="B66" s="46"/>
      <c r="C66" s="131">
        <f>Asset27</f>
        <v>0</v>
      </c>
      <c r="D66" s="12"/>
      <c r="E66" s="12"/>
      <c r="F66" s="116"/>
      <c r="G66" s="208">
        <f>Input!G67-Input!G101</f>
        <v>0</v>
      </c>
      <c r="H66" s="107">
        <f>Input!H67-Input!H101</f>
        <v>0</v>
      </c>
      <c r="I66" s="107">
        <f>Input!I67-Input!I101</f>
        <v>0</v>
      </c>
      <c r="J66" s="107">
        <f>Input!J67-Input!J101</f>
        <v>0</v>
      </c>
      <c r="K66" s="107">
        <f>Input!K67-Input!K101</f>
        <v>0</v>
      </c>
      <c r="L66" s="107">
        <f>Input!L67-Input!L101</f>
        <v>0</v>
      </c>
      <c r="M66" s="107">
        <f>Input!M67-Input!M101</f>
        <v>0</v>
      </c>
      <c r="N66" s="107">
        <f>Input!N67-Input!N101</f>
        <v>0</v>
      </c>
      <c r="O66" s="107">
        <f>Input!O67-Input!O101</f>
        <v>0</v>
      </c>
      <c r="P66" s="107">
        <f>Input!P67-Input!P101</f>
        <v>0</v>
      </c>
      <c r="Q66" s="107">
        <f>Input!Q67-Input!Q101</f>
        <v>0</v>
      </c>
      <c r="R66" s="107"/>
      <c r="S66" s="107"/>
      <c r="T66" s="107"/>
      <c r="U66" s="107"/>
      <c r="V66" s="107"/>
      <c r="W66" s="107"/>
      <c r="X66" s="107"/>
      <c r="Y66" s="107"/>
      <c r="Z66" s="107"/>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row>
    <row r="67" spans="1:61" s="190" customFormat="1" hidden="1" outlineLevel="1">
      <c r="A67" s="12"/>
      <c r="B67" s="46"/>
      <c r="C67" s="131">
        <f>Asset28</f>
        <v>0</v>
      </c>
      <c r="D67" s="12"/>
      <c r="E67" s="12"/>
      <c r="F67" s="116"/>
      <c r="G67" s="208">
        <f>Input!G68-Input!G102</f>
        <v>0</v>
      </c>
      <c r="H67" s="107">
        <f>Input!H68-Input!H102</f>
        <v>0</v>
      </c>
      <c r="I67" s="107">
        <f>Input!I68-Input!I102</f>
        <v>0</v>
      </c>
      <c r="J67" s="107">
        <f>Input!J68-Input!J102</f>
        <v>0</v>
      </c>
      <c r="K67" s="107">
        <f>Input!K68-Input!K102</f>
        <v>0</v>
      </c>
      <c r="L67" s="107">
        <f>Input!L68-Input!L102</f>
        <v>0</v>
      </c>
      <c r="M67" s="107">
        <f>Input!M68-Input!M102</f>
        <v>0</v>
      </c>
      <c r="N67" s="107">
        <f>Input!N68-Input!N102</f>
        <v>0</v>
      </c>
      <c r="O67" s="107">
        <f>Input!O68-Input!O102</f>
        <v>0</v>
      </c>
      <c r="P67" s="107">
        <f>Input!P68-Input!P102</f>
        <v>0</v>
      </c>
      <c r="Q67" s="107">
        <f>Input!Q68-Input!Q102</f>
        <v>0</v>
      </c>
      <c r="R67" s="107"/>
      <c r="S67" s="107"/>
      <c r="T67" s="107"/>
      <c r="U67" s="107"/>
      <c r="V67" s="107"/>
      <c r="W67" s="107"/>
      <c r="X67" s="107"/>
      <c r="Y67" s="107"/>
      <c r="Z67" s="107"/>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row>
    <row r="68" spans="1:61" s="190" customFormat="1" hidden="1" outlineLevel="1">
      <c r="A68" s="12"/>
      <c r="B68" s="46"/>
      <c r="C68" s="131">
        <f>Asset29</f>
        <v>0</v>
      </c>
      <c r="D68" s="12"/>
      <c r="E68" s="12"/>
      <c r="F68" s="116"/>
      <c r="G68" s="208">
        <f>Input!G69-Input!G103</f>
        <v>0</v>
      </c>
      <c r="H68" s="107">
        <f>Input!H69-Input!H103</f>
        <v>0</v>
      </c>
      <c r="I68" s="107">
        <f>Input!I69-Input!I103</f>
        <v>0</v>
      </c>
      <c r="J68" s="107">
        <f>Input!J69-Input!J103</f>
        <v>0</v>
      </c>
      <c r="K68" s="107">
        <f>Input!K69-Input!K103</f>
        <v>0</v>
      </c>
      <c r="L68" s="107">
        <f>Input!L69-Input!L103</f>
        <v>0</v>
      </c>
      <c r="M68" s="107">
        <f>Input!M69-Input!M103</f>
        <v>0</v>
      </c>
      <c r="N68" s="107">
        <f>Input!N69-Input!N103</f>
        <v>0</v>
      </c>
      <c r="O68" s="107">
        <f>Input!O69-Input!O103</f>
        <v>0</v>
      </c>
      <c r="P68" s="107">
        <f>Input!P69-Input!P103</f>
        <v>0</v>
      </c>
      <c r="Q68" s="107">
        <f>Input!Q69-Input!Q103</f>
        <v>0</v>
      </c>
      <c r="R68" s="107"/>
      <c r="S68" s="107"/>
      <c r="T68" s="107"/>
      <c r="U68" s="107"/>
      <c r="V68" s="107"/>
      <c r="W68" s="107"/>
      <c r="X68" s="107"/>
      <c r="Y68" s="107"/>
      <c r="Z68" s="107"/>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row>
    <row r="69" spans="1:61" s="190" customFormat="1" hidden="1" outlineLevel="1">
      <c r="A69" s="12"/>
      <c r="B69" s="46"/>
      <c r="C69" s="131">
        <f>Asset30</f>
        <v>0</v>
      </c>
      <c r="D69" s="12"/>
      <c r="E69" s="12"/>
      <c r="F69" s="116"/>
      <c r="G69" s="208">
        <f>Input!G70-Input!G104</f>
        <v>0</v>
      </c>
      <c r="H69" s="107">
        <f>Input!H70-Input!H104</f>
        <v>0</v>
      </c>
      <c r="I69" s="107">
        <f>Input!I70-Input!I104</f>
        <v>0</v>
      </c>
      <c r="J69" s="107">
        <f>Input!J70-Input!J104</f>
        <v>0</v>
      </c>
      <c r="K69" s="107">
        <f>Input!K70-Input!K104</f>
        <v>0</v>
      </c>
      <c r="L69" s="107">
        <f>Input!L70-Input!L104</f>
        <v>0</v>
      </c>
      <c r="M69" s="107">
        <f>Input!M70-Input!M104</f>
        <v>0</v>
      </c>
      <c r="N69" s="107">
        <f>Input!N70-Input!N104</f>
        <v>0</v>
      </c>
      <c r="O69" s="107">
        <f>Input!O70-Input!O104</f>
        <v>0</v>
      </c>
      <c r="P69" s="107">
        <f>Input!P70-Input!P104</f>
        <v>0</v>
      </c>
      <c r="Q69" s="107">
        <f>Input!Q70-Input!Q104</f>
        <v>0</v>
      </c>
      <c r="R69" s="107"/>
      <c r="S69" s="107"/>
      <c r="T69" s="107"/>
      <c r="U69" s="107"/>
      <c r="V69" s="107"/>
      <c r="W69" s="107"/>
      <c r="X69" s="107"/>
      <c r="Y69" s="107"/>
      <c r="Z69" s="107"/>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row>
    <row r="70" spans="1:61" s="190" customFormat="1" collapsed="1">
      <c r="A70" s="12"/>
      <c r="B70" s="17"/>
      <c r="C70" s="12"/>
      <c r="D70" s="12"/>
      <c r="E70" s="12"/>
      <c r="F70" s="116"/>
      <c r="G70" s="208"/>
      <c r="H70" s="107"/>
      <c r="I70" s="107"/>
      <c r="J70" s="107"/>
      <c r="K70" s="107"/>
      <c r="L70" s="107"/>
      <c r="M70" s="107"/>
      <c r="N70" s="107"/>
      <c r="O70" s="107"/>
      <c r="P70" s="107"/>
      <c r="Q70" s="107"/>
      <c r="R70" s="107"/>
      <c r="S70" s="107"/>
      <c r="T70" s="107"/>
      <c r="U70" s="107"/>
      <c r="V70" s="107"/>
      <c r="W70" s="107"/>
      <c r="X70" s="107"/>
      <c r="Y70" s="107"/>
      <c r="Z70" s="107"/>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row>
    <row r="71" spans="1:61" s="190" customFormat="1">
      <c r="A71" s="9"/>
      <c r="B71" s="9" t="s">
        <v>69</v>
      </c>
      <c r="C71" s="9"/>
      <c r="D71" s="9"/>
      <c r="E71" s="9"/>
      <c r="F71" s="23"/>
      <c r="G71" s="200">
        <f>G85+G99+G113+G127+G141+G155+G169+G183+G197+G211+G225+G239+G253+G267+G281+G295+G309+G323+G337+G351</f>
        <v>-2.4270092494021513</v>
      </c>
      <c r="H71" s="311">
        <f t="shared" ref="H71:Q71" si="34">H85+H99+H113+H127+H141+H155+H169+H183+H197+H211+H225+H239+H253+H267+H281+H295+H309+H323+H337+H351</f>
        <v>-2.5232146369173871</v>
      </c>
      <c r="I71" s="311">
        <f t="shared" si="34"/>
        <v>-2.921127787598321</v>
      </c>
      <c r="J71" s="311">
        <f t="shared" si="34"/>
        <v>-3.3505876780114989</v>
      </c>
      <c r="K71" s="311">
        <f t="shared" si="34"/>
        <v>-3.916593230793334</v>
      </c>
      <c r="L71" s="311">
        <f t="shared" si="34"/>
        <v>-4.7673196037319947</v>
      </c>
      <c r="M71" s="120">
        <f>M85+M99+M113+M127+M141+M155+M169+M183+M197+M211+M225+M239+M253+M267+M281+M295+M309+M323+M337+M351</f>
        <v>0</v>
      </c>
      <c r="N71" s="120">
        <f t="shared" si="34"/>
        <v>0</v>
      </c>
      <c r="O71" s="120">
        <f t="shared" si="34"/>
        <v>0</v>
      </c>
      <c r="P71" s="120">
        <f t="shared" si="34"/>
        <v>0</v>
      </c>
      <c r="Q71" s="120">
        <f t="shared" si="34"/>
        <v>0</v>
      </c>
      <c r="R71" s="113"/>
      <c r="S71" s="193"/>
      <c r="T71" s="193"/>
      <c r="U71" s="193"/>
      <c r="V71" s="193"/>
      <c r="W71" s="193"/>
      <c r="X71" s="193"/>
      <c r="Y71" s="193"/>
      <c r="Z71" s="193"/>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row>
    <row r="72" spans="1:61" s="190" customFormat="1" ht="12.75" hidden="1" customHeight="1" outlineLevel="2">
      <c r="A72" s="9"/>
      <c r="B72" s="32" t="str">
        <f>Asset1</f>
        <v>Opening Distribution Assets</v>
      </c>
      <c r="C72" s="33"/>
      <c r="D72" s="34" t="s">
        <v>65</v>
      </c>
      <c r="E72" s="33"/>
      <c r="F72" s="35"/>
      <c r="G72" s="209">
        <f>IF(G$3&gt;A1taxremlife,A1taxvalue-SUM($F72:F72),IF(A1taxremlife="N/A","n/a",A1taxvalue/A1taxremlife))</f>
        <v>2.4270092494021513</v>
      </c>
      <c r="H72" s="68">
        <f>IF(H$3&gt;A1taxremlife,A1taxvalue-SUM($F72:G72),IF(A1taxremlife="N/A","n/a",A1taxvalue/A1taxremlife))</f>
        <v>2.4270092494021513</v>
      </c>
      <c r="I72" s="68">
        <f>IF(I$3&gt;A1taxremlife,A1taxvalue-SUM($F72:H72),IF(A1taxremlife="N/A","n/a",A1taxvalue/A1taxremlife))</f>
        <v>2.4270092494021513</v>
      </c>
      <c r="J72" s="68">
        <f>IF(J$3&gt;A1taxremlife,A1taxvalue-SUM($F72:I72),IF(A1taxremlife="N/A","n/a",A1taxvalue/A1taxremlife))</f>
        <v>2.4270092494021513</v>
      </c>
      <c r="K72" s="68">
        <f>IF(K$3&gt;A1taxremlife,A1taxvalue-SUM($F72:J72),IF(A1taxremlife="N/A","n/a",A1taxvalue/A1taxremlife))</f>
        <v>2.4270092494021513</v>
      </c>
      <c r="L72" s="68">
        <f>IF(L$3&gt;A1taxremlife,A1taxvalue-SUM($F72:K72),IF(A1taxremlife="N/A","n/a",A1taxvalue/A1taxremlife))</f>
        <v>2.4270092494021513</v>
      </c>
      <c r="M72" s="68">
        <f>IF(M$3&gt;A1taxremlife,A1taxvalue-SUM($F72:L72),IF(A1taxremlife="N/A","n/a",A1taxvalue/A1taxremlife))</f>
        <v>2.4270092494021513</v>
      </c>
      <c r="N72" s="68">
        <f>IF(N$3&gt;A1taxremlife,A1taxvalue-SUM($F72:M72),IF(A1taxremlife="N/A","n/a",A1taxvalue/A1taxremlife))</f>
        <v>2.4270092494021513</v>
      </c>
      <c r="O72" s="68">
        <f>IF(O$3&gt;A1taxremlife,A1taxvalue-SUM($F72:N72),IF(A1taxremlife="N/A","n/a",A1taxvalue/A1taxremlife))</f>
        <v>2.4270092494021513</v>
      </c>
      <c r="P72" s="68">
        <f>IF(P$3&gt;A1taxremlife,A1taxvalue-SUM($F72:O72),IF(A1taxremlife="N/A","n/a",A1taxvalue/A1taxremlife))</f>
        <v>2.4270092494021513</v>
      </c>
      <c r="Q72" s="68">
        <f>IF(Q$3&gt;A1taxremlife,A1taxvalue-SUM($F72:P72),IF(A1taxremlife="N/A","n/a",A1taxvalue/A1taxremlife))</f>
        <v>2.4270092494021513</v>
      </c>
      <c r="R72" s="68"/>
      <c r="S72" s="104"/>
      <c r="T72" s="104"/>
      <c r="U72" s="104"/>
      <c r="V72" s="104"/>
      <c r="W72" s="104"/>
      <c r="X72" s="104"/>
      <c r="Y72" s="104"/>
      <c r="Z72" s="104"/>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61" s="190" customFormat="1" ht="12.75" hidden="1" customHeight="1" outlineLevel="2">
      <c r="A73" s="9"/>
      <c r="B73" s="26"/>
      <c r="C73" s="25"/>
      <c r="D73" s="350" t="s">
        <v>83</v>
      </c>
      <c r="E73" s="87">
        <v>0</v>
      </c>
      <c r="F73" s="27"/>
      <c r="G73" s="210"/>
      <c r="H73" s="69"/>
      <c r="I73" s="69"/>
      <c r="J73" s="69"/>
      <c r="K73" s="69"/>
      <c r="L73" s="69"/>
      <c r="M73" s="69"/>
      <c r="N73" s="69"/>
      <c r="O73" s="69"/>
      <c r="P73" s="69"/>
      <c r="Q73" s="69"/>
      <c r="R73" s="69"/>
      <c r="S73" s="104"/>
      <c r="T73" s="104"/>
      <c r="U73" s="104"/>
      <c r="V73" s="104"/>
      <c r="W73" s="104"/>
      <c r="X73" s="104"/>
      <c r="Y73" s="104"/>
      <c r="Z73" s="104"/>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61" s="190" customFormat="1" ht="12.75" hidden="1" customHeight="1" outlineLevel="2">
      <c r="A74" s="9"/>
      <c r="B74" s="26"/>
      <c r="C74" s="25"/>
      <c r="D74" s="351"/>
      <c r="E74" s="87">
        <v>1</v>
      </c>
      <c r="F74" s="27"/>
      <c r="G74" s="211"/>
      <c r="H74" s="69">
        <f>IF(A1taxstdlife="n/a","n/a",IF(H$3&gt;(A1taxstdlife+$E74),(Input!$G$41-Input!$G$75)-SUM($G74:G74),(Input!$G$41-Input!$G$75)/A1taxstdlife))</f>
        <v>9.620538751523558E-2</v>
      </c>
      <c r="I74" s="69">
        <f>IF(A1taxstdlife="n/a","n/a",IF(I$3&gt;(A1taxstdlife+$E74),(Input!$G$41-Input!$G$75)-SUM($G74:H74),(Input!$G$41-Input!$G$75)/A1taxstdlife))</f>
        <v>9.620538751523558E-2</v>
      </c>
      <c r="J74" s="69">
        <f>IF(A1taxstdlife="n/a","n/a",IF(J$3&gt;(A1taxstdlife+$E74),(Input!$G$41-Input!$G$75)-SUM($G74:I74),(Input!$G$41-Input!$G$75)/A1taxstdlife))</f>
        <v>9.620538751523558E-2</v>
      </c>
      <c r="K74" s="69">
        <f>IF(A1taxstdlife="n/a","n/a",IF(K$3&gt;(A1taxstdlife+$E74),(Input!$G$41-Input!$G$75)-SUM($G74:J74),(Input!$G$41-Input!$G$75)/A1taxstdlife))</f>
        <v>9.620538751523558E-2</v>
      </c>
      <c r="L74" s="69">
        <f>IF(A1taxstdlife="n/a","n/a",IF(L$3&gt;(A1taxstdlife+$E74),(Input!$G$41-Input!$G$75)-SUM($G74:K74),(Input!$G$41-Input!$G$75)/A1taxstdlife))</f>
        <v>9.620538751523558E-2</v>
      </c>
      <c r="M74" s="69">
        <f>IF(A1taxstdlife="n/a","n/a",IF(M$3&gt;(A1taxstdlife+$E74),(Input!$G$41-Input!$G$75)-SUM($G74:L74),(Input!$G$41-Input!$G$75)/A1taxstdlife))</f>
        <v>9.620538751523558E-2</v>
      </c>
      <c r="N74" s="69">
        <f>IF(A1taxstdlife="n/a","n/a",IF(N$3&gt;(A1taxstdlife+$E74),(Input!$G$41-Input!$G$75)-SUM($G74:M74),(Input!$G$41-Input!$G$75)/A1taxstdlife))</f>
        <v>9.620538751523558E-2</v>
      </c>
      <c r="O74" s="69">
        <f>IF(A1taxstdlife="n/a","n/a",IF(O$3&gt;(A1taxstdlife+$E74),(Input!$G$41-Input!$G$75)-SUM($G74:N74),(Input!$G$41-Input!$G$75)/A1taxstdlife))</f>
        <v>9.620538751523558E-2</v>
      </c>
      <c r="P74" s="69">
        <f>IF(A1taxstdlife="n/a","n/a",IF(P$3&gt;(A1taxstdlife+$E74),(Input!$G$41-Input!$G$75)-SUM($G74:O74),(Input!$G$41-Input!$G$75)/A1taxstdlife))</f>
        <v>9.620538751523558E-2</v>
      </c>
      <c r="Q74" s="69">
        <f>IF(A1taxstdlife="n/a","n/a",IF(Q$3&gt;(A1taxstdlife+$E74),(Input!$G$41-Input!$G$75)-SUM($G74:P74),(Input!$G$41-Input!$G$75)/A1taxstdlife))</f>
        <v>9.620538751523558E-2</v>
      </c>
      <c r="R74" s="69"/>
      <c r="S74" s="104"/>
      <c r="T74" s="247"/>
      <c r="U74" s="104"/>
      <c r="V74" s="104"/>
      <c r="W74" s="104"/>
      <c r="X74" s="104"/>
      <c r="Y74" s="104"/>
      <c r="Z74" s="104"/>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61" s="190" customFormat="1" ht="12.75" hidden="1" customHeight="1" outlineLevel="2">
      <c r="A75" s="9"/>
      <c r="B75" s="26"/>
      <c r="C75" s="25"/>
      <c r="D75" s="351"/>
      <c r="E75" s="87">
        <v>2</v>
      </c>
      <c r="F75" s="27"/>
      <c r="G75" s="212"/>
      <c r="H75" s="150"/>
      <c r="I75" s="69">
        <f>IF(A1taxstdlife="n/a","n/a",IF(I$3&gt;(A1taxstdlife+$E75),(Input!$H$41-Input!$H$75)-SUM($H75:H75),(Input!$H$41-Input!$H$75)/A1taxstdlife))</f>
        <v>0</v>
      </c>
      <c r="J75" s="69">
        <f>IF(A1taxstdlife="n/a","n/a",IF(J$3&gt;(A1taxstdlife+$E75),(Input!$H$41-Input!$H$75)-SUM($H75:I75),(Input!$H$41-Input!$H$75)/A1taxstdlife))</f>
        <v>0</v>
      </c>
      <c r="K75" s="69">
        <f>IF(A1taxstdlife="n/a","n/a",IF(K$3&gt;(A1taxstdlife+$E75),(Input!$H$41-Input!$H$75)-SUM($H75:J75),(Input!$H$41-Input!$H$75)/A1taxstdlife))</f>
        <v>0</v>
      </c>
      <c r="L75" s="69">
        <f>IF(A1taxstdlife="n/a","n/a",IF(L$3&gt;(A1taxstdlife+$E75),(Input!$H$41-Input!$H$75)-SUM($H75:K75),(Input!$H$41-Input!$H$75)/A1taxstdlife))</f>
        <v>0</v>
      </c>
      <c r="M75" s="69">
        <f>IF(A1taxstdlife="n/a","n/a",IF(M$3&gt;(A1taxstdlife+$E75),(Input!$H$41-Input!$H$75)-SUM($H75:L75),(Input!$H$41-Input!$H$75)/A1taxstdlife))</f>
        <v>0</v>
      </c>
      <c r="N75" s="69">
        <f>IF(A1taxstdlife="n/a","n/a",IF(N$3&gt;(A1taxstdlife+$E75),(Input!$H$41-Input!$H$75)-SUM($H75:M75),(Input!$H$41-Input!$H$75)/A1taxstdlife))</f>
        <v>0</v>
      </c>
      <c r="O75" s="69">
        <f>IF(A1taxstdlife="n/a","n/a",IF(O$3&gt;(A1taxstdlife+$E75),(Input!$H$41-Input!$H$75)-SUM($H75:N75),(Input!$H$41-Input!$H$75)/A1taxstdlife))</f>
        <v>0</v>
      </c>
      <c r="P75" s="69">
        <f>IF(A1taxstdlife="n/a","n/a",IF(P$3&gt;(A1taxstdlife+$E75),(Input!$H$41-Input!$H$75)-SUM($H75:O75),(Input!$H$41-Input!$H$75)/A1taxstdlife))</f>
        <v>0</v>
      </c>
      <c r="Q75" s="69">
        <f>IF(A1taxstdlife="n/a","n/a",IF(Q$3&gt;(A1taxstdlife+$E75),(Input!$H$41-Input!$H$75)-SUM($H75:P75),(Input!$H$41-Input!$H$75)/A1taxstdlife))</f>
        <v>0</v>
      </c>
      <c r="R75" s="69"/>
      <c r="S75" s="104"/>
      <c r="T75" s="104"/>
      <c r="U75" s="104"/>
      <c r="V75" s="104"/>
      <c r="W75" s="104"/>
      <c r="X75" s="104"/>
      <c r="Y75" s="104"/>
      <c r="Z75" s="104"/>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61" s="190" customFormat="1" ht="12.75" hidden="1" customHeight="1" outlineLevel="2">
      <c r="A76" s="9"/>
      <c r="B76" s="26"/>
      <c r="C76" s="25"/>
      <c r="D76" s="351"/>
      <c r="E76" s="87">
        <v>3</v>
      </c>
      <c r="F76" s="27"/>
      <c r="G76" s="212"/>
      <c r="H76" s="151"/>
      <c r="I76" s="150"/>
      <c r="J76" s="69">
        <f>IF(A1taxstdlife="n/a","n/a",IF(J$3&gt;(A1taxstdlife+$E76),(Input!$I$41-Input!$I$75)-SUM($I76:I76),(Input!$I$41-Input!$I$75)/A1taxstdlife))</f>
        <v>0</v>
      </c>
      <c r="K76" s="69">
        <f>IF(A1taxstdlife="n/a","n/a",IF(K$3&gt;(A1taxstdlife+$E76),(Input!$I$41-Input!$I$75)-SUM($I76:J76),(Input!$I$41-Input!$I$75)/A1taxstdlife))</f>
        <v>0</v>
      </c>
      <c r="L76" s="69">
        <f>IF(A1taxstdlife="n/a","n/a",IF(L$3&gt;(A1taxstdlife+$E76),(Input!$I$41-Input!$I$75)-SUM($I76:K76),(Input!$I$41-Input!$I$75)/A1taxstdlife))</f>
        <v>0</v>
      </c>
      <c r="M76" s="69">
        <f>IF(A1taxstdlife="n/a","n/a",IF(M$3&gt;(A1taxstdlife+$E76),(Input!$I$41-Input!$I$75)-SUM($I76:L76),(Input!$I$41-Input!$I$75)/A1taxstdlife))</f>
        <v>0</v>
      </c>
      <c r="N76" s="69">
        <f>IF(A1taxstdlife="n/a","n/a",IF(N$3&gt;(A1taxstdlife+$E76),(Input!$I$41-Input!$I$75)-SUM($I76:M76),(Input!$I$41-Input!$I$75)/A1taxstdlife))</f>
        <v>0</v>
      </c>
      <c r="O76" s="69">
        <f>IF(A1taxstdlife="n/a","n/a",IF(O$3&gt;(A1taxstdlife+$E76),(Input!$I$41-Input!$I$75)-SUM($I76:N76),(Input!$I$41-Input!$I$75)/A1taxstdlife))</f>
        <v>0</v>
      </c>
      <c r="P76" s="69">
        <f>IF(A1taxstdlife="n/a","n/a",IF(P$3&gt;(A1taxstdlife+$E76),(Input!$I$41-Input!$I$75)-SUM($I76:O76),(Input!$I$41-Input!$I$75)/A1taxstdlife))</f>
        <v>0</v>
      </c>
      <c r="Q76" s="69">
        <f>IF(A1taxstdlife="n/a","n/a",IF(Q$3&gt;(A1taxstdlife+$E76),(Input!$I$41-Input!$I$75)-SUM($I76:P76),(Input!$I$41-Input!$I$75)/A1taxstdlife))</f>
        <v>0</v>
      </c>
      <c r="R76" s="69"/>
      <c r="S76" s="104"/>
      <c r="T76" s="104"/>
      <c r="U76" s="104"/>
      <c r="V76" s="104"/>
      <c r="W76" s="104"/>
      <c r="X76" s="104"/>
      <c r="Y76" s="104"/>
      <c r="Z76" s="104"/>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61" s="190" customFormat="1" ht="12.75" hidden="1" customHeight="1" outlineLevel="2">
      <c r="A77" s="9"/>
      <c r="B77" s="26"/>
      <c r="C77" s="25"/>
      <c r="D77" s="351"/>
      <c r="E77" s="87">
        <v>4</v>
      </c>
      <c r="F77" s="27"/>
      <c r="G77" s="212"/>
      <c r="H77" s="151"/>
      <c r="I77" s="151"/>
      <c r="J77" s="150"/>
      <c r="K77" s="69">
        <f>IF(A1taxstdlife="n/a","n/a",IF(K$3&gt;(A1taxstdlife+$E77),(Input!$J$41-Input!$J$75)-SUM($J77:J77),(Input!$J$41-Input!$J$75)/A1taxstdlife))</f>
        <v>0</v>
      </c>
      <c r="L77" s="69">
        <f>IF(A1taxstdlife="n/a","n/a",IF(L$3&gt;(A1taxstdlife+$E77),(Input!$J$41-Input!$J$75)-SUM($J77:K77),(Input!$J$41-Input!$J$75)/A1taxstdlife))</f>
        <v>0</v>
      </c>
      <c r="M77" s="69">
        <f>IF(A1taxstdlife="n/a","n/a",IF(M$3&gt;(A1taxstdlife+$E77),(Input!$J$41-Input!$J$75)-SUM($J77:L77),(Input!$J$41-Input!$J$75)/A1taxstdlife))</f>
        <v>0</v>
      </c>
      <c r="N77" s="69">
        <f>IF(A1taxstdlife="n/a","n/a",IF(N$3&gt;(A1taxstdlife+$E77),(Input!$J$41-Input!$J$75)-SUM($J77:M77),(Input!$J$41-Input!$J$75)/A1taxstdlife))</f>
        <v>0</v>
      </c>
      <c r="O77" s="69">
        <f>IF(A1taxstdlife="n/a","n/a",IF(O$3&gt;(A1taxstdlife+$E77),(Input!$J$41-Input!$J$75)-SUM($J77:N77),(Input!$J$41-Input!$J$75)/A1taxstdlife))</f>
        <v>0</v>
      </c>
      <c r="P77" s="69">
        <f>IF(A1taxstdlife="n/a","n/a",IF(P$3&gt;(A1taxstdlife+$E77),(Input!$J$41-Input!$J$75)-SUM($J77:O77),(Input!$J$41-Input!$J$75)/A1taxstdlife))</f>
        <v>0</v>
      </c>
      <c r="Q77" s="69">
        <f>IF(A1taxstdlife="n/a","n/a",IF(Q$3&gt;(A1taxstdlife+$E77),(Input!$J$41-Input!$J$75)-SUM($J77:P77),(Input!$J$41-Input!$J$75)/A1taxstdlife))</f>
        <v>0</v>
      </c>
      <c r="R77" s="69"/>
      <c r="S77" s="104"/>
      <c r="T77" s="104"/>
      <c r="U77" s="104"/>
      <c r="V77" s="104"/>
      <c r="W77" s="104"/>
      <c r="X77" s="104"/>
      <c r="Y77" s="104"/>
      <c r="Z77" s="104"/>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61" s="190" customFormat="1" ht="12.75" hidden="1" customHeight="1" outlineLevel="2">
      <c r="A78" s="9"/>
      <c r="B78" s="26"/>
      <c r="C78" s="25"/>
      <c r="D78" s="351"/>
      <c r="E78" s="87">
        <v>5</v>
      </c>
      <c r="F78" s="27"/>
      <c r="G78" s="212"/>
      <c r="H78" s="151"/>
      <c r="I78" s="151"/>
      <c r="J78" s="151"/>
      <c r="K78" s="150"/>
      <c r="L78" s="69">
        <f>IF(A1taxstdlife="n/a","n/a",IF(L$3&gt;(A1taxstdlife+$E78),(Input!$K$41-Input!$K$75)-SUM($K78:K78),(Input!$K$41-Input!$K$75)/A1taxstdlife))</f>
        <v>0</v>
      </c>
      <c r="M78" s="69">
        <f>IF(A1taxstdlife="n/a","n/a",IF(M$3&gt;(A1taxstdlife+$E78),(Input!$K$41-Input!$K$75)-SUM($K78:L78),(Input!$K$41-Input!$K$75)/A1taxstdlife))</f>
        <v>0</v>
      </c>
      <c r="N78" s="69">
        <f>IF(A1taxstdlife="n/a","n/a",IF(N$3&gt;(A1taxstdlife+$E78),(Input!$K$41-Input!$K$75)-SUM($K78:M78),(Input!$K$41-Input!$K$75)/A1taxstdlife))</f>
        <v>0</v>
      </c>
      <c r="O78" s="69">
        <f>IF(A1taxstdlife="n/a","n/a",IF(O$3&gt;(A1taxstdlife+$E78),(Input!$K$41-Input!$K$75)-SUM($K78:N78),(Input!$K$41-Input!$K$75)/A1taxstdlife))</f>
        <v>0</v>
      </c>
      <c r="P78" s="69">
        <f>IF(A1taxstdlife="n/a","n/a",IF(P$3&gt;(A1taxstdlife+$E78),(Input!$K$41-Input!$K$75)-SUM($K78:O78),(Input!$K$41-Input!$K$75)/A1taxstdlife))</f>
        <v>0</v>
      </c>
      <c r="Q78" s="69">
        <f>IF(A1taxstdlife="n/a","n/a",IF(Q$3&gt;(A1taxstdlife+$E78),(Input!$K$41-Input!$K$75)-SUM($K78:P78),(Input!$K$41-Input!$K$75)/A1taxstdlife))</f>
        <v>0</v>
      </c>
      <c r="R78" s="69"/>
      <c r="S78" s="104"/>
      <c r="T78" s="104"/>
      <c r="U78" s="104"/>
      <c r="V78" s="104"/>
      <c r="W78" s="104"/>
      <c r="X78" s="104"/>
      <c r="Y78" s="104"/>
      <c r="Z78" s="104"/>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61" s="190" customFormat="1" ht="12.75" hidden="1" customHeight="1" outlineLevel="2">
      <c r="A79" s="9"/>
      <c r="B79" s="26"/>
      <c r="C79" s="25"/>
      <c r="D79" s="351"/>
      <c r="E79" s="87">
        <v>6</v>
      </c>
      <c r="F79" s="27"/>
      <c r="G79" s="212"/>
      <c r="H79" s="151"/>
      <c r="I79" s="151"/>
      <c r="J79" s="151"/>
      <c r="K79" s="151"/>
      <c r="L79" s="150"/>
      <c r="M79" s="69">
        <f>IF(A1taxstdlife="n/a","n/a",IF(M$3&gt;(A1taxstdlife+$E79),(Input!$L$41-Input!$L$75)-SUM($L79:L79),(Input!$L$41-Input!$L$75)/A1taxstdlife))</f>
        <v>0</v>
      </c>
      <c r="N79" s="69">
        <f>IF(A1taxstdlife="n/a","n/a",IF(N$3&gt;(A1taxstdlife+$E79),(Input!$L$41-Input!$L$75)-SUM($L79:M79),(Input!$L$41-Input!$L$75)/A1taxstdlife))</f>
        <v>0</v>
      </c>
      <c r="O79" s="69">
        <f>IF(A1taxstdlife="n/a","n/a",IF(O$3&gt;(A1taxstdlife+$E79),(Input!$L$41-Input!$L$75)-SUM($L79:N79),(Input!$L$41-Input!$L$75)/A1taxstdlife))</f>
        <v>0</v>
      </c>
      <c r="P79" s="69">
        <f>IF(A1taxstdlife="n/a","n/a",IF(P$3&gt;(A1taxstdlife+$E79),(Input!$L$41-Input!$L$75)-SUM($L79:O79),(Input!$L$41-Input!$L$75)/A1taxstdlife))</f>
        <v>0</v>
      </c>
      <c r="Q79" s="69">
        <f>IF(A1taxstdlife="n/a","n/a",IF(Q$3&gt;(A1taxstdlife+$E79),(Input!$L$41-Input!$L$75)-SUM($L79:P79),(Input!$L$41-Input!$L$75)/A1taxstdlife))</f>
        <v>0</v>
      </c>
      <c r="R79" s="69"/>
      <c r="S79" s="104"/>
      <c r="T79" s="104"/>
      <c r="U79" s="104"/>
      <c r="V79" s="104"/>
      <c r="W79" s="104"/>
      <c r="X79" s="104"/>
      <c r="Y79" s="104"/>
      <c r="Z79" s="104"/>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61" s="190" customFormat="1" ht="12.75" hidden="1" customHeight="1" outlineLevel="2">
      <c r="A80" s="9"/>
      <c r="B80" s="26"/>
      <c r="C80" s="25"/>
      <c r="D80" s="351"/>
      <c r="E80" s="87">
        <v>7</v>
      </c>
      <c r="F80" s="27"/>
      <c r="G80" s="212"/>
      <c r="H80" s="151"/>
      <c r="I80" s="151"/>
      <c r="J80" s="151"/>
      <c r="K80" s="151"/>
      <c r="L80" s="151"/>
      <c r="M80" s="150"/>
      <c r="N80" s="69">
        <f>IF(A1taxstdlife="n/a","n/a",IF(N$3&gt;(A1taxstdlife+$E80),(Input!$M$41-Input!$M$75)-SUM($M80:M80),(Input!$M$41-Input!$M$75)/A1taxstdlife))</f>
        <v>0</v>
      </c>
      <c r="O80" s="69">
        <f>IF(A1taxstdlife="n/a","n/a",IF(O$3&gt;(A1taxstdlife+$E80),(Input!$M$41-Input!$M$75)-SUM($M80:N80),(Input!$M$41-Input!$M$75)/A1taxstdlife))</f>
        <v>0</v>
      </c>
      <c r="P80" s="69">
        <f>IF(A1taxstdlife="n/a","n/a",IF(P$3&gt;(A1taxstdlife+$E80),(Input!$M$41-Input!$M$75)-SUM($M80:O80),(Input!$M$41-Input!$M$75)/A1taxstdlife))</f>
        <v>0</v>
      </c>
      <c r="Q80" s="69">
        <f>IF(A1taxstdlife="n/a","n/a",IF(Q$3&gt;(A1taxstdlife+$E80),(Input!$M$41-Input!$M$75)-SUM($M80:P80),(Input!$M$41-Input!$M$75)/A1taxstdlife))</f>
        <v>0</v>
      </c>
      <c r="R80" s="69"/>
      <c r="S80" s="104"/>
      <c r="T80" s="104"/>
      <c r="U80" s="104"/>
      <c r="V80" s="104"/>
      <c r="W80" s="104"/>
      <c r="X80" s="104"/>
      <c r="Y80" s="104"/>
      <c r="Z80" s="104"/>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2" s="190" customFormat="1" ht="12.75" hidden="1" customHeight="1" outlineLevel="2">
      <c r="A81" s="9"/>
      <c r="B81" s="26"/>
      <c r="C81" s="25"/>
      <c r="D81" s="351"/>
      <c r="E81" s="87">
        <v>8</v>
      </c>
      <c r="F81" s="27"/>
      <c r="G81" s="212"/>
      <c r="H81" s="151"/>
      <c r="I81" s="151"/>
      <c r="J81" s="151"/>
      <c r="K81" s="151"/>
      <c r="L81" s="151"/>
      <c r="M81" s="151"/>
      <c r="N81" s="150"/>
      <c r="O81" s="69">
        <f>IF(A1taxstdlife="n/a","n/a",IF(O$3&gt;(A1taxstdlife+$E81),(Input!$N$41-Input!$N$75)-SUM($N81:N81),(Input!$N$41-Input!$N$75)/A1taxstdlife))</f>
        <v>0</v>
      </c>
      <c r="P81" s="69">
        <f>IF(A1taxstdlife="n/a","n/a",IF(P$3&gt;(A1taxstdlife+$E81),(Input!$N$41-Input!$N$75)-SUM($N81:O81),(Input!$N$41-Input!$N$75)/A1taxstdlife))</f>
        <v>0</v>
      </c>
      <c r="Q81" s="69">
        <f>IF(A1taxstdlife="n/a","n/a",IF(Q$3&gt;(A1taxstdlife+$E81),(Input!$N$41-Input!$N$75)-SUM($N81:P81),(Input!$N$41-Input!$N$75)/A1taxstdlife))</f>
        <v>0</v>
      </c>
      <c r="R81" s="69"/>
      <c r="S81" s="104"/>
      <c r="T81" s="104"/>
      <c r="U81" s="104"/>
      <c r="V81" s="104"/>
      <c r="W81" s="104"/>
      <c r="X81" s="104"/>
      <c r="Y81" s="104"/>
      <c r="Z81" s="104"/>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2" s="190" customFormat="1" ht="12.75" hidden="1" customHeight="1" outlineLevel="2">
      <c r="A82" s="9"/>
      <c r="B82" s="26"/>
      <c r="C82" s="25"/>
      <c r="D82" s="351"/>
      <c r="E82" s="87">
        <v>9</v>
      </c>
      <c r="F82" s="27"/>
      <c r="G82" s="212"/>
      <c r="H82" s="151"/>
      <c r="I82" s="151"/>
      <c r="J82" s="151"/>
      <c r="K82" s="151"/>
      <c r="L82" s="151"/>
      <c r="M82" s="151"/>
      <c r="N82" s="151"/>
      <c r="O82" s="150"/>
      <c r="P82" s="69">
        <f>IF(A1taxstdlife="n/a","n/a",IF(P$3&gt;(A1taxstdlife+$E82),(Input!$O$41-Input!$O$75)-SUM($O82:O82),(Input!$O$41-Input!$O$75)/A1taxstdlife))</f>
        <v>0</v>
      </c>
      <c r="Q82" s="69">
        <f>IF(A1taxstdlife="n/a","n/a",IF(Q$3&gt;(A1taxstdlife+$E82),(Input!$O$41-Input!$O$75)-SUM($O82:P82),(Input!$O$41-Input!$O$75)/A1taxstdlife))</f>
        <v>0</v>
      </c>
      <c r="R82" s="69"/>
      <c r="S82" s="104"/>
      <c r="T82" s="104"/>
      <c r="U82" s="104"/>
      <c r="V82" s="104"/>
      <c r="W82" s="104"/>
      <c r="X82" s="104"/>
      <c r="Y82" s="104"/>
      <c r="Z82" s="104"/>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2" s="190" customFormat="1" ht="12.75" hidden="1" customHeight="1" outlineLevel="2">
      <c r="A83" s="9"/>
      <c r="B83" s="26"/>
      <c r="C83" s="25"/>
      <c r="D83" s="351"/>
      <c r="E83" s="87">
        <v>10</v>
      </c>
      <c r="F83" s="27"/>
      <c r="G83" s="212"/>
      <c r="H83" s="151"/>
      <c r="I83" s="151"/>
      <c r="J83" s="151"/>
      <c r="K83" s="151"/>
      <c r="L83" s="151"/>
      <c r="M83" s="151"/>
      <c r="N83" s="151"/>
      <c r="O83" s="151"/>
      <c r="P83" s="150"/>
      <c r="Q83" s="69">
        <f>IF(A1taxstdlife="n/a","n/a",IF(Q$3&gt;(A1taxstdlife+$E83),(Input!$P$41-Input!$P$75)-SUM($P83:P83),(Input!$P$41-Input!$P$75)/A1taxstdlife))</f>
        <v>0</v>
      </c>
      <c r="R83" s="69"/>
      <c r="S83" s="104"/>
      <c r="T83" s="104"/>
      <c r="U83" s="104"/>
      <c r="V83" s="104"/>
      <c r="W83" s="104"/>
      <c r="X83" s="104"/>
      <c r="Y83" s="104"/>
      <c r="Z83" s="104"/>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2" s="190" customFormat="1" ht="12.75" hidden="1" customHeight="1" outlineLevel="2">
      <c r="A84" s="9"/>
      <c r="B84" s="26"/>
      <c r="C84" s="25"/>
      <c r="D84" s="351"/>
      <c r="E84" s="88">
        <v>11</v>
      </c>
      <c r="F84" s="27"/>
      <c r="G84" s="212"/>
      <c r="H84" s="151"/>
      <c r="I84" s="151"/>
      <c r="J84" s="151"/>
      <c r="K84" s="151"/>
      <c r="L84" s="151"/>
      <c r="M84" s="151"/>
      <c r="N84" s="151"/>
      <c r="O84" s="151"/>
      <c r="P84" s="192"/>
      <c r="Q84" s="150"/>
      <c r="R84" s="69"/>
      <c r="S84" s="104"/>
      <c r="T84" s="104"/>
      <c r="U84" s="104"/>
      <c r="V84" s="104"/>
      <c r="W84" s="104"/>
      <c r="X84" s="104"/>
      <c r="Y84" s="104"/>
      <c r="Z84" s="104"/>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row>
    <row r="85" spans="1:62" s="190" customFormat="1" hidden="1" outlineLevel="1">
      <c r="A85" s="9"/>
      <c r="B85" s="9"/>
      <c r="C85" s="26" t="str">
        <f>Asset1</f>
        <v>Opening Distribution Assets</v>
      </c>
      <c r="D85" s="9"/>
      <c r="E85" s="9"/>
      <c r="F85" s="23"/>
      <c r="G85" s="213">
        <f t="shared" ref="G85:L85" si="35">-SUM(G72:G84)</f>
        <v>-2.4270092494021513</v>
      </c>
      <c r="H85" s="166">
        <f t="shared" si="35"/>
        <v>-2.5232146369173871</v>
      </c>
      <c r="I85" s="166">
        <f t="shared" si="35"/>
        <v>-2.5232146369173871</v>
      </c>
      <c r="J85" s="166">
        <f t="shared" si="35"/>
        <v>-2.5232146369173871</v>
      </c>
      <c r="K85" s="166">
        <f t="shared" si="35"/>
        <v>-2.5232146369173871</v>
      </c>
      <c r="L85" s="166">
        <f t="shared" si="35"/>
        <v>-2.5232146369173871</v>
      </c>
      <c r="M85" s="166">
        <f>IF(Input!M173&gt;0, -SUM(M72:M84), 0)</f>
        <v>0</v>
      </c>
      <c r="N85" s="166">
        <f>IF(Input!N173&gt;0, -SUM(N72:N84), 0)</f>
        <v>0</v>
      </c>
      <c r="O85" s="166">
        <f>IF(Input!O173&gt;0, -SUM(O72:O84), 0)</f>
        <v>0</v>
      </c>
      <c r="P85" s="166">
        <f>IF(Input!P173&gt;0, -SUM(P72:P84), 0)</f>
        <v>0</v>
      </c>
      <c r="Q85" s="166">
        <f>IF(Input!Q173&gt;0, -SUM(Q72:Q84), 0)</f>
        <v>0</v>
      </c>
      <c r="R85" s="65"/>
      <c r="S85" s="103"/>
      <c r="T85" s="103"/>
      <c r="U85" s="103"/>
      <c r="V85" s="103"/>
      <c r="W85" s="103"/>
      <c r="X85" s="103"/>
      <c r="Y85" s="103"/>
      <c r="Z85" s="103"/>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row>
    <row r="86" spans="1:62" s="190" customFormat="1" ht="12.75" hidden="1" customHeight="1" outlineLevel="2">
      <c r="A86" s="9"/>
      <c r="B86" s="32" t="str">
        <f>Asset2</f>
        <v>Sub-transmission Overhead</v>
      </c>
      <c r="C86" s="33"/>
      <c r="D86" s="34" t="s">
        <v>65</v>
      </c>
      <c r="E86" s="33"/>
      <c r="F86" s="35"/>
      <c r="G86" s="209" t="str">
        <f>IF(G$3&gt;A2taxremlife,A2taxvalue-SUM($F86:F86),IF(A2taxremlife="N/A","n/a",A2taxvalue/A2taxremlife))</f>
        <v>n/a</v>
      </c>
      <c r="H86" s="68" t="str">
        <f>IF(H$3&gt;A2taxremlife,A2taxvalue-SUM($F86:G86),IF(A2taxremlife="N/A","n/a",A2taxvalue/A2taxremlife))</f>
        <v>n/a</v>
      </c>
      <c r="I86" s="68" t="str">
        <f>IF(I$3&gt;A2taxremlife,A2taxvalue-SUM($F86:H86),IF(A2taxremlife="N/A","n/a",A2taxvalue/A2taxremlife))</f>
        <v>n/a</v>
      </c>
      <c r="J86" s="68" t="str">
        <f>IF(J$3&gt;A2taxremlife,A2taxvalue-SUM($F86:I86),IF(A2taxremlife="N/A","n/a",A2taxvalue/A2taxremlife))</f>
        <v>n/a</v>
      </c>
      <c r="K86" s="68" t="str">
        <f>IF(K$3&gt;A2taxremlife,A2taxvalue-SUM($F86:J86),IF(A2taxremlife="N/A","n/a",A2taxvalue/A2taxremlife))</f>
        <v>n/a</v>
      </c>
      <c r="L86" s="68" t="str">
        <f>IF(L$3&gt;A2taxremlife,A2taxvalue-SUM($F86:K86),IF(A2taxremlife="N/A","n/a",A2taxvalue/A2taxremlife))</f>
        <v>n/a</v>
      </c>
      <c r="M86" s="68" t="str">
        <f>IF(M$3&gt;A2taxremlife,A2taxvalue-SUM($F86:L86),IF(A2taxremlife="N/A","n/a",A2taxvalue/A2taxremlife))</f>
        <v>n/a</v>
      </c>
      <c r="N86" s="68" t="str">
        <f>IF(N$3&gt;A2taxremlife,A2taxvalue-SUM($F86:M86),IF(A2taxremlife="N/A","n/a",A2taxvalue/A2taxremlife))</f>
        <v>n/a</v>
      </c>
      <c r="O86" s="68" t="str">
        <f>IF(O$3&gt;A2taxremlife,A2taxvalue-SUM($F86:N86),IF(A2taxremlife="N/A","n/a",A2taxvalue/A2taxremlife))</f>
        <v>n/a</v>
      </c>
      <c r="P86" s="68" t="str">
        <f>IF(P$3&gt;A2taxremlife,A2taxvalue-SUM($F86:O86),IF(A2taxremlife="N/A","n/a",A2taxvalue/A2taxremlife))</f>
        <v>n/a</v>
      </c>
      <c r="Q86" s="68" t="str">
        <f>IF(Q$3&gt;A2taxremlife,A2taxvalue-SUM($F86:P86),IF(A2taxremlife="N/A","n/a",A2taxvalue/A2taxremlife))</f>
        <v>n/a</v>
      </c>
      <c r="R86" s="68"/>
      <c r="S86" s="104"/>
      <c r="T86" s="104"/>
      <c r="U86" s="104"/>
      <c r="V86" s="104"/>
      <c r="W86" s="104"/>
      <c r="X86" s="104"/>
      <c r="Y86" s="104"/>
      <c r="Z86" s="104"/>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2" s="190" customFormat="1" ht="12.75" hidden="1" customHeight="1" outlineLevel="2">
      <c r="A87" s="9"/>
      <c r="B87" s="9"/>
      <c r="C87" s="26"/>
      <c r="D87" s="350" t="s">
        <v>83</v>
      </c>
      <c r="E87" s="87">
        <v>0</v>
      </c>
      <c r="F87" s="27"/>
      <c r="G87" s="210"/>
      <c r="H87" s="69"/>
      <c r="I87" s="69"/>
      <c r="J87" s="69"/>
      <c r="K87" s="69"/>
      <c r="L87" s="69"/>
      <c r="M87" s="69"/>
      <c r="N87" s="69"/>
      <c r="O87" s="69"/>
      <c r="P87" s="69"/>
      <c r="Q87" s="69"/>
      <c r="R87" s="69"/>
      <c r="S87" s="104"/>
      <c r="T87" s="104"/>
      <c r="U87" s="104"/>
      <c r="V87" s="104"/>
      <c r="W87" s="104"/>
      <c r="X87" s="104"/>
      <c r="Y87" s="104"/>
      <c r="Z87" s="104"/>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2" s="190" customFormat="1" ht="12.75" hidden="1" customHeight="1" outlineLevel="2">
      <c r="A88" s="9"/>
      <c r="B88" s="9"/>
      <c r="C88" s="26"/>
      <c r="D88" s="351"/>
      <c r="E88" s="87">
        <v>1</v>
      </c>
      <c r="F88" s="27"/>
      <c r="G88" s="211"/>
      <c r="H88" s="69">
        <f>IF(A2taxstdlife="n/a","n/a",IF(H$3&gt;(A2taxstdlife+$E88),(Input!$G$42-Input!$G$76)-SUM($G88:G88),(Input!$G$42-Input!$G$76)/A2taxstdlife))</f>
        <v>0</v>
      </c>
      <c r="I88" s="69">
        <f>IF(A2taxstdlife="n/a","n/a",IF(I$3&gt;(A2taxstdlife+$E88),(Input!$G$42-Input!$G$76)-SUM($G88:H88),(Input!$G$42-Input!$G$76)/A2taxstdlife))</f>
        <v>0</v>
      </c>
      <c r="J88" s="69">
        <f>IF(A2taxstdlife="n/a","n/a",IF(J$3&gt;(A2taxstdlife+$E88),(Input!$G$42-Input!$G$76)-SUM($G88:I88),(Input!$G$42-Input!$G$76)/A2taxstdlife))</f>
        <v>0</v>
      </c>
      <c r="K88" s="69">
        <f>IF(A2taxstdlife="n/a","n/a",IF(K$3&gt;(A2taxstdlife+$E88),(Input!$G$42-Input!$G$76)-SUM($G88:J88),(Input!$G$42-Input!$G$76)/A2taxstdlife))</f>
        <v>0</v>
      </c>
      <c r="L88" s="69">
        <f>IF(A2taxstdlife="n/a","n/a",IF(L$3&gt;(A2taxstdlife+$E88),(Input!$G$42-Input!$G$76)-SUM($G88:K88),(Input!$G$42-Input!$G$76)/A2taxstdlife))</f>
        <v>0</v>
      </c>
      <c r="M88" s="69">
        <f>IF(A2taxstdlife="n/a","n/a",IF(M$3&gt;(A2taxstdlife+$E88),(Input!$G$42-Input!$G$76)-SUM($G88:L88),(Input!$G$42-Input!$G$76)/A2taxstdlife))</f>
        <v>0</v>
      </c>
      <c r="N88" s="69">
        <f>IF(A2taxstdlife="n/a","n/a",IF(N$3&gt;(A2taxstdlife+$E88),(Input!$G$42-Input!$G$76)-SUM($G88:M88),(Input!$G$42-Input!$G$76)/A2taxstdlife))</f>
        <v>0</v>
      </c>
      <c r="O88" s="69">
        <f>IF(A2taxstdlife="n/a","n/a",IF(O$3&gt;(A2taxstdlife+$E88),(Input!$G$42-Input!$G$76)-SUM($G88:N88),(Input!$G$42-Input!$G$76)/A2taxstdlife))</f>
        <v>0</v>
      </c>
      <c r="P88" s="69">
        <f>IF(A2taxstdlife="n/a","n/a",IF(P$3&gt;(A2taxstdlife+$E88),(Input!$G$42-Input!$G$76)-SUM($G88:O88),(Input!$G$42-Input!$G$76)/A2taxstdlife))</f>
        <v>0</v>
      </c>
      <c r="Q88" s="69">
        <f>IF(A2taxstdlife="n/a","n/a",IF(Q$3&gt;(A2taxstdlife+$E88),(Input!$G$42-Input!$G$76)-SUM($G88:P88),(Input!$G$42-Input!$G$76)/A2taxstdlife))</f>
        <v>0</v>
      </c>
      <c r="R88" s="69"/>
      <c r="S88" s="104"/>
      <c r="T88" s="104"/>
      <c r="U88" s="104"/>
      <c r="V88" s="104"/>
      <c r="W88" s="104"/>
      <c r="X88" s="104"/>
      <c r="Y88" s="104"/>
      <c r="Z88" s="104"/>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2" s="190" customFormat="1" ht="12.75" hidden="1" customHeight="1" outlineLevel="2">
      <c r="A89" s="9"/>
      <c r="B89" s="9"/>
      <c r="C89" s="26"/>
      <c r="D89" s="351"/>
      <c r="E89" s="87">
        <v>2</v>
      </c>
      <c r="F89" s="27"/>
      <c r="G89" s="212"/>
      <c r="H89" s="150"/>
      <c r="I89" s="69">
        <f>IF(A2taxstdlife="n/a","n/a",IF(I$3&gt;(A2taxstdlife+$E89),(Input!$H$42-Input!$H$76)-SUM($H89:H89),(Input!$H$42-Input!$H$76)/A2taxstdlife))</f>
        <v>0.16532602670297164</v>
      </c>
      <c r="J89" s="69">
        <f>IF(A2taxstdlife="n/a","n/a",IF(J$3&gt;(A2taxstdlife+$E89),(Input!$H$42-Input!$H$76)-SUM($H89:I89),(Input!$H$42-Input!$H$76)/A2taxstdlife))</f>
        <v>0.16532602670297164</v>
      </c>
      <c r="K89" s="69">
        <f>IF(A2taxstdlife="n/a","n/a",IF(K$3&gt;(A2taxstdlife+$E89),(Input!$H$42-Input!$H$76)-SUM($H89:J89),(Input!$H$42-Input!$H$76)/A2taxstdlife))</f>
        <v>0.16532602670297164</v>
      </c>
      <c r="L89" s="69">
        <f>IF(A2taxstdlife="n/a","n/a",IF(L$3&gt;(A2taxstdlife+$E89),(Input!$H$42-Input!$H$76)-SUM($H89:K89),(Input!$H$42-Input!$H$76)/A2taxstdlife))</f>
        <v>0.16532602670297164</v>
      </c>
      <c r="M89" s="69">
        <f>IF(A2taxstdlife="n/a","n/a",IF(M$3&gt;(A2taxstdlife+$E89),(Input!$H$42-Input!$H$76)-SUM($H89:L89),(Input!$H$42-Input!$H$76)/A2taxstdlife))</f>
        <v>0.16532602670297164</v>
      </c>
      <c r="N89" s="69">
        <f>IF(A2taxstdlife="n/a","n/a",IF(N$3&gt;(A2taxstdlife+$E89),(Input!$H$42-Input!$H$76)-SUM($H89:M89),(Input!$H$42-Input!$H$76)/A2taxstdlife))</f>
        <v>0.16532602670297164</v>
      </c>
      <c r="O89" s="69">
        <f>IF(A2taxstdlife="n/a","n/a",IF(O$3&gt;(A2taxstdlife+$E89),(Input!$H$42-Input!$H$76)-SUM($H89:N89),(Input!$H$42-Input!$H$76)/A2taxstdlife))</f>
        <v>0.16532602670297164</v>
      </c>
      <c r="P89" s="69">
        <f>IF(A2taxstdlife="n/a","n/a",IF(P$3&gt;(A2taxstdlife+$E89),(Input!$H$42-Input!$H$76)-SUM($H89:O89),(Input!$H$42-Input!$H$76)/A2taxstdlife))</f>
        <v>0.16532602670297164</v>
      </c>
      <c r="Q89" s="69">
        <f>IF(A2taxstdlife="n/a","n/a",IF(Q$3&gt;(A2taxstdlife+$E89),(Input!$H$42-Input!$H$76)-SUM($H89:P89),(Input!$H$42-Input!$H$76)/A2taxstdlife))</f>
        <v>0.16532602670297164</v>
      </c>
      <c r="R89" s="69"/>
      <c r="S89" s="104"/>
      <c r="T89" s="104"/>
      <c r="U89" s="104"/>
      <c r="V89" s="104"/>
      <c r="W89" s="104"/>
      <c r="X89" s="104"/>
      <c r="Y89" s="104"/>
      <c r="Z89" s="104"/>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2"/>
    </row>
    <row r="90" spans="1:62" s="190" customFormat="1" ht="12.75" hidden="1" customHeight="1" outlineLevel="2">
      <c r="A90" s="9"/>
      <c r="B90" s="9"/>
      <c r="C90" s="26"/>
      <c r="D90" s="351"/>
      <c r="E90" s="87">
        <v>3</v>
      </c>
      <c r="F90" s="27"/>
      <c r="G90" s="212"/>
      <c r="H90" s="151"/>
      <c r="I90" s="150"/>
      <c r="J90" s="69">
        <f>IF(A2taxstdlife="n/a","n/a",IF(J$3&gt;(A2taxstdlife+$E90),(Input!$I$42-Input!$I$76)-SUM($I90:I90),(Input!$I$42-Input!$I$76)/A2taxstdlife))</f>
        <v>0.13836984652434511</v>
      </c>
      <c r="K90" s="69">
        <f>IF(A2taxstdlife="n/a","n/a",IF(K$3&gt;(A2taxstdlife+$E90),(Input!$I$42-Input!$I$76)-SUM($I90:J90),(Input!$I$42-Input!$I$76)/A2taxstdlife))</f>
        <v>0.13836984652434511</v>
      </c>
      <c r="L90" s="69">
        <f>IF(A2taxstdlife="n/a","n/a",IF(L$3&gt;(A2taxstdlife+$E90),(Input!$I$42-Input!$I$76)-SUM($I90:K90),(Input!$I$42-Input!$I$76)/A2taxstdlife))</f>
        <v>0.13836984652434511</v>
      </c>
      <c r="M90" s="69">
        <f>IF(A2taxstdlife="n/a","n/a",IF(M$3&gt;(A2taxstdlife+$E90),(Input!$I$42-Input!$I$76)-SUM($I90:L90),(Input!$I$42-Input!$I$76)/A2taxstdlife))</f>
        <v>0.13836984652434511</v>
      </c>
      <c r="N90" s="69">
        <f>IF(A2taxstdlife="n/a","n/a",IF(N$3&gt;(A2taxstdlife+$E90),(Input!$I$42-Input!$I$76)-SUM($I90:M90),(Input!$I$42-Input!$I$76)/A2taxstdlife))</f>
        <v>0.13836984652434511</v>
      </c>
      <c r="O90" s="69">
        <f>IF(A2taxstdlife="n/a","n/a",IF(O$3&gt;(A2taxstdlife+$E90),(Input!$I$42-Input!$I$76)-SUM($I90:N90),(Input!$I$42-Input!$I$76)/A2taxstdlife))</f>
        <v>0.13836984652434511</v>
      </c>
      <c r="P90" s="69">
        <f>IF(A2taxstdlife="n/a","n/a",IF(P$3&gt;(A2taxstdlife+$E90),(Input!$I$42-Input!$I$76)-SUM($I90:O90),(Input!$I$42-Input!$I$76)/A2taxstdlife))</f>
        <v>0.13836984652434511</v>
      </c>
      <c r="Q90" s="69">
        <f>IF(A2taxstdlife="n/a","n/a",IF(Q$3&gt;(A2taxstdlife+$E90),(Input!$I$42-Input!$I$76)-SUM($I90:P90),(Input!$I$42-Input!$I$76)/A2taxstdlife))</f>
        <v>0.13836984652434511</v>
      </c>
      <c r="R90" s="69"/>
      <c r="S90" s="104"/>
      <c r="T90" s="104"/>
      <c r="U90" s="104"/>
      <c r="V90" s="104"/>
      <c r="W90" s="104"/>
      <c r="X90" s="104"/>
      <c r="Y90" s="104"/>
      <c r="Z90" s="104"/>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2" s="190" customFormat="1" ht="12.75" hidden="1" customHeight="1" outlineLevel="2">
      <c r="A91" s="9"/>
      <c r="B91" s="9"/>
      <c r="C91" s="26"/>
      <c r="D91" s="351"/>
      <c r="E91" s="87">
        <v>4</v>
      </c>
      <c r="F91" s="27"/>
      <c r="G91" s="212"/>
      <c r="H91" s="151"/>
      <c r="I91" s="151"/>
      <c r="J91" s="150"/>
      <c r="K91" s="69">
        <f>IF(A2taxstdlife="n/a","n/a",IF(K$3&gt;(A2taxstdlife+$E91),(Input!$J$42-Input!$J$76)-SUM($J91:J91),(Input!$J$42-Input!$J$76)/A2taxstdlife))</f>
        <v>0.14091060040330158</v>
      </c>
      <c r="L91" s="69">
        <f>IF(A2taxstdlife="n/a","n/a",IF(L$3&gt;(A2taxstdlife+$E91),(Input!$J$42-Input!$J$76)-SUM($J91:K91),(Input!$J$42-Input!$J$76)/A2taxstdlife))</f>
        <v>0.14091060040330158</v>
      </c>
      <c r="M91" s="69">
        <f>IF(A2taxstdlife="n/a","n/a",IF(M$3&gt;(A2taxstdlife+$E91),(Input!$J$42-Input!$J$76)-SUM($J91:L91),(Input!$J$42-Input!$J$76)/A2taxstdlife))</f>
        <v>0.14091060040330158</v>
      </c>
      <c r="N91" s="69">
        <f>IF(A2taxstdlife="n/a","n/a",IF(N$3&gt;(A2taxstdlife+$E91),(Input!$J$42-Input!$J$76)-SUM($J91:M91),(Input!$J$42-Input!$J$76)/A2taxstdlife))</f>
        <v>0.14091060040330158</v>
      </c>
      <c r="O91" s="69">
        <f>IF(A2taxstdlife="n/a","n/a",IF(O$3&gt;(A2taxstdlife+$E91),(Input!$J$42-Input!$J$76)-SUM($J91:N91),(Input!$J$42-Input!$J$76)/A2taxstdlife))</f>
        <v>0.14091060040330158</v>
      </c>
      <c r="P91" s="69">
        <f>IF(A2taxstdlife="n/a","n/a",IF(P$3&gt;(A2taxstdlife+$E91),(Input!$J$42-Input!$J$76)-SUM($J91:O91),(Input!$J$42-Input!$J$76)/A2taxstdlife))</f>
        <v>0.14091060040330158</v>
      </c>
      <c r="Q91" s="69">
        <f>IF(A2taxstdlife="n/a","n/a",IF(Q$3&gt;(A2taxstdlife+$E91),(Input!$J$42-Input!$J$76)-SUM($J91:P91),(Input!$J$42-Input!$J$76)/A2taxstdlife))</f>
        <v>0.14091060040330158</v>
      </c>
      <c r="R91" s="69"/>
      <c r="S91" s="104"/>
      <c r="T91" s="104"/>
      <c r="U91" s="104"/>
      <c r="V91" s="104"/>
      <c r="W91" s="104"/>
      <c r="X91" s="104"/>
      <c r="Y91" s="104"/>
      <c r="Z91" s="104"/>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2" s="190" customFormat="1" ht="12.75" hidden="1" customHeight="1" outlineLevel="2">
      <c r="A92" s="9"/>
      <c r="B92" s="9"/>
      <c r="C92" s="26"/>
      <c r="D92" s="351"/>
      <c r="E92" s="87">
        <v>5</v>
      </c>
      <c r="F92" s="27"/>
      <c r="G92" s="212"/>
      <c r="H92" s="151"/>
      <c r="I92" s="151"/>
      <c r="J92" s="151"/>
      <c r="K92" s="150"/>
      <c r="L92" s="69">
        <f>IF(A2taxstdlife="n/a","n/a",IF(L$3&gt;(A2taxstdlife+$E92),(Input!$K$42-Input!$K$76)-SUM($K92:K92),(Input!$K$42-Input!$K$76)/A2taxstdlife))</f>
        <v>9.3969027289083074E-2</v>
      </c>
      <c r="M92" s="69">
        <f>IF(A2taxstdlife="n/a","n/a",IF(M$3&gt;(A2taxstdlife+$E92),(Input!$K$42-Input!$K$76)-SUM($K92:L92),(Input!$K$42-Input!$K$76)/A2taxstdlife))</f>
        <v>9.3969027289083074E-2</v>
      </c>
      <c r="N92" s="69">
        <f>IF(A2taxstdlife="n/a","n/a",IF(N$3&gt;(A2taxstdlife+$E92),(Input!$K$42-Input!$K$76)-SUM($K92:M92),(Input!$K$42-Input!$K$76)/A2taxstdlife))</f>
        <v>9.3969027289083074E-2</v>
      </c>
      <c r="O92" s="69">
        <f>IF(A2taxstdlife="n/a","n/a",IF(O$3&gt;(A2taxstdlife+$E92),(Input!$K$42-Input!$K$76)-SUM($K92:N92),(Input!$K$42-Input!$K$76)/A2taxstdlife))</f>
        <v>9.3969027289083074E-2</v>
      </c>
      <c r="P92" s="69">
        <f>IF(A2taxstdlife="n/a","n/a",IF(P$3&gt;(A2taxstdlife+$E92),(Input!$K$42-Input!$K$76)-SUM($K92:O92),(Input!$K$42-Input!$K$76)/A2taxstdlife))</f>
        <v>9.3969027289083074E-2</v>
      </c>
      <c r="Q92" s="69">
        <f>IF(A2taxstdlife="n/a","n/a",IF(Q$3&gt;(A2taxstdlife+$E92),(Input!$K$42-Input!$K$76)-SUM($K92:P92),(Input!$K$42-Input!$K$76)/A2taxstdlife))</f>
        <v>9.3969027289083074E-2</v>
      </c>
      <c r="R92" s="69"/>
      <c r="S92" s="104"/>
      <c r="T92" s="104"/>
      <c r="U92" s="104"/>
      <c r="V92" s="104"/>
      <c r="W92" s="104"/>
      <c r="X92" s="104"/>
      <c r="Y92" s="104"/>
      <c r="Z92" s="104"/>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2" s="190" customFormat="1" ht="12.75" hidden="1" customHeight="1" outlineLevel="2">
      <c r="A93" s="9"/>
      <c r="B93" s="9"/>
      <c r="C93" s="26"/>
      <c r="D93" s="351"/>
      <c r="E93" s="87">
        <v>6</v>
      </c>
      <c r="F93" s="27"/>
      <c r="G93" s="212"/>
      <c r="H93" s="151"/>
      <c r="I93" s="151"/>
      <c r="J93" s="151"/>
      <c r="K93" s="151"/>
      <c r="L93" s="150"/>
      <c r="M93" s="69">
        <f>IF(A2taxstdlife="n/a","n/a",IF(M$3&gt;(A2taxstdlife+$E93),(Input!$L$42-Input!$L$76)-SUM($L93:L93),(Input!$L$42-Input!$L$76)/A2taxstdlife))</f>
        <v>6.9744218403746172E-2</v>
      </c>
      <c r="N93" s="69">
        <f>IF(A2taxstdlife="n/a","n/a",IF(N$3&gt;(A2taxstdlife+$E93),(Input!$L$42-Input!$L$76)-SUM($L93:M93),(Input!$L$42-Input!$L$76)/A2taxstdlife))</f>
        <v>6.9744218403746172E-2</v>
      </c>
      <c r="O93" s="69">
        <f>IF(A2taxstdlife="n/a","n/a",IF(O$3&gt;(A2taxstdlife+$E93),(Input!$L$42-Input!$L$76)-SUM($L93:N93),(Input!$L$42-Input!$L$76)/A2taxstdlife))</f>
        <v>6.9744218403746172E-2</v>
      </c>
      <c r="P93" s="69">
        <f>IF(A2taxstdlife="n/a","n/a",IF(P$3&gt;(A2taxstdlife+$E93),(Input!$L$42-Input!$L$76)-SUM($L93:O93),(Input!$L$42-Input!$L$76)/A2taxstdlife))</f>
        <v>6.9744218403746172E-2</v>
      </c>
      <c r="Q93" s="69">
        <f>IF(A2taxstdlife="n/a","n/a",IF(Q$3&gt;(A2taxstdlife+$E93),(Input!$L$42-Input!$L$76)-SUM($L93:P93),(Input!$L$42-Input!$L$76)/A2taxstdlife))</f>
        <v>6.9744218403746172E-2</v>
      </c>
      <c r="R93" s="69"/>
      <c r="S93" s="104"/>
      <c r="T93" s="104"/>
      <c r="U93" s="104"/>
      <c r="V93" s="104"/>
      <c r="W93" s="104"/>
      <c r="X93" s="104"/>
      <c r="Y93" s="104"/>
      <c r="Z93" s="104"/>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2" s="190" customFormat="1" ht="12.75" hidden="1" customHeight="1" outlineLevel="2">
      <c r="A94" s="9"/>
      <c r="B94" s="9"/>
      <c r="C94" s="26"/>
      <c r="D94" s="351"/>
      <c r="E94" s="87">
        <v>7</v>
      </c>
      <c r="F94" s="27"/>
      <c r="G94" s="212"/>
      <c r="H94" s="151"/>
      <c r="I94" s="151"/>
      <c r="J94" s="151"/>
      <c r="K94" s="151"/>
      <c r="L94" s="151"/>
      <c r="M94" s="150"/>
      <c r="N94" s="69">
        <f>IF(A2taxstdlife="n/a","n/a",IF(N$3&gt;(A2taxstdlife+$E94),(Input!$M$42-Input!$M$76)-SUM($M94:M94),(Input!$M$42-Input!$M$76)/A2taxstdlife))</f>
        <v>0</v>
      </c>
      <c r="O94" s="69">
        <f>IF(A2taxstdlife="n/a","n/a",IF(O$3&gt;(A2taxstdlife+$E94),(Input!$M$42-Input!$M$76)-SUM($M94:N94),(Input!$M$42-Input!$M$76)/A2taxstdlife))</f>
        <v>0</v>
      </c>
      <c r="P94" s="69">
        <f>IF(A2taxstdlife="n/a","n/a",IF(P$3&gt;(A2taxstdlife+$E94),(Input!$M$42-Input!$M$76)-SUM($M94:O94),(Input!$M$42-Input!$M$76)/A2taxstdlife))</f>
        <v>0</v>
      </c>
      <c r="Q94" s="69">
        <f>IF(A2taxstdlife="n/a","n/a",IF(Q$3&gt;(A2taxstdlife+$E94),(Input!$M$42-Input!$M$76)-SUM($M94:P94),(Input!$M$42-Input!$M$76)/A2taxstdlife))</f>
        <v>0</v>
      </c>
      <c r="R94" s="69"/>
      <c r="S94" s="104"/>
      <c r="T94" s="104"/>
      <c r="U94" s="104"/>
      <c r="V94" s="104"/>
      <c r="W94" s="104"/>
      <c r="X94" s="104"/>
      <c r="Y94" s="104"/>
      <c r="Z94" s="104"/>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2" s="190" customFormat="1" ht="12.75" hidden="1" customHeight="1" outlineLevel="2">
      <c r="A95" s="9"/>
      <c r="B95" s="9"/>
      <c r="C95" s="26"/>
      <c r="D95" s="351"/>
      <c r="E95" s="87">
        <v>8</v>
      </c>
      <c r="F95" s="27"/>
      <c r="G95" s="212"/>
      <c r="H95" s="151"/>
      <c r="I95" s="151"/>
      <c r="J95" s="151"/>
      <c r="K95" s="151"/>
      <c r="L95" s="151"/>
      <c r="M95" s="151"/>
      <c r="N95" s="150"/>
      <c r="O95" s="69">
        <f>IF(A2taxstdlife="n/a","n/a",IF(O$3&gt;(A2taxstdlife+$E95),(Input!$N$42-Input!$N$76)-SUM($N95:N95),(Input!$N$42-Input!$N$76)/A2taxstdlife))</f>
        <v>0</v>
      </c>
      <c r="P95" s="69">
        <f>IF(A2taxstdlife="n/a","n/a",IF(P$3&gt;(A2taxstdlife+$E95),(Input!$N$42-Input!$N$76)-SUM($N95:O95),(Input!$N$42-Input!$N$76)/A2taxstdlife))</f>
        <v>0</v>
      </c>
      <c r="Q95" s="69">
        <f>IF(A2taxstdlife="n/a","n/a",IF(Q$3&gt;(A2taxstdlife+$E95),(Input!$N$42-Input!$N$76)-SUM($N95:P95),(Input!$N$42-Input!$N$76)/A2taxstdlife))</f>
        <v>0</v>
      </c>
      <c r="R95" s="69"/>
      <c r="S95" s="104"/>
      <c r="T95" s="104"/>
      <c r="U95" s="104"/>
      <c r="V95" s="104"/>
      <c r="W95" s="104"/>
      <c r="X95" s="104"/>
      <c r="Y95" s="104"/>
      <c r="Z95" s="104"/>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2" s="190" customFormat="1" ht="12.75" hidden="1" customHeight="1" outlineLevel="2">
      <c r="A96" s="9"/>
      <c r="B96" s="9"/>
      <c r="C96" s="26"/>
      <c r="D96" s="351"/>
      <c r="E96" s="87">
        <v>9</v>
      </c>
      <c r="F96" s="27"/>
      <c r="G96" s="212"/>
      <c r="H96" s="151"/>
      <c r="I96" s="151"/>
      <c r="J96" s="151"/>
      <c r="K96" s="151"/>
      <c r="L96" s="151"/>
      <c r="M96" s="151"/>
      <c r="N96" s="151"/>
      <c r="O96" s="150"/>
      <c r="P96" s="69">
        <f>IF(A2taxstdlife="n/a","n/a",IF(P$3&gt;(A2taxstdlife+$E96),(Input!$O$42-Input!$O$76)-SUM($O96:O96),(Input!$O$42-Input!$O$76)/A2taxstdlife))</f>
        <v>0</v>
      </c>
      <c r="Q96" s="69">
        <f>IF(A2taxstdlife="n/a","n/a",IF(Q$3&gt;(A2taxstdlife+$E96),(Input!$O$42-Input!$O$76)-SUM($O96:P96),(Input!$O$42-Input!$O$76)/A2taxstdlife))</f>
        <v>0</v>
      </c>
      <c r="R96" s="69"/>
      <c r="S96" s="104"/>
      <c r="T96" s="104"/>
      <c r="U96" s="104"/>
      <c r="V96" s="104"/>
      <c r="W96" s="104"/>
      <c r="X96" s="104"/>
      <c r="Y96" s="104"/>
      <c r="Z96" s="104"/>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190" customFormat="1" ht="12.75" hidden="1" customHeight="1" outlineLevel="2">
      <c r="A97" s="9"/>
      <c r="B97" s="9"/>
      <c r="C97" s="26"/>
      <c r="D97" s="351"/>
      <c r="E97" s="87">
        <v>10</v>
      </c>
      <c r="F97" s="27"/>
      <c r="G97" s="212"/>
      <c r="H97" s="151"/>
      <c r="I97" s="151"/>
      <c r="J97" s="151"/>
      <c r="K97" s="151"/>
      <c r="L97" s="151"/>
      <c r="M97" s="151"/>
      <c r="N97" s="151"/>
      <c r="O97" s="151"/>
      <c r="P97" s="150"/>
      <c r="Q97" s="69">
        <f>IF(A2taxstdlife="n/a","n/a",IF(Q$3&gt;(A2taxstdlife+$E97),(Input!$P$42-Input!$P$76)-SUM($P97:P97),(Input!$P$42-Input!$P$76)/A2taxstdlife))</f>
        <v>0</v>
      </c>
      <c r="R97" s="69"/>
      <c r="S97" s="104"/>
      <c r="T97" s="104"/>
      <c r="U97" s="104"/>
      <c r="V97" s="104"/>
      <c r="W97" s="104"/>
      <c r="X97" s="104"/>
      <c r="Y97" s="104"/>
      <c r="Z97" s="104"/>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row>
    <row r="98" spans="1:61" s="190" customFormat="1" ht="12.75" hidden="1" customHeight="1" outlineLevel="2">
      <c r="A98" s="9"/>
      <c r="B98" s="9"/>
      <c r="C98" s="26"/>
      <c r="D98" s="351"/>
      <c r="E98" s="88">
        <v>11</v>
      </c>
      <c r="F98" s="27"/>
      <c r="G98" s="212"/>
      <c r="H98" s="151"/>
      <c r="I98" s="151"/>
      <c r="J98" s="151"/>
      <c r="K98" s="151"/>
      <c r="L98" s="151"/>
      <c r="M98" s="151"/>
      <c r="N98" s="151"/>
      <c r="O98" s="151"/>
      <c r="P98" s="192"/>
      <c r="Q98" s="150"/>
      <c r="R98" s="69"/>
      <c r="S98" s="104"/>
      <c r="T98" s="104"/>
      <c r="U98" s="104"/>
      <c r="V98" s="104"/>
      <c r="W98" s="104"/>
      <c r="X98" s="104"/>
      <c r="Y98" s="104"/>
      <c r="Z98" s="104"/>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190" customFormat="1" hidden="1" outlineLevel="1">
      <c r="A99" s="9"/>
      <c r="B99" s="9"/>
      <c r="C99" s="26" t="str">
        <f>Asset2</f>
        <v>Sub-transmission Overhead</v>
      </c>
      <c r="D99" s="9"/>
      <c r="E99" s="9"/>
      <c r="F99" s="23"/>
      <c r="G99" s="213">
        <f t="shared" ref="G99:L99" si="36">-SUM(G86:G98)</f>
        <v>0</v>
      </c>
      <c r="H99" s="166">
        <f t="shared" si="36"/>
        <v>0</v>
      </c>
      <c r="I99" s="166">
        <f t="shared" si="36"/>
        <v>-0.16532602670297164</v>
      </c>
      <c r="J99" s="166">
        <f t="shared" si="36"/>
        <v>-0.30369587322731673</v>
      </c>
      <c r="K99" s="166">
        <f t="shared" si="36"/>
        <v>-0.44460647363061834</v>
      </c>
      <c r="L99" s="166">
        <f t="shared" si="36"/>
        <v>-0.53857550091970141</v>
      </c>
      <c r="M99" s="166">
        <f>IF(Input!M173&gt;0, -SUM(M86:M98), 0)</f>
        <v>0</v>
      </c>
      <c r="N99" s="166">
        <f>IF(Input!N173&gt;0, -SUM(N86:N98), 0)</f>
        <v>0</v>
      </c>
      <c r="O99" s="166">
        <f>IF(Input!O173&gt;0, -SUM(O86:O98), 0)</f>
        <v>0</v>
      </c>
      <c r="P99" s="166">
        <f>IF(Input!P173&gt;0, -SUM(P86:P98), 0)</f>
        <v>0</v>
      </c>
      <c r="Q99" s="166">
        <f>IF(Input!Q173&gt;0, -SUM(Q86:Q98), 0)</f>
        <v>0</v>
      </c>
      <c r="R99" s="65"/>
      <c r="S99" s="103"/>
      <c r="T99" s="103"/>
      <c r="U99" s="103"/>
      <c r="V99" s="103"/>
      <c r="W99" s="103"/>
      <c r="X99" s="103"/>
      <c r="Y99" s="103"/>
      <c r="Z99" s="103"/>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row>
    <row r="100" spans="1:61" s="190" customFormat="1" ht="12.75" hidden="1" customHeight="1" outlineLevel="2">
      <c r="A100" s="9"/>
      <c r="B100" s="32" t="str">
        <f>Asset3</f>
        <v>Sub-transmission Underground</v>
      </c>
      <c r="C100" s="33"/>
      <c r="D100" s="34" t="s">
        <v>65</v>
      </c>
      <c r="E100" s="33"/>
      <c r="F100" s="35"/>
      <c r="G100" s="209" t="str">
        <f>IF(G$3&gt;A3taxremlife,A3taxvalue-SUM($F100:F100),IF(A3taxremlife="N/A","n/a",A3taxvalue/A3taxremlife))</f>
        <v>n/a</v>
      </c>
      <c r="H100" s="68" t="str">
        <f>IF(H$3&gt;A3taxremlife,A3taxvalue-SUM($F100:G100),IF(A3taxremlife="N/A","n/a",A3taxvalue/A3taxremlife))</f>
        <v>n/a</v>
      </c>
      <c r="I100" s="68" t="str">
        <f>IF(I$3&gt;A3taxremlife,A3taxvalue-SUM($F100:H100),IF(A3taxremlife="N/A","n/a",A3taxvalue/A3taxremlife))</f>
        <v>n/a</v>
      </c>
      <c r="J100" s="68" t="str">
        <f>IF(J$3&gt;A3taxremlife,A3taxvalue-SUM($F100:I100),IF(A3taxremlife="N/A","n/a",A3taxvalue/A3taxremlife))</f>
        <v>n/a</v>
      </c>
      <c r="K100" s="68" t="str">
        <f>IF(K$3&gt;A3taxremlife,A3taxvalue-SUM($F100:J100),IF(A3taxremlife="N/A","n/a",A3taxvalue/A3taxremlife))</f>
        <v>n/a</v>
      </c>
      <c r="L100" s="68" t="str">
        <f>IF(L$3&gt;A3taxremlife,A3taxvalue-SUM($F100:K100),IF(A3taxremlife="N/A","n/a",A3taxvalue/A3taxremlife))</f>
        <v>n/a</v>
      </c>
      <c r="M100" s="68" t="str">
        <f>IF(M$3&gt;A3taxremlife,A3taxvalue-SUM($F100:L100),IF(A3taxremlife="N/A","n/a",A3taxvalue/A3taxremlife))</f>
        <v>n/a</v>
      </c>
      <c r="N100" s="68" t="str">
        <f>IF(N$3&gt;A3taxremlife,A3taxvalue-SUM($F100:M100),IF(A3taxremlife="N/A","n/a",A3taxvalue/A3taxremlife))</f>
        <v>n/a</v>
      </c>
      <c r="O100" s="68" t="str">
        <f>IF(O$3&gt;A3taxremlife,A3taxvalue-SUM($F100:N100),IF(A3taxremlife="N/A","n/a",A3taxvalue/A3taxremlife))</f>
        <v>n/a</v>
      </c>
      <c r="P100" s="68" t="str">
        <f>IF(P$3&gt;A3taxremlife,A3taxvalue-SUM($F100:O100),IF(A3taxremlife="N/A","n/a",A3taxvalue/A3taxremlife))</f>
        <v>n/a</v>
      </c>
      <c r="Q100" s="68" t="str">
        <f>IF(Q$3&gt;A3taxremlife,A3taxvalue-SUM($F100:P100),IF(A3taxremlife="N/A","n/a",A3taxvalue/A3taxremlife))</f>
        <v>n/a</v>
      </c>
      <c r="R100" s="68"/>
      <c r="S100" s="104"/>
      <c r="T100" s="104"/>
      <c r="U100" s="104"/>
      <c r="V100" s="104"/>
      <c r="W100" s="104"/>
      <c r="X100" s="104"/>
      <c r="Y100" s="104"/>
      <c r="Z100" s="104"/>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row>
    <row r="101" spans="1:61" s="190" customFormat="1" ht="12.75" hidden="1" customHeight="1" outlineLevel="2">
      <c r="A101" s="9"/>
      <c r="B101" s="9"/>
      <c r="C101" s="26"/>
      <c r="D101" s="350" t="s">
        <v>83</v>
      </c>
      <c r="E101" s="87">
        <v>0</v>
      </c>
      <c r="F101" s="27"/>
      <c r="G101" s="210"/>
      <c r="H101" s="69"/>
      <c r="I101" s="69"/>
      <c r="J101" s="69"/>
      <c r="K101" s="69"/>
      <c r="L101" s="69"/>
      <c r="M101" s="69"/>
      <c r="N101" s="69"/>
      <c r="O101" s="69"/>
      <c r="P101" s="69"/>
      <c r="Q101" s="69"/>
      <c r="R101" s="69"/>
      <c r="S101" s="104"/>
      <c r="T101" s="104"/>
      <c r="U101" s="104"/>
      <c r="V101" s="104"/>
      <c r="W101" s="104"/>
      <c r="X101" s="104"/>
      <c r="Y101" s="104"/>
      <c r="Z101" s="104"/>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190" customFormat="1" ht="12.75" hidden="1" customHeight="1" outlineLevel="2">
      <c r="A102" s="9"/>
      <c r="B102" s="9"/>
      <c r="C102" s="26"/>
      <c r="D102" s="351"/>
      <c r="E102" s="87">
        <v>1</v>
      </c>
      <c r="F102" s="27"/>
      <c r="G102" s="211"/>
      <c r="H102" s="69">
        <f>IF(A3taxstdlife="n/a","n/a",IF(H$3&gt;(A3taxstdlife+$E102),(Input!$G$43-Input!$G$77)-SUM($G102:G102),(Input!$G$43-Input!$G$77)/A3taxstdlife))</f>
        <v>0</v>
      </c>
      <c r="I102" s="69">
        <f>IF(A3taxstdlife="n/a","n/a",IF(I$3&gt;(A3taxstdlife+$E102),(Input!$G$43-Input!$G$77)-SUM($G102:H102),(Input!$G$43-Input!$G$77)/A3taxstdlife))</f>
        <v>0</v>
      </c>
      <c r="J102" s="69">
        <f>IF(A3taxstdlife="n/a","n/a",IF(J$3&gt;(A3taxstdlife+$E102),(Input!$G$43-Input!$G$77)-SUM($G102:I102),(Input!$G$43-Input!$G$77)/A3taxstdlife))</f>
        <v>0</v>
      </c>
      <c r="K102" s="69">
        <f>IF(A3taxstdlife="n/a","n/a",IF(K$3&gt;(A3taxstdlife+$E102),(Input!$G$43-Input!$G$77)-SUM($G102:J102),(Input!$G$43-Input!$G$77)/A3taxstdlife))</f>
        <v>0</v>
      </c>
      <c r="L102" s="69">
        <f>IF(A3taxstdlife="n/a","n/a",IF(L$3&gt;(A3taxstdlife+$E102),(Input!$G$43-Input!$G$77)-SUM($G102:K102),(Input!$G$43-Input!$G$77)/A3taxstdlife))</f>
        <v>0</v>
      </c>
      <c r="M102" s="69">
        <f>IF(A3taxstdlife="n/a","n/a",IF(M$3&gt;(A3taxstdlife+$E102),(Input!$G$43-Input!$G$77)-SUM($G102:L102),(Input!$G$43-Input!$G$77)/A3taxstdlife))</f>
        <v>0</v>
      </c>
      <c r="N102" s="69">
        <f>IF(A3taxstdlife="n/a","n/a",IF(N$3&gt;(A3taxstdlife+$E102),(Input!$G$43-Input!$G$77)-SUM($G102:M102),(Input!$G$43-Input!$G$77)/A3taxstdlife))</f>
        <v>0</v>
      </c>
      <c r="O102" s="69">
        <f>IF(A3taxstdlife="n/a","n/a",IF(O$3&gt;(A3taxstdlife+$E102),(Input!$G$43-Input!$G$77)-SUM($G102:N102),(Input!$G$43-Input!$G$77)/A3taxstdlife))</f>
        <v>0</v>
      </c>
      <c r="P102" s="69">
        <f>IF(A3taxstdlife="n/a","n/a",IF(P$3&gt;(A3taxstdlife+$E102),(Input!$G$43-Input!$G$77)-SUM($G102:O102),(Input!$G$43-Input!$G$77)/A3taxstdlife))</f>
        <v>0</v>
      </c>
      <c r="Q102" s="69">
        <f>IF(A3taxstdlife="n/a","n/a",IF(Q$3&gt;(A3taxstdlife+$E102),(Input!$G$43-Input!$G$77)-SUM($G102:P102),(Input!$G$43-Input!$G$77)/A3taxstdlife))</f>
        <v>0</v>
      </c>
      <c r="R102" s="69"/>
      <c r="S102" s="104"/>
      <c r="T102" s="104"/>
      <c r="U102" s="104"/>
      <c r="V102" s="104"/>
      <c r="W102" s="104"/>
      <c r="X102" s="104"/>
      <c r="Y102" s="104"/>
      <c r="Z102" s="104"/>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190" customFormat="1" ht="12.75" hidden="1" customHeight="1" outlineLevel="2">
      <c r="A103" s="9"/>
      <c r="B103" s="9"/>
      <c r="C103" s="26"/>
      <c r="D103" s="351"/>
      <c r="E103" s="87">
        <v>2</v>
      </c>
      <c r="F103" s="27"/>
      <c r="G103" s="212"/>
      <c r="H103" s="150"/>
      <c r="I103" s="69">
        <f>IF(A3taxstdlife="n/a","n/a",IF(I$3&gt;(A3taxstdlife+$E103),(Input!$H$43-Input!$H$77)-SUM($H103:H103),(Input!$H$43-Input!$H$77)/A3taxstdlife))</f>
        <v>0</v>
      </c>
      <c r="J103" s="69">
        <f>IF(A3taxstdlife="n/a","n/a",IF(J$3&gt;(A3taxstdlife+$E103),(Input!$H$43-Input!$H$77)-SUM($H103:I103),(Input!$H$43-Input!$H$77)/A3taxstdlife))</f>
        <v>0</v>
      </c>
      <c r="K103" s="69">
        <f>IF(A3taxstdlife="n/a","n/a",IF(K$3&gt;(A3taxstdlife+$E103),(Input!$H$43-Input!$H$77)-SUM($H103:J103),(Input!$H$43-Input!$H$77)/A3taxstdlife))</f>
        <v>0</v>
      </c>
      <c r="L103" s="69">
        <f>IF(A3taxstdlife="n/a","n/a",IF(L$3&gt;(A3taxstdlife+$E103),(Input!$H$43-Input!$H$77)-SUM($H103:K103),(Input!$H$43-Input!$H$77)/A3taxstdlife))</f>
        <v>0</v>
      </c>
      <c r="M103" s="69">
        <f>IF(A3taxstdlife="n/a","n/a",IF(M$3&gt;(A3taxstdlife+$E103),(Input!$H$43-Input!$H$77)-SUM($H103:L103),(Input!$H$43-Input!$H$77)/A3taxstdlife))</f>
        <v>0</v>
      </c>
      <c r="N103" s="69">
        <f>IF(A3taxstdlife="n/a","n/a",IF(N$3&gt;(A3taxstdlife+$E103),(Input!$H$43-Input!$H$77)-SUM($H103:M103),(Input!$H$43-Input!$H$77)/A3taxstdlife))</f>
        <v>0</v>
      </c>
      <c r="O103" s="69">
        <f>IF(A3taxstdlife="n/a","n/a",IF(O$3&gt;(A3taxstdlife+$E103),(Input!$H$43-Input!$H$77)-SUM($H103:N103),(Input!$H$43-Input!$H$77)/A3taxstdlife))</f>
        <v>0</v>
      </c>
      <c r="P103" s="69">
        <f>IF(A3taxstdlife="n/a","n/a",IF(P$3&gt;(A3taxstdlife+$E103),(Input!$H$43-Input!$H$77)-SUM($H103:O103),(Input!$H$43-Input!$H$77)/A3taxstdlife))</f>
        <v>0</v>
      </c>
      <c r="Q103" s="69">
        <f>IF(A3taxstdlife="n/a","n/a",IF(Q$3&gt;(A3taxstdlife+$E103),(Input!$H$43-Input!$H$77)-SUM($H103:P103),(Input!$H$43-Input!$H$77)/A3taxstdlife))</f>
        <v>0</v>
      </c>
      <c r="R103" s="69"/>
      <c r="S103" s="104"/>
      <c r="T103" s="104"/>
      <c r="U103" s="104"/>
      <c r="V103" s="104"/>
      <c r="W103" s="104"/>
      <c r="X103" s="104"/>
      <c r="Y103" s="104"/>
      <c r="Z103" s="104"/>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90" customFormat="1" ht="12.75" hidden="1" customHeight="1" outlineLevel="2">
      <c r="A104" s="9"/>
      <c r="B104" s="9"/>
      <c r="C104" s="26"/>
      <c r="D104" s="351"/>
      <c r="E104" s="87">
        <v>3</v>
      </c>
      <c r="F104" s="27"/>
      <c r="G104" s="212"/>
      <c r="H104" s="151"/>
      <c r="I104" s="150"/>
      <c r="J104" s="69">
        <f>IF(A3taxstdlife="n/a","n/a",IF(J$3&gt;(A3taxstdlife+$E104),(Input!$I$43-Input!$I$77)-SUM($I104:I104),(Input!$I$43-Input!$I$77)/A3taxstdlife))</f>
        <v>0</v>
      </c>
      <c r="K104" s="69">
        <f>IF(A3taxstdlife="n/a","n/a",IF(K$3&gt;(A3taxstdlife+$E104),(Input!$I$43-Input!$I$77)-SUM($I104:J104),(Input!$I$43-Input!$I$77)/A3taxstdlife))</f>
        <v>0</v>
      </c>
      <c r="L104" s="69">
        <f>IF(A3taxstdlife="n/a","n/a",IF(L$3&gt;(A3taxstdlife+$E104),(Input!$I$43-Input!$I$77)-SUM($I104:K104),(Input!$I$43-Input!$I$77)/A3taxstdlife))</f>
        <v>0</v>
      </c>
      <c r="M104" s="69">
        <f>IF(A3taxstdlife="n/a","n/a",IF(M$3&gt;(A3taxstdlife+$E104),(Input!$I$43-Input!$I$77)-SUM($I104:L104),(Input!$I$43-Input!$I$77)/A3taxstdlife))</f>
        <v>0</v>
      </c>
      <c r="N104" s="69">
        <f>IF(A3taxstdlife="n/a","n/a",IF(N$3&gt;(A3taxstdlife+$E104),(Input!$I$43-Input!$I$77)-SUM($I104:M104),(Input!$I$43-Input!$I$77)/A3taxstdlife))</f>
        <v>0</v>
      </c>
      <c r="O104" s="69">
        <f>IF(A3taxstdlife="n/a","n/a",IF(O$3&gt;(A3taxstdlife+$E104),(Input!$I$43-Input!$I$77)-SUM($I104:N104),(Input!$I$43-Input!$I$77)/A3taxstdlife))</f>
        <v>0</v>
      </c>
      <c r="P104" s="69">
        <f>IF(A3taxstdlife="n/a","n/a",IF(P$3&gt;(A3taxstdlife+$E104),(Input!$I$43-Input!$I$77)-SUM($I104:O104),(Input!$I$43-Input!$I$77)/A3taxstdlife))</f>
        <v>0</v>
      </c>
      <c r="Q104" s="69">
        <f>IF(A3taxstdlife="n/a","n/a",IF(Q$3&gt;(A3taxstdlife+$E104),(Input!$I$43-Input!$I$77)-SUM($I104:P104),(Input!$I$43-Input!$I$77)/A3taxstdlife))</f>
        <v>0</v>
      </c>
      <c r="R104" s="69"/>
      <c r="S104" s="104"/>
      <c r="T104" s="104"/>
      <c r="U104" s="104"/>
      <c r="V104" s="104"/>
      <c r="W104" s="104"/>
      <c r="X104" s="104"/>
      <c r="Y104" s="104"/>
      <c r="Z104" s="104"/>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row>
    <row r="105" spans="1:61" s="190" customFormat="1" ht="12.75" hidden="1" customHeight="1" outlineLevel="2">
      <c r="A105" s="9"/>
      <c r="B105" s="9"/>
      <c r="C105" s="26"/>
      <c r="D105" s="351"/>
      <c r="E105" s="87">
        <v>4</v>
      </c>
      <c r="F105" s="27"/>
      <c r="G105" s="212"/>
      <c r="H105" s="151"/>
      <c r="I105" s="151"/>
      <c r="J105" s="150"/>
      <c r="K105" s="69">
        <f>IF(A3taxstdlife="n/a","n/a",IF(K$3&gt;(A3taxstdlife+$E105),(Input!$J$43-Input!$J$77)-SUM($J105:J105),(Input!$J$43-Input!$J$77)/A3taxstdlife))</f>
        <v>0</v>
      </c>
      <c r="L105" s="69">
        <f>IF(A3taxstdlife="n/a","n/a",IF(L$3&gt;(A3taxstdlife+$E105),(Input!$J$43-Input!$J$77)-SUM($J105:K105),(Input!$J$43-Input!$J$77)/A3taxstdlife))</f>
        <v>0</v>
      </c>
      <c r="M105" s="69">
        <f>IF(A3taxstdlife="n/a","n/a",IF(M$3&gt;(A3taxstdlife+$E105),(Input!$J$43-Input!$J$77)-SUM($J105:L105),(Input!$J$43-Input!$J$77)/A3taxstdlife))</f>
        <v>0</v>
      </c>
      <c r="N105" s="69">
        <f>IF(A3taxstdlife="n/a","n/a",IF(N$3&gt;(A3taxstdlife+$E105),(Input!$J$43-Input!$J$77)-SUM($J105:M105),(Input!$J$43-Input!$J$77)/A3taxstdlife))</f>
        <v>0</v>
      </c>
      <c r="O105" s="69">
        <f>IF(A3taxstdlife="n/a","n/a",IF(O$3&gt;(A3taxstdlife+$E105),(Input!$J$43-Input!$J$77)-SUM($J105:N105),(Input!$J$43-Input!$J$77)/A3taxstdlife))</f>
        <v>0</v>
      </c>
      <c r="P105" s="69">
        <f>IF(A3taxstdlife="n/a","n/a",IF(P$3&gt;(A3taxstdlife+$E105),(Input!$J$43-Input!$J$77)-SUM($J105:O105),(Input!$J$43-Input!$J$77)/A3taxstdlife))</f>
        <v>0</v>
      </c>
      <c r="Q105" s="69">
        <f>IF(A3taxstdlife="n/a","n/a",IF(Q$3&gt;(A3taxstdlife+$E105),(Input!$J$43-Input!$J$77)-SUM($J105:P105),(Input!$J$43-Input!$J$77)/A3taxstdlife))</f>
        <v>0</v>
      </c>
      <c r="R105" s="69"/>
      <c r="S105" s="104"/>
      <c r="T105" s="104"/>
      <c r="U105" s="104"/>
      <c r="V105" s="104"/>
      <c r="W105" s="104"/>
      <c r="X105" s="104"/>
      <c r="Y105" s="104"/>
      <c r="Z105" s="104"/>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190" customFormat="1" ht="12.75" hidden="1" customHeight="1" outlineLevel="2">
      <c r="A106" s="9"/>
      <c r="B106" s="9"/>
      <c r="C106" s="26"/>
      <c r="D106" s="351"/>
      <c r="E106" s="87">
        <v>5</v>
      </c>
      <c r="F106" s="27"/>
      <c r="G106" s="212"/>
      <c r="H106" s="151"/>
      <c r="I106" s="151"/>
      <c r="J106" s="151"/>
      <c r="K106" s="150"/>
      <c r="L106" s="69">
        <f>IF(A3taxstdlife="n/a","n/a",IF(L$3&gt;(A3taxstdlife+$E106),(Input!$K$43-Input!$K$77)-SUM($K106:K106),(Input!$K$43-Input!$K$77)/A3taxstdlife))</f>
        <v>0</v>
      </c>
      <c r="M106" s="69">
        <f>IF(A3taxstdlife="n/a","n/a",IF(M$3&gt;(A3taxstdlife+$E106),(Input!$K$43-Input!$K$77)-SUM($K106:L106),(Input!$K$43-Input!$K$77)/A3taxstdlife))</f>
        <v>0</v>
      </c>
      <c r="N106" s="69">
        <f>IF(A3taxstdlife="n/a","n/a",IF(N$3&gt;(A3taxstdlife+$E106),(Input!$K$43-Input!$K$77)-SUM($K106:M106),(Input!$K$43-Input!$K$77)/A3taxstdlife))</f>
        <v>0</v>
      </c>
      <c r="O106" s="69">
        <f>IF(A3taxstdlife="n/a","n/a",IF(O$3&gt;(A3taxstdlife+$E106),(Input!$K$43-Input!$K$77)-SUM($K106:N106),(Input!$K$43-Input!$K$77)/A3taxstdlife))</f>
        <v>0</v>
      </c>
      <c r="P106" s="69">
        <f>IF(A3taxstdlife="n/a","n/a",IF(P$3&gt;(A3taxstdlife+$E106),(Input!$K$43-Input!$K$77)-SUM($K106:O106),(Input!$K$43-Input!$K$77)/A3taxstdlife))</f>
        <v>0</v>
      </c>
      <c r="Q106" s="69">
        <f>IF(A3taxstdlife="n/a","n/a",IF(Q$3&gt;(A3taxstdlife+$E106),(Input!$K$43-Input!$K$77)-SUM($K106:P106),(Input!$K$43-Input!$K$77)/A3taxstdlife))</f>
        <v>0</v>
      </c>
      <c r="R106" s="69"/>
      <c r="S106" s="104"/>
      <c r="T106" s="104"/>
      <c r="U106" s="104"/>
      <c r="V106" s="104"/>
      <c r="W106" s="104"/>
      <c r="X106" s="104"/>
      <c r="Y106" s="104"/>
      <c r="Z106" s="104"/>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190" customFormat="1" ht="12.75" hidden="1" customHeight="1" outlineLevel="2">
      <c r="A107" s="9"/>
      <c r="B107" s="9"/>
      <c r="C107" s="26"/>
      <c r="D107" s="351"/>
      <c r="E107" s="87">
        <v>6</v>
      </c>
      <c r="F107" s="27"/>
      <c r="G107" s="212"/>
      <c r="H107" s="151"/>
      <c r="I107" s="151"/>
      <c r="J107" s="151"/>
      <c r="K107" s="151"/>
      <c r="L107" s="150"/>
      <c r="M107" s="69">
        <f>IF(A3taxstdlife="n/a","n/a",IF(M$3&gt;(A3taxstdlife+$E107),(Input!$L$43-Input!$L$77)-SUM($L107:L107),(Input!$L$43-Input!$L$77)/A3taxstdlife))</f>
        <v>0</v>
      </c>
      <c r="N107" s="69">
        <f>IF(A3taxstdlife="n/a","n/a",IF(N$3&gt;(A3taxstdlife+$E107),(Input!$L$43-Input!$L$77)-SUM($L107:M107),(Input!$L$43-Input!$L$77)/A3taxstdlife))</f>
        <v>0</v>
      </c>
      <c r="O107" s="69">
        <f>IF(A3taxstdlife="n/a","n/a",IF(O$3&gt;(A3taxstdlife+$E107),(Input!$L$43-Input!$L$77)-SUM($L107:N107),(Input!$L$43-Input!$L$77)/A3taxstdlife))</f>
        <v>0</v>
      </c>
      <c r="P107" s="69">
        <f>IF(A3taxstdlife="n/a","n/a",IF(P$3&gt;(A3taxstdlife+$E107),(Input!$L$43-Input!$L$77)-SUM($L107:O107),(Input!$L$43-Input!$L$77)/A3taxstdlife))</f>
        <v>0</v>
      </c>
      <c r="Q107" s="69">
        <f>IF(A3taxstdlife="n/a","n/a",IF(Q$3&gt;(A3taxstdlife+$E107),(Input!$L$43-Input!$L$77)-SUM($L107:P107),(Input!$L$43-Input!$L$77)/A3taxstdlife))</f>
        <v>0</v>
      </c>
      <c r="R107" s="69"/>
      <c r="S107" s="104"/>
      <c r="T107" s="104"/>
      <c r="U107" s="104"/>
      <c r="V107" s="104"/>
      <c r="W107" s="104"/>
      <c r="X107" s="104"/>
      <c r="Y107" s="104"/>
      <c r="Z107" s="104"/>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190" customFormat="1" ht="12.75" hidden="1" customHeight="1" outlineLevel="2">
      <c r="A108" s="9"/>
      <c r="B108" s="9"/>
      <c r="C108" s="26"/>
      <c r="D108" s="351"/>
      <c r="E108" s="87">
        <v>7</v>
      </c>
      <c r="F108" s="27"/>
      <c r="G108" s="212"/>
      <c r="H108" s="151"/>
      <c r="I108" s="151"/>
      <c r="J108" s="151"/>
      <c r="K108" s="151"/>
      <c r="L108" s="151"/>
      <c r="M108" s="150"/>
      <c r="N108" s="69">
        <f>IF(A3taxstdlife="n/a","n/a",IF(N$3&gt;(A3taxstdlife+$E108),(Input!$M$43-Input!$M$77)-SUM($M108:M108),(Input!$M$43-Input!$M$77)/A3taxstdlife))</f>
        <v>0</v>
      </c>
      <c r="O108" s="69">
        <f>IF(A3taxstdlife="n/a","n/a",IF(O$3&gt;(A3taxstdlife+$E108),(Input!$M$43-Input!$M$77)-SUM($M108:N108),(Input!$M$43-Input!$M$77)/A3taxstdlife))</f>
        <v>0</v>
      </c>
      <c r="P108" s="69">
        <f>IF(A3taxstdlife="n/a","n/a",IF(P$3&gt;(A3taxstdlife+$E108),(Input!$M$43-Input!$M$77)-SUM($M108:O108),(Input!$M$43-Input!$M$77)/A3taxstdlife))</f>
        <v>0</v>
      </c>
      <c r="Q108" s="69">
        <f>IF(A3taxstdlife="n/a","n/a",IF(Q$3&gt;(A3taxstdlife+$E108),(Input!$M$43-Input!$M$77)-SUM($M108:P108),(Input!$M$43-Input!$M$77)/A3taxstdlife))</f>
        <v>0</v>
      </c>
      <c r="R108" s="69"/>
      <c r="S108" s="104"/>
      <c r="T108" s="104"/>
      <c r="U108" s="104"/>
      <c r="V108" s="104"/>
      <c r="W108" s="104"/>
      <c r="X108" s="104"/>
      <c r="Y108" s="104"/>
      <c r="Z108" s="104"/>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190" customFormat="1" ht="12.75" hidden="1" customHeight="1" outlineLevel="2">
      <c r="A109" s="9"/>
      <c r="B109" s="9"/>
      <c r="C109" s="26"/>
      <c r="D109" s="351"/>
      <c r="E109" s="87">
        <v>8</v>
      </c>
      <c r="F109" s="27"/>
      <c r="G109" s="212"/>
      <c r="H109" s="151"/>
      <c r="I109" s="151"/>
      <c r="J109" s="151"/>
      <c r="K109" s="151"/>
      <c r="L109" s="151"/>
      <c r="M109" s="151"/>
      <c r="N109" s="150"/>
      <c r="O109" s="69">
        <f>IF(A3taxstdlife="n/a","n/a",IF(O$3&gt;(A3taxstdlife+$E109),(Input!$N$43-Input!$N$77)-SUM($N109:N109),(Input!$N$43-Input!$N$77)/A3taxstdlife))</f>
        <v>0</v>
      </c>
      <c r="P109" s="69">
        <f>IF(A3taxstdlife="n/a","n/a",IF(P$3&gt;(A3taxstdlife+$E109),(Input!$N$43-Input!$N$77)-SUM($N109:O109),(Input!$N$43-Input!$N$77)/A3taxstdlife))</f>
        <v>0</v>
      </c>
      <c r="Q109" s="69">
        <f>IF(A3taxstdlife="n/a","n/a",IF(Q$3&gt;(A3taxstdlife+$E109),(Input!$N$43-Input!$N$77)-SUM($N109:P109),(Input!$N$43-Input!$N$77)/A3taxstdlife))</f>
        <v>0</v>
      </c>
      <c r="R109" s="69"/>
      <c r="S109" s="104"/>
      <c r="T109" s="104"/>
      <c r="U109" s="104"/>
      <c r="V109" s="104"/>
      <c r="W109" s="104"/>
      <c r="X109" s="104"/>
      <c r="Y109" s="104"/>
      <c r="Z109" s="104"/>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190" customFormat="1" ht="12.75" hidden="1" customHeight="1" outlineLevel="2">
      <c r="A110" s="9"/>
      <c r="B110" s="9"/>
      <c r="C110" s="26"/>
      <c r="D110" s="351"/>
      <c r="E110" s="87">
        <v>9</v>
      </c>
      <c r="F110" s="27"/>
      <c r="G110" s="212"/>
      <c r="H110" s="151"/>
      <c r="I110" s="151"/>
      <c r="J110" s="151"/>
      <c r="K110" s="151"/>
      <c r="L110" s="151"/>
      <c r="M110" s="151"/>
      <c r="N110" s="151"/>
      <c r="O110" s="150"/>
      <c r="P110" s="69">
        <f>IF(A3taxstdlife="n/a","n/a",IF(P$3&gt;(A3taxstdlife+$E110),(Input!$O$43-Input!$O$77)-SUM($O110:O110),(Input!$O$43-Input!$O$77)/A3taxstdlife))</f>
        <v>0</v>
      </c>
      <c r="Q110" s="69">
        <f>IF(A3taxstdlife="n/a","n/a",IF(Q$3&gt;(A3taxstdlife+$E110),(Input!$O$43-Input!$O$77)-SUM($O110:P110),(Input!$O$43-Input!$O$77)/A3taxstdlife))</f>
        <v>0</v>
      </c>
      <c r="R110" s="69"/>
      <c r="S110" s="104"/>
      <c r="T110" s="104"/>
      <c r="U110" s="104"/>
      <c r="V110" s="104"/>
      <c r="W110" s="104"/>
      <c r="X110" s="104"/>
      <c r="Y110" s="104"/>
      <c r="Z110" s="104"/>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190" customFormat="1" ht="12.75" hidden="1" customHeight="1" outlineLevel="2">
      <c r="A111" s="9"/>
      <c r="B111" s="9"/>
      <c r="C111" s="26"/>
      <c r="D111" s="351"/>
      <c r="E111" s="87">
        <v>10</v>
      </c>
      <c r="F111" s="27"/>
      <c r="G111" s="212"/>
      <c r="H111" s="151"/>
      <c r="I111" s="151"/>
      <c r="J111" s="151"/>
      <c r="K111" s="151"/>
      <c r="L111" s="151"/>
      <c r="M111" s="151"/>
      <c r="N111" s="151"/>
      <c r="O111" s="151"/>
      <c r="P111" s="150"/>
      <c r="Q111" s="69">
        <f>IF(A3taxstdlife="n/a","n/a",IF(Q$3&gt;(A3taxstdlife+$E111),(Input!$P$43-Input!$P$77)-SUM($P111:P111),(Input!$P$43-Input!$P$77)/A3taxstdlife))</f>
        <v>0</v>
      </c>
      <c r="R111" s="69"/>
      <c r="S111" s="104"/>
      <c r="T111" s="104"/>
      <c r="U111" s="104"/>
      <c r="V111" s="104"/>
      <c r="W111" s="104"/>
      <c r="X111" s="104"/>
      <c r="Y111" s="104"/>
      <c r="Z111" s="104"/>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190" customFormat="1" ht="12.75" hidden="1" customHeight="1" outlineLevel="2">
      <c r="A112" s="9"/>
      <c r="B112" s="9"/>
      <c r="C112" s="26"/>
      <c r="D112" s="351"/>
      <c r="E112" s="88">
        <v>11</v>
      </c>
      <c r="F112" s="27"/>
      <c r="G112" s="212"/>
      <c r="H112" s="151"/>
      <c r="I112" s="151"/>
      <c r="J112" s="151"/>
      <c r="K112" s="151"/>
      <c r="L112" s="151"/>
      <c r="M112" s="151"/>
      <c r="N112" s="151"/>
      <c r="O112" s="151"/>
      <c r="P112" s="192"/>
      <c r="Q112" s="150"/>
      <c r="R112" s="69"/>
      <c r="S112" s="104"/>
      <c r="T112" s="104"/>
      <c r="U112" s="104"/>
      <c r="V112" s="104"/>
      <c r="W112" s="104"/>
      <c r="X112" s="104"/>
      <c r="Y112" s="104"/>
      <c r="Z112" s="104"/>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190" customFormat="1" hidden="1" outlineLevel="1">
      <c r="A113" s="9"/>
      <c r="B113" s="9"/>
      <c r="C113" s="26" t="str">
        <f>Asset3</f>
        <v>Sub-transmission Underground</v>
      </c>
      <c r="D113" s="9"/>
      <c r="E113" s="9"/>
      <c r="F113" s="23"/>
      <c r="G113" s="213">
        <f t="shared" ref="G113:L113" si="37">-SUM(G100:G112)</f>
        <v>0</v>
      </c>
      <c r="H113" s="166">
        <f t="shared" si="37"/>
        <v>0</v>
      </c>
      <c r="I113" s="166">
        <f t="shared" si="37"/>
        <v>0</v>
      </c>
      <c r="J113" s="166">
        <f t="shared" si="37"/>
        <v>0</v>
      </c>
      <c r="K113" s="166">
        <f t="shared" si="37"/>
        <v>0</v>
      </c>
      <c r="L113" s="166">
        <f t="shared" si="37"/>
        <v>0</v>
      </c>
      <c r="M113" s="166">
        <f>IF(Input!M173&gt;0, -SUM(M100:M112), 0)</f>
        <v>0</v>
      </c>
      <c r="N113" s="166">
        <f>IF(Input!N173&gt;0, -SUM(N100:N112), 0)</f>
        <v>0</v>
      </c>
      <c r="O113" s="166">
        <f>IF(Input!O173&gt;0, -SUM(O100:O112), 0)</f>
        <v>0</v>
      </c>
      <c r="P113" s="166">
        <f>IF(Input!P173&gt;0, -SUM(P100:P112), 0)</f>
        <v>0</v>
      </c>
      <c r="Q113" s="166">
        <f>IF(Input!Q173&gt;0, -SUM(Q100:Q112), 0)</f>
        <v>0</v>
      </c>
      <c r="R113" s="65"/>
      <c r="S113" s="103"/>
      <c r="T113" s="103"/>
      <c r="U113" s="103"/>
      <c r="V113" s="103"/>
      <c r="W113" s="103"/>
      <c r="X113" s="103"/>
      <c r="Y113" s="103"/>
      <c r="Z113" s="103"/>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row>
    <row r="114" spans="1:61" s="190" customFormat="1" ht="12.75" hidden="1" customHeight="1" outlineLevel="2">
      <c r="A114" s="9"/>
      <c r="B114" s="32" t="str">
        <f>Asset4</f>
        <v>Zone Substation</v>
      </c>
      <c r="C114" s="33"/>
      <c r="D114" s="34" t="s">
        <v>65</v>
      </c>
      <c r="E114" s="33"/>
      <c r="F114" s="35"/>
      <c r="G114" s="209" t="str">
        <f>IF(G$3&gt;A4taxremlife,A4taxvalue-SUM($F114:F114),IF(A4taxremlife="N/A","n/a",A4taxvalue/A4taxremlife))</f>
        <v>n/a</v>
      </c>
      <c r="H114" s="68" t="str">
        <f>IF(H$3&gt;A4taxremlife,A4taxvalue-SUM($F114:G114),IF(A4taxremlife="N/A","n/a",A4taxvalue/A4taxremlife))</f>
        <v>n/a</v>
      </c>
      <c r="I114" s="68" t="str">
        <f>IF(I$3&gt;A4taxremlife,A4taxvalue-SUM($F114:H114),IF(A4taxremlife="N/A","n/a",A4taxvalue/A4taxremlife))</f>
        <v>n/a</v>
      </c>
      <c r="J114" s="68" t="str">
        <f>IF(J$3&gt;A4taxremlife,A4taxvalue-SUM($F114:I114),IF(A4taxremlife="N/A","n/a",A4taxvalue/A4taxremlife))</f>
        <v>n/a</v>
      </c>
      <c r="K114" s="68" t="str">
        <f>IF(K$3&gt;A4taxremlife,A4taxvalue-SUM($F114:J114),IF(A4taxremlife="N/A","n/a",A4taxvalue/A4taxremlife))</f>
        <v>n/a</v>
      </c>
      <c r="L114" s="68" t="str">
        <f>IF(L$3&gt;A4taxremlife,A4taxvalue-SUM($F114:K114),IF(A4taxremlife="N/A","n/a",A4taxvalue/A4taxremlife))</f>
        <v>n/a</v>
      </c>
      <c r="M114" s="68" t="str">
        <f>IF(M$3&gt;A4taxremlife,A4taxvalue-SUM($F114:L114),IF(A4taxremlife="N/A","n/a",A4taxvalue/A4taxremlife))</f>
        <v>n/a</v>
      </c>
      <c r="N114" s="68" t="str">
        <f>IF(N$3&gt;A4taxremlife,A4taxvalue-SUM($F114:M114),IF(A4taxremlife="N/A","n/a",A4taxvalue/A4taxremlife))</f>
        <v>n/a</v>
      </c>
      <c r="O114" s="68" t="str">
        <f>IF(O$3&gt;A4taxremlife,A4taxvalue-SUM($F114:N114),IF(A4taxremlife="N/A","n/a",A4taxvalue/A4taxremlife))</f>
        <v>n/a</v>
      </c>
      <c r="P114" s="68" t="str">
        <f>IF(P$3&gt;A4taxremlife,A4taxvalue-SUM($F114:O114),IF(A4taxremlife="N/A","n/a",A4taxvalue/A4taxremlife))</f>
        <v>n/a</v>
      </c>
      <c r="Q114" s="68" t="str">
        <f>IF(Q$3&gt;A4taxremlife,A4taxvalue-SUM($F114:P114),IF(A4taxremlife="N/A","n/a",A4taxvalue/A4taxremlife))</f>
        <v>n/a</v>
      </c>
      <c r="R114" s="68"/>
      <c r="S114" s="104"/>
      <c r="T114" s="104"/>
      <c r="U114" s="104"/>
      <c r="V114" s="104"/>
      <c r="W114" s="104"/>
      <c r="X114" s="104"/>
      <c r="Y114" s="104"/>
      <c r="Z114" s="104"/>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190" customFormat="1" ht="12.75" hidden="1" customHeight="1" outlineLevel="2">
      <c r="A115" s="9"/>
      <c r="B115" s="9"/>
      <c r="C115" s="26"/>
      <c r="D115" s="350" t="s">
        <v>83</v>
      </c>
      <c r="E115" s="87">
        <v>0</v>
      </c>
      <c r="F115" s="27"/>
      <c r="G115" s="210"/>
      <c r="H115" s="69"/>
      <c r="I115" s="69"/>
      <c r="J115" s="69"/>
      <c r="K115" s="69"/>
      <c r="L115" s="69"/>
      <c r="M115" s="69"/>
      <c r="N115" s="69"/>
      <c r="O115" s="69"/>
      <c r="P115" s="69"/>
      <c r="Q115" s="69"/>
      <c r="R115" s="69"/>
      <c r="S115" s="104"/>
      <c r="T115" s="104"/>
      <c r="U115" s="104"/>
      <c r="V115" s="104"/>
      <c r="W115" s="104"/>
      <c r="X115" s="104"/>
      <c r="Y115" s="104"/>
      <c r="Z115" s="104"/>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190" customFormat="1" ht="12.75" hidden="1" customHeight="1" outlineLevel="2">
      <c r="A116" s="9"/>
      <c r="B116" s="9"/>
      <c r="C116" s="26"/>
      <c r="D116" s="351"/>
      <c r="E116" s="87">
        <v>1</v>
      </c>
      <c r="F116" s="27"/>
      <c r="G116" s="211"/>
      <c r="H116" s="69">
        <f>IF(A4taxstdlife="n/a","n/a",IF(H$3&gt;(A4taxstdlife+$E116),(Input!$G$44-Input!$G$78)-SUM($G116:G116),(Input!$G$44-Input!$G$78)/A4taxstdlife))</f>
        <v>0</v>
      </c>
      <c r="I116" s="69">
        <f>IF(A4taxstdlife="n/a","n/a",IF(I$3&gt;(A4taxstdlife+$E116),(Input!$G$44-Input!$G$78)-SUM($G116:H116),(Input!$G$44-Input!$G$78)/A4taxstdlife))</f>
        <v>0</v>
      </c>
      <c r="J116" s="69">
        <f>IF(A4taxstdlife="n/a","n/a",IF(J$3&gt;(A4taxstdlife+$E116),(Input!$G$44-Input!$G$78)-SUM($G116:I116),(Input!$G$44-Input!$G$78)/A4taxstdlife))</f>
        <v>0</v>
      </c>
      <c r="K116" s="69">
        <f>IF(A4taxstdlife="n/a","n/a",IF(K$3&gt;(A4taxstdlife+$E116),(Input!$G$44-Input!$G$78)-SUM($G116:J116),(Input!$G$44-Input!$G$78)/A4taxstdlife))</f>
        <v>0</v>
      </c>
      <c r="L116" s="69">
        <f>IF(A4taxstdlife="n/a","n/a",IF(L$3&gt;(A4taxstdlife+$E116),(Input!$G$44-Input!$G$78)-SUM($G116:K116),(Input!$G$44-Input!$G$78)/A4taxstdlife))</f>
        <v>0</v>
      </c>
      <c r="M116" s="69">
        <f>IF(A4taxstdlife="n/a","n/a",IF(M$3&gt;(A4taxstdlife+$E116),(Input!$G$44-Input!$G$78)-SUM($G116:L116),(Input!$G$44-Input!$G$78)/A4taxstdlife))</f>
        <v>0</v>
      </c>
      <c r="N116" s="69">
        <f>IF(A4taxstdlife="n/a","n/a",IF(N$3&gt;(A4taxstdlife+$E116),(Input!$G$44-Input!$G$78)-SUM($G116:M116),(Input!$G$44-Input!$G$78)/A4taxstdlife))</f>
        <v>0</v>
      </c>
      <c r="O116" s="69">
        <f>IF(A4taxstdlife="n/a","n/a",IF(O$3&gt;(A4taxstdlife+$E116),(Input!$G$44-Input!$G$78)-SUM($G116:N116),(Input!$G$44-Input!$G$78)/A4taxstdlife))</f>
        <v>0</v>
      </c>
      <c r="P116" s="69">
        <f>IF(A4taxstdlife="n/a","n/a",IF(P$3&gt;(A4taxstdlife+$E116),(Input!$G$44-Input!$G$78)-SUM($G116:O116),(Input!$G$44-Input!$G$78)/A4taxstdlife))</f>
        <v>0</v>
      </c>
      <c r="Q116" s="69">
        <f>IF(A4taxstdlife="n/a","n/a",IF(Q$3&gt;(A4taxstdlife+$E116),(Input!$G$44-Input!$G$78)-SUM($G116:P116),(Input!$G$44-Input!$G$78)/A4taxstdlife))</f>
        <v>0</v>
      </c>
      <c r="R116" s="69"/>
      <c r="S116" s="104"/>
      <c r="T116" s="104"/>
      <c r="U116" s="104"/>
      <c r="V116" s="104"/>
      <c r="W116" s="104"/>
      <c r="X116" s="104"/>
      <c r="Y116" s="104"/>
      <c r="Z116" s="104"/>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190" customFormat="1" ht="12.75" hidden="1" customHeight="1" outlineLevel="2">
      <c r="A117" s="9"/>
      <c r="B117" s="9"/>
      <c r="C117" s="26"/>
      <c r="D117" s="351"/>
      <c r="E117" s="87">
        <v>2</v>
      </c>
      <c r="F117" s="27"/>
      <c r="G117" s="212"/>
      <c r="H117" s="150"/>
      <c r="I117" s="69">
        <f>IF(A4taxstdlife="n/a","n/a",IF(I$3&gt;(A4taxstdlife+$E117),(Input!$H$44-Input!$H$78)-SUM($H117:H117),(Input!$H$44-Input!$H$78)/A4taxstdlife))</f>
        <v>6.3560919033367275E-2</v>
      </c>
      <c r="J117" s="69">
        <f>IF(A4taxstdlife="n/a","n/a",IF(J$3&gt;(A4taxstdlife+$E117),(Input!$H$44-Input!$H$78)-SUM($H117:I117),(Input!$H$44-Input!$H$78)/A4taxstdlife))</f>
        <v>6.3560919033367275E-2</v>
      </c>
      <c r="K117" s="69">
        <f>IF(A4taxstdlife="n/a","n/a",IF(K$3&gt;(A4taxstdlife+$E117),(Input!$H$44-Input!$H$78)-SUM($H117:J117),(Input!$H$44-Input!$H$78)/A4taxstdlife))</f>
        <v>6.3560919033367275E-2</v>
      </c>
      <c r="L117" s="69">
        <f>IF(A4taxstdlife="n/a","n/a",IF(L$3&gt;(A4taxstdlife+$E117),(Input!$H$44-Input!$H$78)-SUM($H117:K117),(Input!$H$44-Input!$H$78)/A4taxstdlife))</f>
        <v>6.3560919033367275E-2</v>
      </c>
      <c r="M117" s="69">
        <f>IF(A4taxstdlife="n/a","n/a",IF(M$3&gt;(A4taxstdlife+$E117),(Input!$H$44-Input!$H$78)-SUM($H117:L117),(Input!$H$44-Input!$H$78)/A4taxstdlife))</f>
        <v>6.3560919033367275E-2</v>
      </c>
      <c r="N117" s="69">
        <f>IF(A4taxstdlife="n/a","n/a",IF(N$3&gt;(A4taxstdlife+$E117),(Input!$H$44-Input!$H$78)-SUM($H117:M117),(Input!$H$44-Input!$H$78)/A4taxstdlife))</f>
        <v>6.3560919033367275E-2</v>
      </c>
      <c r="O117" s="69">
        <f>IF(A4taxstdlife="n/a","n/a",IF(O$3&gt;(A4taxstdlife+$E117),(Input!$H$44-Input!$H$78)-SUM($H117:N117),(Input!$H$44-Input!$H$78)/A4taxstdlife))</f>
        <v>6.3560919033367275E-2</v>
      </c>
      <c r="P117" s="69">
        <f>IF(A4taxstdlife="n/a","n/a",IF(P$3&gt;(A4taxstdlife+$E117),(Input!$H$44-Input!$H$78)-SUM($H117:O117),(Input!$H$44-Input!$H$78)/A4taxstdlife))</f>
        <v>6.3560919033367275E-2</v>
      </c>
      <c r="Q117" s="69">
        <f>IF(A4taxstdlife="n/a","n/a",IF(Q$3&gt;(A4taxstdlife+$E117),(Input!$H$44-Input!$H$78)-SUM($H117:P117),(Input!$H$44-Input!$H$78)/A4taxstdlife))</f>
        <v>6.3560919033367275E-2</v>
      </c>
      <c r="R117" s="69"/>
      <c r="S117" s="104"/>
      <c r="T117" s="104"/>
      <c r="U117" s="104"/>
      <c r="V117" s="104"/>
      <c r="W117" s="104"/>
      <c r="X117" s="104"/>
      <c r="Y117" s="104"/>
      <c r="Z117" s="104"/>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190" customFormat="1" ht="12.75" hidden="1" customHeight="1" outlineLevel="2">
      <c r="A118" s="9"/>
      <c r="B118" s="9"/>
      <c r="C118" s="26"/>
      <c r="D118" s="351"/>
      <c r="E118" s="87">
        <v>3</v>
      </c>
      <c r="F118" s="27"/>
      <c r="G118" s="212"/>
      <c r="H118" s="151"/>
      <c r="I118" s="150"/>
      <c r="J118" s="69">
        <f>IF(A4taxstdlife="n/a","n/a",IF(J$3&gt;(A4taxstdlife+$E118),(Input!$I$44-Input!$I$78)-SUM($I118:I118),(Input!$I$44-Input!$I$78)/A4taxstdlife))</f>
        <v>0.14428763613530846</v>
      </c>
      <c r="K118" s="69">
        <f>IF(A4taxstdlife="n/a","n/a",IF(K$3&gt;(A4taxstdlife+$E118),(Input!$I$44-Input!$I$78)-SUM($I118:J118),(Input!$I$44-Input!$I$78)/A4taxstdlife))</f>
        <v>0.14428763613530846</v>
      </c>
      <c r="L118" s="69">
        <f>IF(A4taxstdlife="n/a","n/a",IF(L$3&gt;(A4taxstdlife+$E118),(Input!$I$44-Input!$I$78)-SUM($I118:K118),(Input!$I$44-Input!$I$78)/A4taxstdlife))</f>
        <v>0.14428763613530846</v>
      </c>
      <c r="M118" s="69">
        <f>IF(A4taxstdlife="n/a","n/a",IF(M$3&gt;(A4taxstdlife+$E118),(Input!$I$44-Input!$I$78)-SUM($I118:L118),(Input!$I$44-Input!$I$78)/A4taxstdlife))</f>
        <v>0.14428763613530846</v>
      </c>
      <c r="N118" s="69">
        <f>IF(A4taxstdlife="n/a","n/a",IF(N$3&gt;(A4taxstdlife+$E118),(Input!$I$44-Input!$I$78)-SUM($I118:M118),(Input!$I$44-Input!$I$78)/A4taxstdlife))</f>
        <v>0.14428763613530846</v>
      </c>
      <c r="O118" s="69">
        <f>IF(A4taxstdlife="n/a","n/a",IF(O$3&gt;(A4taxstdlife+$E118),(Input!$I$44-Input!$I$78)-SUM($I118:N118),(Input!$I$44-Input!$I$78)/A4taxstdlife))</f>
        <v>0.14428763613530846</v>
      </c>
      <c r="P118" s="69">
        <f>IF(A4taxstdlife="n/a","n/a",IF(P$3&gt;(A4taxstdlife+$E118),(Input!$I$44-Input!$I$78)-SUM($I118:O118),(Input!$I$44-Input!$I$78)/A4taxstdlife))</f>
        <v>0.14428763613530846</v>
      </c>
      <c r="Q118" s="69">
        <f>IF(A4taxstdlife="n/a","n/a",IF(Q$3&gt;(A4taxstdlife+$E118),(Input!$I$44-Input!$I$78)-SUM($I118:P118),(Input!$I$44-Input!$I$78)/A4taxstdlife))</f>
        <v>0.14428763613530846</v>
      </c>
      <c r="R118" s="69"/>
      <c r="S118" s="104"/>
      <c r="T118" s="104"/>
      <c r="U118" s="104"/>
      <c r="V118" s="104"/>
      <c r="W118" s="104"/>
      <c r="X118" s="104"/>
      <c r="Y118" s="104"/>
      <c r="Z118" s="104"/>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190" customFormat="1" ht="12.75" hidden="1" customHeight="1" outlineLevel="2">
      <c r="A119" s="9"/>
      <c r="B119" s="9"/>
      <c r="C119" s="26"/>
      <c r="D119" s="351"/>
      <c r="E119" s="87">
        <v>4</v>
      </c>
      <c r="F119" s="27"/>
      <c r="G119" s="212"/>
      <c r="H119" s="151"/>
      <c r="I119" s="151"/>
      <c r="J119" s="150"/>
      <c r="K119" s="69">
        <f>IF(A4taxstdlife="n/a","n/a",IF(K$3&gt;(A4taxstdlife+$E119),(Input!$J$44-Input!$J$78)-SUM($J119:J119),(Input!$J$44-Input!$J$78)/A4taxstdlife))</f>
        <v>0.30539048402107938</v>
      </c>
      <c r="L119" s="69">
        <f>IF(A4taxstdlife="n/a","n/a",IF(L$3&gt;(A4taxstdlife+$E119),(Input!$J$44-Input!$J$78)-SUM($J119:K119),(Input!$J$44-Input!$J$78)/A4taxstdlife))</f>
        <v>0.30539048402107938</v>
      </c>
      <c r="M119" s="69">
        <f>IF(A4taxstdlife="n/a","n/a",IF(M$3&gt;(A4taxstdlife+$E119),(Input!$J$44-Input!$J$78)-SUM($J119:L119),(Input!$J$44-Input!$J$78)/A4taxstdlife))</f>
        <v>0.30539048402107938</v>
      </c>
      <c r="N119" s="69">
        <f>IF(A4taxstdlife="n/a","n/a",IF(N$3&gt;(A4taxstdlife+$E119),(Input!$J$44-Input!$J$78)-SUM($J119:M119),(Input!$J$44-Input!$J$78)/A4taxstdlife))</f>
        <v>0.30539048402107938</v>
      </c>
      <c r="O119" s="69">
        <f>IF(A4taxstdlife="n/a","n/a",IF(O$3&gt;(A4taxstdlife+$E119),(Input!$J$44-Input!$J$78)-SUM($J119:N119),(Input!$J$44-Input!$J$78)/A4taxstdlife))</f>
        <v>0.30539048402107938</v>
      </c>
      <c r="P119" s="69">
        <f>IF(A4taxstdlife="n/a","n/a",IF(P$3&gt;(A4taxstdlife+$E119),(Input!$J$44-Input!$J$78)-SUM($J119:O119),(Input!$J$44-Input!$J$78)/A4taxstdlife))</f>
        <v>0.30539048402107938</v>
      </c>
      <c r="Q119" s="69">
        <f>IF(A4taxstdlife="n/a","n/a",IF(Q$3&gt;(A4taxstdlife+$E119),(Input!$J$44-Input!$J$78)-SUM($J119:P119),(Input!$J$44-Input!$J$78)/A4taxstdlife))</f>
        <v>0.30539048402107938</v>
      </c>
      <c r="R119" s="69"/>
      <c r="S119" s="104"/>
      <c r="T119" s="104"/>
      <c r="U119" s="104"/>
      <c r="V119" s="104"/>
      <c r="W119" s="104"/>
      <c r="X119" s="104"/>
      <c r="Y119" s="104"/>
      <c r="Z119" s="104"/>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190" customFormat="1" ht="12.75" hidden="1" customHeight="1" outlineLevel="2">
      <c r="A120" s="9"/>
      <c r="B120" s="9"/>
      <c r="C120" s="26"/>
      <c r="D120" s="351"/>
      <c r="E120" s="87">
        <v>5</v>
      </c>
      <c r="F120" s="27"/>
      <c r="G120" s="212"/>
      <c r="H120" s="151"/>
      <c r="I120" s="151"/>
      <c r="J120" s="151"/>
      <c r="K120" s="150"/>
      <c r="L120" s="69">
        <f>IF(A4taxstdlife="n/a","n/a",IF(L$3&gt;(A4taxstdlife+$E120),(Input!$K$44-Input!$K$78)-SUM($K120:K120),(Input!$K$44-Input!$K$78)/A4taxstdlife))</f>
        <v>0.46161762567840825</v>
      </c>
      <c r="M120" s="69">
        <f>IF(A4taxstdlife="n/a","n/a",IF(M$3&gt;(A4taxstdlife+$E120),(Input!$K$44-Input!$K$78)-SUM($K120:L120),(Input!$K$44-Input!$K$78)/A4taxstdlife))</f>
        <v>0.46161762567840825</v>
      </c>
      <c r="N120" s="69">
        <f>IF(A4taxstdlife="n/a","n/a",IF(N$3&gt;(A4taxstdlife+$E120),(Input!$K$44-Input!$K$78)-SUM($K120:M120),(Input!$K$44-Input!$K$78)/A4taxstdlife))</f>
        <v>0.46161762567840825</v>
      </c>
      <c r="O120" s="69">
        <f>IF(A4taxstdlife="n/a","n/a",IF(O$3&gt;(A4taxstdlife+$E120),(Input!$K$44-Input!$K$78)-SUM($K120:N120),(Input!$K$44-Input!$K$78)/A4taxstdlife))</f>
        <v>0.46161762567840825</v>
      </c>
      <c r="P120" s="69">
        <f>IF(A4taxstdlife="n/a","n/a",IF(P$3&gt;(A4taxstdlife+$E120),(Input!$K$44-Input!$K$78)-SUM($K120:O120),(Input!$K$44-Input!$K$78)/A4taxstdlife))</f>
        <v>0.46161762567840825</v>
      </c>
      <c r="Q120" s="69">
        <f>IF(A4taxstdlife="n/a","n/a",IF(Q$3&gt;(A4taxstdlife+$E120),(Input!$K$44-Input!$K$78)-SUM($K120:P120),(Input!$K$44-Input!$K$78)/A4taxstdlife))</f>
        <v>0.46161762567840825</v>
      </c>
      <c r="R120" s="69"/>
      <c r="S120" s="104"/>
      <c r="T120" s="104"/>
      <c r="U120" s="104"/>
      <c r="V120" s="104"/>
      <c r="W120" s="104"/>
      <c r="X120" s="104"/>
      <c r="Y120" s="104"/>
      <c r="Z120" s="104"/>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row>
    <row r="121" spans="1:61" s="190" customFormat="1" ht="12.75" hidden="1" customHeight="1" outlineLevel="2">
      <c r="A121" s="9"/>
      <c r="B121" s="9"/>
      <c r="C121" s="26"/>
      <c r="D121" s="351"/>
      <c r="E121" s="87">
        <v>6</v>
      </c>
      <c r="F121" s="27"/>
      <c r="G121" s="212"/>
      <c r="H121" s="151"/>
      <c r="I121" s="151"/>
      <c r="J121" s="151"/>
      <c r="K121" s="151"/>
      <c r="L121" s="150"/>
      <c r="M121" s="69">
        <f>IF(A4taxstdlife="n/a","n/a",IF(M$3&gt;(A4taxstdlife+$E121),(Input!$L$44-Input!$L$78)-SUM($L121:L121),(Input!$L$44-Input!$L$78)/A4taxstdlife))</f>
        <v>0.38372070480108883</v>
      </c>
      <c r="N121" s="69">
        <f>IF(A4taxstdlife="n/a","n/a",IF(N$3&gt;(A4taxstdlife+$E121),(Input!$L$44-Input!$L$78)-SUM($L121:M121),(Input!$L$44-Input!$L$78)/A4taxstdlife))</f>
        <v>0.38372070480108883</v>
      </c>
      <c r="O121" s="69">
        <f>IF(A4taxstdlife="n/a","n/a",IF(O$3&gt;(A4taxstdlife+$E121),(Input!$L$44-Input!$L$78)-SUM($L121:N121),(Input!$L$44-Input!$L$78)/A4taxstdlife))</f>
        <v>0.38372070480108883</v>
      </c>
      <c r="P121" s="69">
        <f>IF(A4taxstdlife="n/a","n/a",IF(P$3&gt;(A4taxstdlife+$E121),(Input!$L$44-Input!$L$78)-SUM($L121:O121),(Input!$L$44-Input!$L$78)/A4taxstdlife))</f>
        <v>0.38372070480108883</v>
      </c>
      <c r="Q121" s="69">
        <f>IF(A4taxstdlife="n/a","n/a",IF(Q$3&gt;(A4taxstdlife+$E121),(Input!$L$44-Input!$L$78)-SUM($L121:P121),(Input!$L$44-Input!$L$78)/A4taxstdlife))</f>
        <v>0.38372070480108883</v>
      </c>
      <c r="R121" s="69"/>
      <c r="S121" s="104"/>
      <c r="T121" s="104"/>
      <c r="U121" s="104"/>
      <c r="V121" s="104"/>
      <c r="W121" s="104"/>
      <c r="X121" s="104"/>
      <c r="Y121" s="104"/>
      <c r="Z121" s="104"/>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190" customFormat="1" ht="12.75" hidden="1" customHeight="1" outlineLevel="2">
      <c r="A122" s="9"/>
      <c r="B122" s="9"/>
      <c r="C122" s="26"/>
      <c r="D122" s="351"/>
      <c r="E122" s="87">
        <v>7</v>
      </c>
      <c r="F122" s="27"/>
      <c r="G122" s="212"/>
      <c r="H122" s="151"/>
      <c r="I122" s="151"/>
      <c r="J122" s="151"/>
      <c r="K122" s="151"/>
      <c r="L122" s="151"/>
      <c r="M122" s="150"/>
      <c r="N122" s="69">
        <f>IF(A4taxstdlife="n/a","n/a",IF(N$3&gt;(A4taxstdlife+$E122),(Input!$M$44-Input!$M$78)-SUM($M122:M122),(Input!$M$44-Input!$M$78)/A4taxstdlife))</f>
        <v>0</v>
      </c>
      <c r="O122" s="69">
        <f>IF(A4taxstdlife="n/a","n/a",IF(O$3&gt;(A4taxstdlife+$E122),(Input!$M$44-Input!$M$78)-SUM($M122:N122),(Input!$M$44-Input!$M$78)/A4taxstdlife))</f>
        <v>0</v>
      </c>
      <c r="P122" s="69">
        <f>IF(A4taxstdlife="n/a","n/a",IF(P$3&gt;(A4taxstdlife+$E122),(Input!$M$44-Input!$M$78)-SUM($M122:O122),(Input!$M$44-Input!$M$78)/A4taxstdlife))</f>
        <v>0</v>
      </c>
      <c r="Q122" s="69">
        <f>IF(A4taxstdlife="n/a","n/a",IF(Q$3&gt;(A4taxstdlife+$E122),(Input!$M$44-Input!$M$78)-SUM($M122:P122),(Input!$M$44-Input!$M$78)/A4taxstdlife))</f>
        <v>0</v>
      </c>
      <c r="R122" s="69"/>
      <c r="S122" s="104"/>
      <c r="T122" s="104"/>
      <c r="U122" s="104"/>
      <c r="V122" s="104"/>
      <c r="W122" s="104"/>
      <c r="X122" s="104"/>
      <c r="Y122" s="104"/>
      <c r="Z122" s="104"/>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190" customFormat="1" ht="12.75" hidden="1" customHeight="1" outlineLevel="2">
      <c r="A123" s="9"/>
      <c r="B123" s="9"/>
      <c r="C123" s="26"/>
      <c r="D123" s="351"/>
      <c r="E123" s="87">
        <v>8</v>
      </c>
      <c r="F123" s="27"/>
      <c r="G123" s="212"/>
      <c r="H123" s="151"/>
      <c r="I123" s="151"/>
      <c r="J123" s="151"/>
      <c r="K123" s="151"/>
      <c r="L123" s="151"/>
      <c r="M123" s="151"/>
      <c r="N123" s="150"/>
      <c r="O123" s="69">
        <f>IF(A4taxstdlife="n/a","n/a",IF(O$3&gt;(A4taxstdlife+$E123),(Input!$N$44-Input!$N$78)-SUM($N123:N123),(Input!$N$44-Input!$N$78)/A4taxstdlife))</f>
        <v>0</v>
      </c>
      <c r="P123" s="69">
        <f>IF(A4taxstdlife="n/a","n/a",IF(P$3&gt;(A4taxstdlife+$E123),(Input!$N$44-Input!$N$78)-SUM($N123:O123),(Input!$N$44-Input!$N$78)/A4taxstdlife))</f>
        <v>0</v>
      </c>
      <c r="Q123" s="69">
        <f>IF(A4taxstdlife="n/a","n/a",IF(Q$3&gt;(A4taxstdlife+$E123),(Input!$N$44-Input!$N$78)-SUM($N123:P123),(Input!$N$44-Input!$N$78)/A4taxstdlife))</f>
        <v>0</v>
      </c>
      <c r="R123" s="69"/>
      <c r="S123" s="104"/>
      <c r="T123" s="104"/>
      <c r="U123" s="104"/>
      <c r="V123" s="104"/>
      <c r="W123" s="104"/>
      <c r="X123" s="104"/>
      <c r="Y123" s="104"/>
      <c r="Z123" s="104"/>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190" customFormat="1" ht="12.75" hidden="1" customHeight="1" outlineLevel="2">
      <c r="A124" s="9"/>
      <c r="B124" s="9"/>
      <c r="C124" s="26"/>
      <c r="D124" s="351"/>
      <c r="E124" s="87">
        <v>9</v>
      </c>
      <c r="F124" s="27"/>
      <c r="G124" s="212"/>
      <c r="H124" s="151"/>
      <c r="I124" s="151"/>
      <c r="J124" s="151"/>
      <c r="K124" s="151"/>
      <c r="L124" s="151"/>
      <c r="M124" s="151"/>
      <c r="N124" s="151"/>
      <c r="O124" s="150"/>
      <c r="P124" s="69">
        <f>IF(A4taxstdlife="n/a","n/a",IF(P$3&gt;(A4taxstdlife+$E124),(Input!$O$44-Input!$O$78)-SUM($O124:O124),(Input!$O$44-Input!$O$78)/A4taxstdlife))</f>
        <v>0</v>
      </c>
      <c r="Q124" s="69">
        <f>IF(A4taxstdlife="n/a","n/a",IF(Q$3&gt;(A4taxstdlife+$E124),(Input!$O$44-Input!$O$78)-SUM($O124:P124),(Input!$O$44-Input!$O$78)/A4taxstdlife))</f>
        <v>0</v>
      </c>
      <c r="R124" s="69"/>
      <c r="S124" s="104"/>
      <c r="T124" s="104"/>
      <c r="U124" s="104"/>
      <c r="V124" s="104"/>
      <c r="W124" s="104"/>
      <c r="X124" s="104"/>
      <c r="Y124" s="104"/>
      <c r="Z124" s="104"/>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190" customFormat="1" ht="12.75" hidden="1" customHeight="1" outlineLevel="2">
      <c r="A125" s="9"/>
      <c r="B125" s="9"/>
      <c r="C125" s="26"/>
      <c r="D125" s="351"/>
      <c r="E125" s="87">
        <v>10</v>
      </c>
      <c r="F125" s="27"/>
      <c r="G125" s="212"/>
      <c r="H125" s="151"/>
      <c r="I125" s="151"/>
      <c r="J125" s="151"/>
      <c r="K125" s="151"/>
      <c r="L125" s="151"/>
      <c r="M125" s="151"/>
      <c r="N125" s="151"/>
      <c r="O125" s="151"/>
      <c r="P125" s="150"/>
      <c r="Q125" s="69">
        <f>IF(A4taxstdlife="n/a","n/a",IF(Q$3&gt;(A4taxstdlife+$E125),(Input!$P$44-Input!$P$78)-SUM($P125:P125),(Input!$P$44-Input!$P$78)/A4taxstdlife))</f>
        <v>0</v>
      </c>
      <c r="R125" s="69"/>
      <c r="S125" s="104"/>
      <c r="T125" s="104"/>
      <c r="U125" s="104"/>
      <c r="V125" s="104"/>
      <c r="W125" s="104"/>
      <c r="X125" s="104"/>
      <c r="Y125" s="104"/>
      <c r="Z125" s="104"/>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row>
    <row r="126" spans="1:61" s="190" customFormat="1" ht="12.75" hidden="1" customHeight="1" outlineLevel="2">
      <c r="A126" s="9"/>
      <c r="B126" s="9"/>
      <c r="C126" s="26"/>
      <c r="D126" s="351"/>
      <c r="E126" s="88">
        <v>11</v>
      </c>
      <c r="F126" s="27"/>
      <c r="G126" s="212"/>
      <c r="H126" s="151"/>
      <c r="I126" s="151"/>
      <c r="J126" s="151"/>
      <c r="K126" s="151"/>
      <c r="L126" s="151"/>
      <c r="M126" s="151"/>
      <c r="N126" s="151"/>
      <c r="O126" s="151"/>
      <c r="P126" s="192"/>
      <c r="Q126" s="150"/>
      <c r="R126" s="69"/>
      <c r="S126" s="104"/>
      <c r="T126" s="104"/>
      <c r="U126" s="104"/>
      <c r="V126" s="104"/>
      <c r="W126" s="104"/>
      <c r="X126" s="104"/>
      <c r="Y126" s="104"/>
      <c r="Z126" s="104"/>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190" customFormat="1" hidden="1" outlineLevel="1">
      <c r="A127" s="9"/>
      <c r="B127" s="9"/>
      <c r="C127" s="26" t="str">
        <f>Asset4</f>
        <v>Zone Substation</v>
      </c>
      <c r="D127" s="9"/>
      <c r="E127" s="9"/>
      <c r="F127" s="23"/>
      <c r="G127" s="213">
        <f t="shared" ref="G127:L127" si="38">-SUM(G114:G126)</f>
        <v>0</v>
      </c>
      <c r="H127" s="166">
        <f t="shared" si="38"/>
        <v>0</v>
      </c>
      <c r="I127" s="166">
        <f t="shared" si="38"/>
        <v>-6.3560919033367275E-2</v>
      </c>
      <c r="J127" s="166">
        <f t="shared" si="38"/>
        <v>-0.20784855516867573</v>
      </c>
      <c r="K127" s="166">
        <f t="shared" si="38"/>
        <v>-0.51323903918975511</v>
      </c>
      <c r="L127" s="166">
        <f t="shared" si="38"/>
        <v>-0.97485666486816336</v>
      </c>
      <c r="M127" s="166">
        <f>IF(Input!M173&gt;0, -SUM(M114:M126), 0)</f>
        <v>0</v>
      </c>
      <c r="N127" s="166">
        <f>IF(Input!N173&gt;0, -SUM(N114:N126), 0)</f>
        <v>0</v>
      </c>
      <c r="O127" s="166">
        <f>IF(Input!O173&gt;0, -SUM(O114:O126), 0)</f>
        <v>0</v>
      </c>
      <c r="P127" s="166">
        <f>IF(Input!P173&gt;0, -SUM(P114:P126), 0)</f>
        <v>0</v>
      </c>
      <c r="Q127" s="166">
        <f>IF(Input!Q173&gt;0, -SUM(Q114:Q126), 0)</f>
        <v>0</v>
      </c>
      <c r="R127" s="65"/>
      <c r="S127" s="103"/>
      <c r="T127" s="103"/>
      <c r="U127" s="103"/>
      <c r="V127" s="103"/>
      <c r="W127" s="103"/>
      <c r="X127" s="103"/>
      <c r="Y127" s="103"/>
      <c r="Z127" s="103"/>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row>
    <row r="128" spans="1:61" s="190" customFormat="1" ht="12.75" hidden="1" customHeight="1" outlineLevel="2">
      <c r="A128" s="9"/>
      <c r="B128" s="32" t="str">
        <f>Asset5</f>
        <v>IT &amp; Communication Systems (Networks)</v>
      </c>
      <c r="C128" s="33"/>
      <c r="D128" s="34" t="s">
        <v>65</v>
      </c>
      <c r="E128" s="33"/>
      <c r="F128" s="35"/>
      <c r="G128" s="209" t="str">
        <f>IF(G$3&gt;A5taxremlife,A5taxvalue-SUM($F128:F128),IF(A5taxremlife="N/A","n/a",A5taxvalue/A5taxremlife))</f>
        <v>n/a</v>
      </c>
      <c r="H128" s="68" t="str">
        <f>IF(H$3&gt;A5taxremlife,A5taxvalue-SUM($F128:G128),IF(A5taxremlife="N/A","n/a",A5taxvalue/A5taxremlife))</f>
        <v>n/a</v>
      </c>
      <c r="I128" s="68" t="str">
        <f>IF(I$3&gt;A5taxremlife,A5taxvalue-SUM($F128:H128),IF(A5taxremlife="N/A","n/a",A5taxvalue/A5taxremlife))</f>
        <v>n/a</v>
      </c>
      <c r="J128" s="68" t="str">
        <f>IF(J$3&gt;A5taxremlife,A5taxvalue-SUM($F128:I128),IF(A5taxremlife="N/A","n/a",A5taxvalue/A5taxremlife))</f>
        <v>n/a</v>
      </c>
      <c r="K128" s="68" t="str">
        <f>IF(K$3&gt;A5taxremlife,A5taxvalue-SUM($F128:J128),IF(A5taxremlife="N/A","n/a",A5taxvalue/A5taxremlife))</f>
        <v>n/a</v>
      </c>
      <c r="L128" s="68" t="str">
        <f>IF(L$3&gt;A5taxremlife,A5taxvalue-SUM($F128:K128),IF(A5taxremlife="N/A","n/a",A5taxvalue/A5taxremlife))</f>
        <v>n/a</v>
      </c>
      <c r="M128" s="68" t="str">
        <f>IF(M$3&gt;A5taxremlife,A5taxvalue-SUM($F128:L128),IF(A5taxremlife="N/A","n/a",A5taxvalue/A5taxremlife))</f>
        <v>n/a</v>
      </c>
      <c r="N128" s="68" t="str">
        <f>IF(N$3&gt;A5taxremlife,A5taxvalue-SUM($F128:M128),IF(A5taxremlife="N/A","n/a",A5taxvalue/A5taxremlife))</f>
        <v>n/a</v>
      </c>
      <c r="O128" s="68" t="str">
        <f>IF(O$3&gt;A5taxremlife,A5taxvalue-SUM($F128:N128),IF(A5taxremlife="N/A","n/a",A5taxvalue/A5taxremlife))</f>
        <v>n/a</v>
      </c>
      <c r="P128" s="68" t="str">
        <f>IF(P$3&gt;A5taxremlife,A5taxvalue-SUM($F128:O128),IF(A5taxremlife="N/A","n/a",A5taxvalue/A5taxremlife))</f>
        <v>n/a</v>
      </c>
      <c r="Q128" s="68" t="str">
        <f>IF(Q$3&gt;A5taxremlife,A5taxvalue-SUM($F128:P128),IF(A5taxremlife="N/A","n/a",A5taxvalue/A5taxremlife))</f>
        <v>n/a</v>
      </c>
      <c r="R128" s="68"/>
      <c r="S128" s="104"/>
      <c r="T128" s="104"/>
      <c r="U128" s="104"/>
      <c r="V128" s="104"/>
      <c r="W128" s="104"/>
      <c r="X128" s="104"/>
      <c r="Y128" s="104"/>
      <c r="Z128" s="104"/>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256" s="190" customFormat="1" ht="12.75" hidden="1" customHeight="1" outlineLevel="2">
      <c r="A129" s="9"/>
      <c r="B129" s="9"/>
      <c r="C129" s="26"/>
      <c r="D129" s="350" t="s">
        <v>83</v>
      </c>
      <c r="E129" s="87">
        <v>0</v>
      </c>
      <c r="F129" s="27"/>
      <c r="G129" s="210"/>
      <c r="H129" s="69"/>
      <c r="I129" s="69"/>
      <c r="J129" s="69"/>
      <c r="K129" s="69"/>
      <c r="L129" s="69"/>
      <c r="M129" s="69"/>
      <c r="N129" s="69"/>
      <c r="O129" s="69"/>
      <c r="P129" s="69"/>
      <c r="Q129" s="69"/>
      <c r="R129" s="69"/>
      <c r="S129" s="104"/>
      <c r="T129" s="104"/>
      <c r="U129" s="104"/>
      <c r="V129" s="104"/>
      <c r="W129" s="104"/>
      <c r="X129" s="104"/>
      <c r="Y129" s="104"/>
      <c r="Z129" s="104"/>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256" s="190" customFormat="1" ht="12.75" hidden="1" customHeight="1" outlineLevel="2">
      <c r="A130" s="9"/>
      <c r="B130" s="9"/>
      <c r="C130" s="26"/>
      <c r="D130" s="351"/>
      <c r="E130" s="87">
        <v>1</v>
      </c>
      <c r="F130" s="27"/>
      <c r="G130" s="211"/>
      <c r="H130" s="69">
        <f>IF(A5taxstdlife="n/a","n/a",IF(H$3&gt;(A5taxstdlife+$E130),(Input!$G$45-Input!$G$79)-SUM($G130:G130),(Input!$G$45-Input!$G$79)/A5taxstdlife))</f>
        <v>0</v>
      </c>
      <c r="I130" s="69">
        <f>IF(A5taxstdlife="n/a","n/a",IF(I$3&gt;(A5taxstdlife+$E130),(Input!$G$45-Input!$G$79)-SUM($G130:H130),(Input!$G$45-Input!$G$79)/A5taxstdlife))</f>
        <v>0</v>
      </c>
      <c r="J130" s="69">
        <f>IF(A5taxstdlife="n/a","n/a",IF(J$3&gt;(A5taxstdlife+$E130),(Input!$G$45-Input!$G$79)-SUM($G130:I130),(Input!$G$45-Input!$G$79)/A5taxstdlife))</f>
        <v>0</v>
      </c>
      <c r="K130" s="69">
        <f>IF(A5taxstdlife="n/a","n/a",IF(K$3&gt;(A5taxstdlife+$E130),(Input!$G$45-Input!$G$79)-SUM($G130:J130),(Input!$G$45-Input!$G$79)/A5taxstdlife))</f>
        <v>0</v>
      </c>
      <c r="L130" s="69">
        <f>IF(A5taxstdlife="n/a","n/a",IF(L$3&gt;(A5taxstdlife+$E130),(Input!$G$45-Input!$G$79)-SUM($G130:K130),(Input!$G$45-Input!$G$79)/A5taxstdlife))</f>
        <v>0</v>
      </c>
      <c r="M130" s="69">
        <f>IF(A5taxstdlife="n/a","n/a",IF(M$3&gt;(A5taxstdlife+$E130),(Input!$G$45-Input!$G$79)-SUM($G130:L130),(Input!$G$45-Input!$G$79)/A5taxstdlife))</f>
        <v>0</v>
      </c>
      <c r="N130" s="69">
        <f>IF(A5taxstdlife="n/a","n/a",IF(N$3&gt;(A5taxstdlife+$E130),(Input!$G$45-Input!$G$79)-SUM($G130:M130),(Input!$G$45-Input!$G$79)/A5taxstdlife))</f>
        <v>0</v>
      </c>
      <c r="O130" s="69">
        <f>IF(A5taxstdlife="n/a","n/a",IF(O$3&gt;(A5taxstdlife+$E130),(Input!$G$45-Input!$G$79)-SUM($G130:N130),(Input!$G$45-Input!$G$79)/A5taxstdlife))</f>
        <v>0</v>
      </c>
      <c r="P130" s="69">
        <f>IF(A5taxstdlife="n/a","n/a",IF(P$3&gt;(A5taxstdlife+$E130),(Input!$G$45-Input!$G$79)-SUM($G130:O130),(Input!$G$45-Input!$G$79)/A5taxstdlife))</f>
        <v>0</v>
      </c>
      <c r="Q130" s="69">
        <f>IF(A5taxstdlife="n/a","n/a",IF(Q$3&gt;(A5taxstdlife+$E130),(Input!$G$45-Input!$G$79)-SUM($G130:P130),(Input!$G$45-Input!$G$79)/A5taxstdlife))</f>
        <v>0</v>
      </c>
      <c r="R130" s="69"/>
      <c r="S130" s="104"/>
      <c r="T130" s="104"/>
      <c r="U130" s="104"/>
      <c r="V130" s="104"/>
      <c r="W130" s="104"/>
      <c r="X130" s="104"/>
      <c r="Y130" s="104"/>
      <c r="Z130" s="104"/>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256" s="190" customFormat="1" ht="12.75" hidden="1" customHeight="1" outlineLevel="2">
      <c r="A131" s="9"/>
      <c r="B131" s="9"/>
      <c r="C131" s="26"/>
      <c r="D131" s="351"/>
      <c r="E131" s="87">
        <v>2</v>
      </c>
      <c r="F131" s="27"/>
      <c r="G131" s="212"/>
      <c r="H131" s="150"/>
      <c r="I131" s="69">
        <f>IF(A5taxstdlife="n/a","n/a",IF(I$3&gt;(A5taxstdlife+$E131),(Input!$H$45-Input!$H$79)-SUM($H131:H131),(Input!$H$45-Input!$H$79)/A5taxstdlife))</f>
        <v>1.737104188809729E-2</v>
      </c>
      <c r="J131" s="69">
        <f>IF(A5taxstdlife="n/a","n/a",IF(J$3&gt;(A5taxstdlife+$E131),(Input!$H$45-Input!$H$79)-SUM($H131:I131),(Input!$H$45-Input!$H$79)/A5taxstdlife))</f>
        <v>1.737104188809729E-2</v>
      </c>
      <c r="K131" s="69">
        <f>IF(A5taxstdlife="n/a","n/a",IF(K$3&gt;(A5taxstdlife+$E131),(Input!$H$45-Input!$H$79)-SUM($H131:J131),(Input!$H$45-Input!$H$79)/A5taxstdlife))</f>
        <v>1.737104188809729E-2</v>
      </c>
      <c r="L131" s="69">
        <f>IF(A5taxstdlife="n/a","n/a",IF(L$3&gt;(A5taxstdlife+$E131),(Input!$H$45-Input!$H$79)-SUM($H131:K131),(Input!$H$45-Input!$H$79)/A5taxstdlife))</f>
        <v>1.737104188809729E-2</v>
      </c>
      <c r="M131" s="69">
        <f>IF(A5taxstdlife="n/a","n/a",IF(M$3&gt;(A5taxstdlife+$E131),(Input!$H$45-Input!$H$79)-SUM($H131:L131),(Input!$H$45-Input!$H$79)/A5taxstdlife))</f>
        <v>1.737104188809729E-2</v>
      </c>
      <c r="N131" s="69">
        <f>IF(A5taxstdlife="n/a","n/a",IF(N$3&gt;(A5taxstdlife+$E131),(Input!$H$45-Input!$H$79)-SUM($H131:M131),(Input!$H$45-Input!$H$79)/A5taxstdlife))</f>
        <v>1.737104188809729E-2</v>
      </c>
      <c r="O131" s="69">
        <f>IF(A5taxstdlife="n/a","n/a",IF(O$3&gt;(A5taxstdlife+$E131),(Input!$H$45-Input!$H$79)-SUM($H131:N131),(Input!$H$45-Input!$H$79)/A5taxstdlife))</f>
        <v>1.737104188809729E-2</v>
      </c>
      <c r="P131" s="69">
        <f>IF(A5taxstdlife="n/a","n/a",IF(P$3&gt;(A5taxstdlife+$E131),(Input!$H$45-Input!$H$79)-SUM($H131:O131),(Input!$H$45-Input!$H$79)/A5taxstdlife))</f>
        <v>1.737104188809729E-2</v>
      </c>
      <c r="Q131" s="69">
        <f>IF(A5taxstdlife="n/a","n/a",IF(Q$3&gt;(A5taxstdlife+$E131),(Input!$H$45-Input!$H$79)-SUM($H131:P131),(Input!$H$45-Input!$H$79)/A5taxstdlife))</f>
        <v>1.737104188809729E-2</v>
      </c>
      <c r="R131" s="69"/>
      <c r="S131" s="104"/>
      <c r="T131" s="104"/>
      <c r="U131" s="104"/>
      <c r="V131" s="104"/>
      <c r="W131" s="104"/>
      <c r="X131" s="104"/>
      <c r="Y131" s="104"/>
      <c r="Z131" s="104"/>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row>
    <row r="132" spans="1:256" s="190" customFormat="1" ht="12.75" hidden="1" customHeight="1" outlineLevel="2">
      <c r="A132" s="9"/>
      <c r="B132" s="9"/>
      <c r="C132" s="26"/>
      <c r="D132" s="351"/>
      <c r="E132" s="87">
        <v>3</v>
      </c>
      <c r="F132" s="27"/>
      <c r="G132" s="212"/>
      <c r="H132" s="151"/>
      <c r="I132" s="150"/>
      <c r="J132" s="69">
        <f>IF(A5taxstdlife="n/a","n/a",IF(J$3&gt;(A5taxstdlife+$E132),(Input!$I$45-Input!$I$79)-SUM($I132:I132),(Input!$I$45-Input!$I$79)/A5taxstdlife))</f>
        <v>1.221171322316851E-2</v>
      </c>
      <c r="K132" s="69">
        <f>IF(A5taxstdlife="n/a","n/a",IF(K$3&gt;(A5taxstdlife+$E132),(Input!$I$45-Input!$I$79)-SUM($I132:J132),(Input!$I$45-Input!$I$79)/A5taxstdlife))</f>
        <v>1.221171322316851E-2</v>
      </c>
      <c r="L132" s="69">
        <f>IF(A5taxstdlife="n/a","n/a",IF(L$3&gt;(A5taxstdlife+$E132),(Input!$I$45-Input!$I$79)-SUM($I132:K132),(Input!$I$45-Input!$I$79)/A5taxstdlife))</f>
        <v>1.221171322316851E-2</v>
      </c>
      <c r="M132" s="69">
        <f>IF(A5taxstdlife="n/a","n/a",IF(M$3&gt;(A5taxstdlife+$E132),(Input!$I$45-Input!$I$79)-SUM($I132:L132),(Input!$I$45-Input!$I$79)/A5taxstdlife))</f>
        <v>1.221171322316851E-2</v>
      </c>
      <c r="N132" s="69">
        <f>IF(A5taxstdlife="n/a","n/a",IF(N$3&gt;(A5taxstdlife+$E132),(Input!$I$45-Input!$I$79)-SUM($I132:M132),(Input!$I$45-Input!$I$79)/A5taxstdlife))</f>
        <v>1.221171322316851E-2</v>
      </c>
      <c r="O132" s="69">
        <f>IF(A5taxstdlife="n/a","n/a",IF(O$3&gt;(A5taxstdlife+$E132),(Input!$I$45-Input!$I$79)-SUM($I132:N132),(Input!$I$45-Input!$I$79)/A5taxstdlife))</f>
        <v>1.221171322316851E-2</v>
      </c>
      <c r="P132" s="69">
        <f>IF(A5taxstdlife="n/a","n/a",IF(P$3&gt;(A5taxstdlife+$E132),(Input!$I$45-Input!$I$79)-SUM($I132:O132),(Input!$I$45-Input!$I$79)/A5taxstdlife))</f>
        <v>1.221171322316851E-2</v>
      </c>
      <c r="Q132" s="69">
        <f>IF(A5taxstdlife="n/a","n/a",IF(Q$3&gt;(A5taxstdlife+$E132),(Input!$I$45-Input!$I$79)-SUM($I132:P132),(Input!$I$45-Input!$I$79)/A5taxstdlife))</f>
        <v>1.221171322316851E-2</v>
      </c>
      <c r="R132" s="69"/>
      <c r="S132" s="104"/>
      <c r="T132" s="104"/>
      <c r="U132" s="104"/>
      <c r="V132" s="104"/>
      <c r="W132" s="104"/>
      <c r="X132" s="104"/>
      <c r="Y132" s="104"/>
      <c r="Z132" s="104"/>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256" s="190" customFormat="1" ht="12.75" hidden="1" customHeight="1" outlineLevel="2">
      <c r="A133" s="9"/>
      <c r="B133" s="9"/>
      <c r="C133" s="26"/>
      <c r="D133" s="351"/>
      <c r="E133" s="87">
        <v>4</v>
      </c>
      <c r="F133" s="27"/>
      <c r="G133" s="212"/>
      <c r="H133" s="151"/>
      <c r="I133" s="151"/>
      <c r="J133" s="150"/>
      <c r="K133" s="69">
        <f>IF(A5taxstdlife="n/a","n/a",IF(K$3&gt;(A5taxstdlife+$E133),(Input!$J$45-Input!$J$79)-SUM($J133:J133),(Input!$J$45-Input!$J$79)/A5taxstdlife))</f>
        <v>3.4316858527257021E-2</v>
      </c>
      <c r="L133" s="69">
        <f>IF(A5taxstdlife="n/a","n/a",IF(L$3&gt;(A5taxstdlife+$E133),(Input!$J$45-Input!$J$79)-SUM($J133:K133),(Input!$J$45-Input!$J$79)/A5taxstdlife))</f>
        <v>3.4316858527257021E-2</v>
      </c>
      <c r="M133" s="69">
        <f>IF(A5taxstdlife="n/a","n/a",IF(M$3&gt;(A5taxstdlife+$E133),(Input!$J$45-Input!$J$79)-SUM($J133:L133),(Input!$J$45-Input!$J$79)/A5taxstdlife))</f>
        <v>3.4316858527257021E-2</v>
      </c>
      <c r="N133" s="69">
        <f>IF(A5taxstdlife="n/a","n/a",IF(N$3&gt;(A5taxstdlife+$E133),(Input!$J$45-Input!$J$79)-SUM($J133:M133),(Input!$J$45-Input!$J$79)/A5taxstdlife))</f>
        <v>3.4316858527257021E-2</v>
      </c>
      <c r="O133" s="69">
        <f>IF(A5taxstdlife="n/a","n/a",IF(O$3&gt;(A5taxstdlife+$E133),(Input!$J$45-Input!$J$79)-SUM($J133:N133),(Input!$J$45-Input!$J$79)/A5taxstdlife))</f>
        <v>3.4316858527257021E-2</v>
      </c>
      <c r="P133" s="69">
        <f>IF(A5taxstdlife="n/a","n/a",IF(P$3&gt;(A5taxstdlife+$E133),(Input!$J$45-Input!$J$79)-SUM($J133:O133),(Input!$J$45-Input!$J$79)/A5taxstdlife))</f>
        <v>3.4316858527257021E-2</v>
      </c>
      <c r="Q133" s="69">
        <f>IF(A5taxstdlife="n/a","n/a",IF(Q$3&gt;(A5taxstdlife+$E133),(Input!$J$45-Input!$J$79)-SUM($J133:P133),(Input!$J$45-Input!$J$79)/A5taxstdlife))</f>
        <v>3.4316858527257021E-2</v>
      </c>
      <c r="R133" s="69"/>
      <c r="S133" s="104"/>
      <c r="T133" s="104"/>
      <c r="U133" s="104"/>
      <c r="V133" s="104"/>
      <c r="W133" s="104"/>
      <c r="X133" s="104"/>
      <c r="Y133" s="104"/>
      <c r="Z133" s="104"/>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256" s="190" customFormat="1" ht="12.75" hidden="1" customHeight="1" outlineLevel="2">
      <c r="A134" s="9"/>
      <c r="B134" s="9"/>
      <c r="C134" s="26"/>
      <c r="D134" s="351"/>
      <c r="E134" s="87">
        <v>5</v>
      </c>
      <c r="F134" s="27"/>
      <c r="G134" s="212"/>
      <c r="H134" s="151"/>
      <c r="I134" s="151"/>
      <c r="J134" s="151"/>
      <c r="K134" s="150"/>
      <c r="L134" s="69">
        <f>IF(A5taxstdlife="n/a","n/a",IF(L$3&gt;(A5taxstdlife+$E134),(Input!$K$45-Input!$K$79)-SUM($K134:K134),(Input!$K$45-Input!$K$79)/A5taxstdlife))</f>
        <v>9.1139550305280856E-2</v>
      </c>
      <c r="M134" s="69">
        <f>IF(A5taxstdlife="n/a","n/a",IF(M$3&gt;(A5taxstdlife+$E134),(Input!$K$45-Input!$K$79)-SUM($K134:L134),(Input!$K$45-Input!$K$79)/A5taxstdlife))</f>
        <v>9.1139550305280856E-2</v>
      </c>
      <c r="N134" s="69">
        <f>IF(A5taxstdlife="n/a","n/a",IF(N$3&gt;(A5taxstdlife+$E134),(Input!$K$45-Input!$K$79)-SUM($K134:M134),(Input!$K$45-Input!$K$79)/A5taxstdlife))</f>
        <v>9.1139550305280856E-2</v>
      </c>
      <c r="O134" s="69">
        <f>IF(A5taxstdlife="n/a","n/a",IF(O$3&gt;(A5taxstdlife+$E134),(Input!$K$45-Input!$K$79)-SUM($K134:N134),(Input!$K$45-Input!$K$79)/A5taxstdlife))</f>
        <v>9.1139550305280856E-2</v>
      </c>
      <c r="P134" s="69">
        <f>IF(A5taxstdlife="n/a","n/a",IF(P$3&gt;(A5taxstdlife+$E134),(Input!$K$45-Input!$K$79)-SUM($K134:O134),(Input!$K$45-Input!$K$79)/A5taxstdlife))</f>
        <v>9.1139550305280856E-2</v>
      </c>
      <c r="Q134" s="69">
        <f>IF(A5taxstdlife="n/a","n/a",IF(Q$3&gt;(A5taxstdlife+$E134),(Input!$K$45-Input!$K$79)-SUM($K134:P134),(Input!$K$45-Input!$K$79)/A5taxstdlife))</f>
        <v>9.1139550305280856E-2</v>
      </c>
      <c r="R134" s="69"/>
      <c r="S134" s="104"/>
      <c r="T134" s="104"/>
      <c r="U134" s="104"/>
      <c r="V134" s="104"/>
      <c r="W134" s="104"/>
      <c r="X134" s="104"/>
      <c r="Y134" s="104"/>
      <c r="Z134" s="104"/>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256" s="190" customFormat="1" ht="12.75" hidden="1" customHeight="1" outlineLevel="2">
      <c r="A135" s="9"/>
      <c r="B135" s="9"/>
      <c r="C135" s="26"/>
      <c r="D135" s="351"/>
      <c r="E135" s="87">
        <v>6</v>
      </c>
      <c r="F135" s="27"/>
      <c r="G135" s="212"/>
      <c r="H135" s="151"/>
      <c r="I135" s="151"/>
      <c r="J135" s="151"/>
      <c r="K135" s="151"/>
      <c r="L135" s="150"/>
      <c r="M135" s="69">
        <f>IF(A5taxstdlife="n/a","n/a",IF(M$3&gt;(A5taxstdlife+$E135),(Input!$L$45-Input!$L$79)-SUM($L135:L135),(Input!$L$45-Input!$L$79)/A5taxstdlife))</f>
        <v>0.28025599228626363</v>
      </c>
      <c r="N135" s="69">
        <f>IF(A5taxstdlife="n/a","n/a",IF(N$3&gt;(A5taxstdlife+$E135),(Input!$L$45-Input!$L$79)-SUM($L135:M135),(Input!$L$45-Input!$L$79)/A5taxstdlife))</f>
        <v>0.28025599228626363</v>
      </c>
      <c r="O135" s="69">
        <f>IF(A5taxstdlife="n/a","n/a",IF(O$3&gt;(A5taxstdlife+$E135),(Input!$L$45-Input!$L$79)-SUM($L135:N135),(Input!$L$45-Input!$L$79)/A5taxstdlife))</f>
        <v>0.28025599228626363</v>
      </c>
      <c r="P135" s="69">
        <f>IF(A5taxstdlife="n/a","n/a",IF(P$3&gt;(A5taxstdlife+$E135),(Input!$L$45-Input!$L$79)-SUM($L135:O135),(Input!$L$45-Input!$L$79)/A5taxstdlife))</f>
        <v>0.28025599228626363</v>
      </c>
      <c r="Q135" s="69">
        <f>IF(A5taxstdlife="n/a","n/a",IF(Q$3&gt;(A5taxstdlife+$E135),(Input!$L$45-Input!$L$79)-SUM($L135:P135),(Input!$L$45-Input!$L$79)/A5taxstdlife))</f>
        <v>0.28025599228626363</v>
      </c>
      <c r="R135" s="69"/>
      <c r="S135" s="104"/>
      <c r="T135" s="104"/>
      <c r="U135" s="104"/>
      <c r="V135" s="104"/>
      <c r="W135" s="104"/>
      <c r="X135" s="104"/>
      <c r="Y135" s="104"/>
      <c r="Z135" s="104"/>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256" s="190" customFormat="1" ht="12.75" hidden="1" customHeight="1" outlineLevel="2">
      <c r="A136" s="9"/>
      <c r="B136" s="9"/>
      <c r="C136" s="26"/>
      <c r="D136" s="351"/>
      <c r="E136" s="87">
        <v>7</v>
      </c>
      <c r="F136" s="27"/>
      <c r="G136" s="212"/>
      <c r="H136" s="151"/>
      <c r="I136" s="151"/>
      <c r="J136" s="151"/>
      <c r="K136" s="151"/>
      <c r="L136" s="151"/>
      <c r="M136" s="150"/>
      <c r="N136" s="69">
        <f>IF(A5taxstdlife="n/a","n/a",IF(N$3&gt;(A5taxstdlife+$E136),(Input!$M$45-Input!$M$79)-SUM($M136:M136),(Input!$M$45-Input!$M$79)/A5taxstdlife))</f>
        <v>0</v>
      </c>
      <c r="O136" s="69">
        <f>IF(A5taxstdlife="n/a","n/a",IF(O$3&gt;(A5taxstdlife+$E136),(Input!$M$45-Input!$M$79)-SUM($M136:N136),(Input!$M$45-Input!$M$79)/A5taxstdlife))</f>
        <v>0</v>
      </c>
      <c r="P136" s="69">
        <f>IF(A5taxstdlife="n/a","n/a",IF(P$3&gt;(A5taxstdlife+$E136),(Input!$M$45-Input!$M$79)-SUM($M136:O136),(Input!$M$45-Input!$M$79)/A5taxstdlife))</f>
        <v>0</v>
      </c>
      <c r="Q136" s="69">
        <f>IF(A5taxstdlife="n/a","n/a",IF(Q$3&gt;(A5taxstdlife+$E136),(Input!$M$45-Input!$M$79)-SUM($M136:P136),(Input!$M$45-Input!$M$79)/A5taxstdlife))</f>
        <v>0</v>
      </c>
      <c r="R136" s="69"/>
      <c r="S136" s="104"/>
      <c r="T136" s="104"/>
      <c r="U136" s="104"/>
      <c r="V136" s="104"/>
      <c r="W136" s="104"/>
      <c r="X136" s="104"/>
      <c r="Y136" s="104"/>
      <c r="Z136" s="104"/>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256" s="190" customFormat="1" ht="12.75" hidden="1" customHeight="1" outlineLevel="2">
      <c r="A137" s="9"/>
      <c r="B137" s="9"/>
      <c r="C137" s="26"/>
      <c r="D137" s="351"/>
      <c r="E137" s="87">
        <v>8</v>
      </c>
      <c r="F137" s="27"/>
      <c r="G137" s="212"/>
      <c r="H137" s="151"/>
      <c r="I137" s="151"/>
      <c r="J137" s="151"/>
      <c r="K137" s="151"/>
      <c r="L137" s="151"/>
      <c r="M137" s="151"/>
      <c r="N137" s="150"/>
      <c r="O137" s="69">
        <f>IF(A5taxstdlife="n/a","n/a",IF(O$3&gt;(A5taxstdlife+$E137),(Input!$N$45-Input!$N$79)-SUM($N137:N137),(Input!$N$45-Input!$N$79)/A5taxstdlife))</f>
        <v>0</v>
      </c>
      <c r="P137" s="69">
        <f>IF(A5taxstdlife="n/a","n/a",IF(P$3&gt;(A5taxstdlife+$E137),(Input!$N$45-Input!$N$79)-SUM($N137:O137),(Input!$N$45-Input!$N$79)/A5taxstdlife))</f>
        <v>0</v>
      </c>
      <c r="Q137" s="69">
        <f>IF(A5taxstdlife="n/a","n/a",IF(Q$3&gt;(A5taxstdlife+$E137),(Input!$N$45-Input!$N$79)-SUM($N137:P137),(Input!$N$45-Input!$N$79)/A5taxstdlife))</f>
        <v>0</v>
      </c>
      <c r="R137" s="69"/>
      <c r="S137" s="104"/>
      <c r="T137" s="104"/>
      <c r="U137" s="104"/>
      <c r="V137" s="104"/>
      <c r="W137" s="104"/>
      <c r="X137" s="104"/>
      <c r="Y137" s="104"/>
      <c r="Z137" s="104"/>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row>
    <row r="138" spans="1:256" s="190" customFormat="1" ht="12.75" hidden="1" customHeight="1" outlineLevel="2">
      <c r="A138" s="9"/>
      <c r="B138" s="9"/>
      <c r="C138" s="26"/>
      <c r="D138" s="351"/>
      <c r="E138" s="87">
        <v>9</v>
      </c>
      <c r="F138" s="27"/>
      <c r="G138" s="212"/>
      <c r="H138" s="151"/>
      <c r="I138" s="151"/>
      <c r="J138" s="151"/>
      <c r="K138" s="151"/>
      <c r="L138" s="151"/>
      <c r="M138" s="151"/>
      <c r="N138" s="151"/>
      <c r="O138" s="150"/>
      <c r="P138" s="69">
        <f>IF(A5taxstdlife="n/a","n/a",IF(P$3&gt;(A5taxstdlife+$E138),(Input!$O$45-Input!$O$79)-SUM($O138:O138),(Input!$O$45-Input!$O$79)/A5taxstdlife))</f>
        <v>0</v>
      </c>
      <c r="Q138" s="69">
        <f>IF(A5taxstdlife="n/a","n/a",IF(Q$3&gt;(A5taxstdlife+$E138),(Input!$O$45-Input!$O$79)-SUM($O138:P138),(Input!$O$45-Input!$O$79)/A5taxstdlife))</f>
        <v>0</v>
      </c>
      <c r="R138" s="69"/>
      <c r="S138" s="104"/>
      <c r="T138" s="104"/>
      <c r="U138" s="104"/>
      <c r="V138" s="104"/>
      <c r="W138" s="104"/>
      <c r="X138" s="104"/>
      <c r="Y138" s="104"/>
      <c r="Z138" s="104"/>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256" s="190" customFormat="1" ht="12.75" hidden="1" customHeight="1" outlineLevel="2">
      <c r="A139" s="9"/>
      <c r="B139" s="9"/>
      <c r="C139" s="26"/>
      <c r="D139" s="351"/>
      <c r="E139" s="87">
        <v>10</v>
      </c>
      <c r="F139" s="27"/>
      <c r="G139" s="212"/>
      <c r="H139" s="151"/>
      <c r="I139" s="151"/>
      <c r="J139" s="151"/>
      <c r="K139" s="151"/>
      <c r="L139" s="151"/>
      <c r="M139" s="151"/>
      <c r="N139" s="151"/>
      <c r="O139" s="151"/>
      <c r="P139" s="150"/>
      <c r="Q139" s="69">
        <f>IF(A5taxstdlife="n/a","n/a",IF(Q$3&gt;(A5taxstdlife+$E139),(Input!$P$45-Input!$P$79)-SUM($P139:P139),(Input!$P$45-Input!$P$79)/A5taxstdlife))</f>
        <v>0</v>
      </c>
      <c r="R139" s="69"/>
      <c r="S139" s="104"/>
      <c r="T139" s="104"/>
      <c r="U139" s="104"/>
      <c r="V139" s="104"/>
      <c r="W139" s="104"/>
      <c r="X139" s="104"/>
      <c r="Y139" s="104"/>
      <c r="Z139" s="104"/>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256" s="190" customFormat="1" ht="12.75" hidden="1" customHeight="1" outlineLevel="2">
      <c r="A140" s="9"/>
      <c r="B140" s="9"/>
      <c r="C140" s="26"/>
      <c r="D140" s="351"/>
      <c r="E140" s="88">
        <v>11</v>
      </c>
      <c r="F140" s="27"/>
      <c r="G140" s="212"/>
      <c r="H140" s="151"/>
      <c r="I140" s="151"/>
      <c r="J140" s="151"/>
      <c r="K140" s="151"/>
      <c r="L140" s="151"/>
      <c r="M140" s="151"/>
      <c r="N140" s="151"/>
      <c r="O140" s="151"/>
      <c r="P140" s="192"/>
      <c r="Q140" s="150"/>
      <c r="R140" s="69"/>
      <c r="S140" s="104"/>
      <c r="T140" s="104"/>
      <c r="U140" s="104"/>
      <c r="V140" s="104"/>
      <c r="W140" s="104"/>
      <c r="X140" s="104"/>
      <c r="Y140" s="104"/>
      <c r="Z140" s="104"/>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256" s="190" customFormat="1" hidden="1" outlineLevel="1">
      <c r="A141" s="9"/>
      <c r="B141" s="9"/>
      <c r="C141" s="26" t="str">
        <f>Asset5</f>
        <v>IT &amp; Communication Systems (Networks)</v>
      </c>
      <c r="D141" s="9"/>
      <c r="E141" s="9"/>
      <c r="F141" s="23"/>
      <c r="G141" s="213">
        <f t="shared" ref="G141:L141" si="39">-SUM(G128:G140)</f>
        <v>0</v>
      </c>
      <c r="H141" s="166">
        <f t="shared" si="39"/>
        <v>0</v>
      </c>
      <c r="I141" s="166">
        <f t="shared" si="39"/>
        <v>-1.737104188809729E-2</v>
      </c>
      <c r="J141" s="166">
        <f t="shared" si="39"/>
        <v>-2.9582755111265801E-2</v>
      </c>
      <c r="K141" s="166">
        <f t="shared" si="39"/>
        <v>-6.3899613638522826E-2</v>
      </c>
      <c r="L141" s="166">
        <f t="shared" si="39"/>
        <v>-0.15503916394380368</v>
      </c>
      <c r="M141" s="166">
        <f>IF(Input!M173&gt;0, -SUM(M128:M140), 0)</f>
        <v>0</v>
      </c>
      <c r="N141" s="166">
        <f>IF(Input!N173&gt;0, -SUM(N128:N140), 0)</f>
        <v>0</v>
      </c>
      <c r="O141" s="166">
        <f>IF(Input!O173&gt;0, -SUM(O128:O140), 0)</f>
        <v>0</v>
      </c>
      <c r="P141" s="166">
        <f>IF(Input!P173&gt;0, -SUM(P128:P140), 0)</f>
        <v>0</v>
      </c>
      <c r="Q141" s="166">
        <f>IF(Input!Q173&gt;0, -SUM(Q128:Q140), 0)</f>
        <v>0</v>
      </c>
      <c r="R141" s="65"/>
      <c r="S141" s="103"/>
      <c r="T141" s="103"/>
      <c r="U141" s="103"/>
      <c r="V141" s="103"/>
      <c r="W141" s="103"/>
      <c r="X141" s="103"/>
      <c r="Y141" s="103"/>
      <c r="Z141" s="103"/>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row>
    <row r="142" spans="1:256" s="5" customFormat="1" ht="12.75" hidden="1" customHeight="1" outlineLevel="2">
      <c r="A142" s="9"/>
      <c r="B142" s="32" t="str">
        <f>Asset6</f>
        <v>Motor Vehicles</v>
      </c>
      <c r="C142" s="33"/>
      <c r="D142" s="34" t="s">
        <v>65</v>
      </c>
      <c r="E142" s="33"/>
      <c r="F142" s="35"/>
      <c r="G142" s="209" t="str">
        <f>IF(G$3&gt;A6taxremlife,A6taxvalue-SUM($F142:F142),IF(A6taxremlife="N/A","n/a",A6taxvalue/A6taxremlife))</f>
        <v>n/a</v>
      </c>
      <c r="H142" s="68" t="str">
        <f>IF(H$3&gt;A6taxremlife,A6taxvalue-SUM($F142:G142),IF(A6taxremlife="N/A","n/a",A6taxvalue/A6taxremlife))</f>
        <v>n/a</v>
      </c>
      <c r="I142" s="68" t="str">
        <f>IF(I$3&gt;A6taxremlife,A6taxvalue-SUM($F142:H142),IF(A6taxremlife="N/A","n/a",A6taxvalue/A6taxremlife))</f>
        <v>n/a</v>
      </c>
      <c r="J142" s="68" t="str">
        <f>IF(J$3&gt;A6taxremlife,A6taxvalue-SUM($F142:I142),IF(A6taxremlife="N/A","n/a",A6taxvalue/A6taxremlife))</f>
        <v>n/a</v>
      </c>
      <c r="K142" s="68" t="str">
        <f>IF(K$3&gt;A6taxremlife,A6taxvalue-SUM($F142:J142),IF(A6taxremlife="N/A","n/a",A6taxvalue/A6taxremlife))</f>
        <v>n/a</v>
      </c>
      <c r="L142" s="68" t="str">
        <f>IF(L$3&gt;A6taxremlife,A6taxvalue-SUM($F142:K142),IF(A6taxremlife="N/A","n/a",A6taxvalue/A6taxremlife))</f>
        <v>n/a</v>
      </c>
      <c r="M142" s="68" t="str">
        <f>IF(M$3&gt;A6taxremlife,A6taxvalue-SUM($F142:L142),IF(A6taxremlife="N/A","n/a",A6taxvalue/A6taxremlife))</f>
        <v>n/a</v>
      </c>
      <c r="N142" s="68" t="str">
        <f>IF(N$3&gt;A6taxremlife,A6taxvalue-SUM($F142:M142),IF(A6taxremlife="N/A","n/a",A6taxvalue/A6taxremlife))</f>
        <v>n/a</v>
      </c>
      <c r="O142" s="68" t="str">
        <f>IF(O$3&gt;A6taxremlife,A6taxvalue-SUM($F142:N142),IF(A6taxremlife="N/A","n/a",A6taxvalue/A6taxremlife))</f>
        <v>n/a</v>
      </c>
      <c r="P142" s="68" t="str">
        <f>IF(P$3&gt;A6taxremlife,A6taxvalue-SUM($F142:O142),IF(A6taxremlife="N/A","n/a",A6taxvalue/A6taxremlife))</f>
        <v>n/a</v>
      </c>
      <c r="Q142" s="68" t="str">
        <f>IF(Q$3&gt;A6taxremlife,A6taxvalue-SUM($F142:P142),IF(A6taxremlife="N/A","n/a",A6taxvalue/A6taxremlife))</f>
        <v>n/a</v>
      </c>
      <c r="R142" s="68"/>
      <c r="S142" s="104"/>
      <c r="T142" s="104"/>
      <c r="U142" s="104"/>
      <c r="V142" s="104"/>
      <c r="W142" s="104"/>
      <c r="X142" s="104"/>
      <c r="Y142" s="104"/>
      <c r="Z142" s="104"/>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190"/>
      <c r="BK142" s="190"/>
      <c r="BL142" s="190"/>
      <c r="BM142" s="190"/>
      <c r="BN142" s="190"/>
      <c r="BO142" s="190"/>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50" t="s">
        <v>83</v>
      </c>
      <c r="E143" s="87">
        <v>0</v>
      </c>
      <c r="F143" s="27"/>
      <c r="G143" s="210"/>
      <c r="H143" s="69"/>
      <c r="I143" s="69"/>
      <c r="J143" s="69"/>
      <c r="K143" s="69"/>
      <c r="L143" s="69"/>
      <c r="M143" s="69"/>
      <c r="N143" s="69"/>
      <c r="O143" s="69"/>
      <c r="P143" s="69"/>
      <c r="Q143" s="69"/>
      <c r="R143" s="69"/>
      <c r="S143" s="104"/>
      <c r="T143" s="104"/>
      <c r="U143" s="104"/>
      <c r="V143" s="104"/>
      <c r="W143" s="104"/>
      <c r="X143" s="104"/>
      <c r="Y143" s="104"/>
      <c r="Z143" s="104"/>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190"/>
      <c r="BK143" s="190"/>
      <c r="BL143" s="190"/>
      <c r="BM143" s="190"/>
      <c r="BN143" s="190"/>
      <c r="BO143" s="190"/>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51"/>
      <c r="E144" s="87">
        <v>1</v>
      </c>
      <c r="F144" s="27"/>
      <c r="G144" s="211"/>
      <c r="H144" s="69">
        <f>IF(A6taxstdlife="n/a","n/a",IF(H$3&gt;(A6taxstdlife+$E144),(Input!$G$46-Input!$G$80)-SUM($G144:G144),(Input!$G$46-Input!$G$80)/A6taxstdlife))</f>
        <v>0</v>
      </c>
      <c r="I144" s="69">
        <f>IF(A6taxstdlife="n/a","n/a",IF(I$3&gt;(A6taxstdlife+$E144),(Input!$G$46-Input!$G$80)-SUM($G144:H144),(Input!$G$46-Input!$G$80)/A6taxstdlife))</f>
        <v>0</v>
      </c>
      <c r="J144" s="69">
        <f>IF(A6taxstdlife="n/a","n/a",IF(J$3&gt;(A6taxstdlife+$E144),(Input!$G$46-Input!$G$80)-SUM($G144:I144),(Input!$G$46-Input!$G$80)/A6taxstdlife))</f>
        <v>0</v>
      </c>
      <c r="K144" s="69">
        <f>IF(A6taxstdlife="n/a","n/a",IF(K$3&gt;(A6taxstdlife+$E144),(Input!$G$46-Input!$G$80)-SUM($G144:J144),(Input!$G$46-Input!$G$80)/A6taxstdlife))</f>
        <v>0</v>
      </c>
      <c r="L144" s="69">
        <f>IF(A6taxstdlife="n/a","n/a",IF(L$3&gt;(A6taxstdlife+$E144),(Input!$G$46-Input!$G$80)-SUM($G144:K144),(Input!$G$46-Input!$G$80)/A6taxstdlife))</f>
        <v>0</v>
      </c>
      <c r="M144" s="69">
        <f>IF(A6taxstdlife="n/a","n/a",IF(M$3&gt;(A6taxstdlife+$E144),(Input!$G$46-Input!$G$80)-SUM($G144:L144),(Input!$G$46-Input!$G$80)/A6taxstdlife))</f>
        <v>0</v>
      </c>
      <c r="N144" s="69">
        <f>IF(A6taxstdlife="n/a","n/a",IF(N$3&gt;(A6taxstdlife+$E144),(Input!$G$46-Input!$G$80)-SUM($G144:M144),(Input!$G$46-Input!$G$80)/A6taxstdlife))</f>
        <v>0</v>
      </c>
      <c r="O144" s="69">
        <f>IF(A6taxstdlife="n/a","n/a",IF(O$3&gt;(A6taxstdlife+$E144),(Input!$G$46-Input!$G$80)-SUM($G144:N144),(Input!$G$46-Input!$G$80)/A6taxstdlife))</f>
        <v>0</v>
      </c>
      <c r="P144" s="69">
        <f>IF(A6taxstdlife="n/a","n/a",IF(P$3&gt;(A6taxstdlife+$E144),(Input!$G$46-Input!$G$80)-SUM($G144:O144),(Input!$G$46-Input!$G$80)/A6taxstdlife))</f>
        <v>0</v>
      </c>
      <c r="Q144" s="69">
        <f>IF(A6taxstdlife="n/a","n/a",IF(Q$3&gt;(A6taxstdlife+$E144),(Input!$G$46-Input!$G$80)-SUM($G144:P144),(Input!$G$46-Input!$G$80)/A6taxstdlife))</f>
        <v>0</v>
      </c>
      <c r="R144" s="69"/>
      <c r="S144" s="104"/>
      <c r="T144" s="104"/>
      <c r="U144" s="104"/>
      <c r="V144" s="104"/>
      <c r="W144" s="104"/>
      <c r="X144" s="104"/>
      <c r="Y144" s="104"/>
      <c r="Z144" s="104"/>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190"/>
      <c r="BK144" s="190"/>
      <c r="BL144" s="190"/>
      <c r="BM144" s="190"/>
      <c r="BN144" s="190"/>
      <c r="BO144" s="190"/>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51"/>
      <c r="E145" s="87">
        <v>2</v>
      </c>
      <c r="F145" s="27"/>
      <c r="G145" s="212"/>
      <c r="H145" s="150"/>
      <c r="I145" s="69">
        <f>IF(A6taxstdlife="n/a","n/a",IF(I$3&gt;(A6taxstdlife+$E145),(Input!$H$46-Input!$H$80)-SUM($H145:H145),(Input!$H$46-Input!$H$80)/A6taxstdlife))</f>
        <v>0</v>
      </c>
      <c r="J145" s="69">
        <f>IF(A6taxstdlife="n/a","n/a",IF(J$3&gt;(A6taxstdlife+$E145),(Input!$H$46-Input!$H$80)-SUM($H145:I145),(Input!$H$46-Input!$H$80)/A6taxstdlife))</f>
        <v>0</v>
      </c>
      <c r="K145" s="69">
        <f>IF(A6taxstdlife="n/a","n/a",IF(K$3&gt;(A6taxstdlife+$E145),(Input!$H$46-Input!$H$80)-SUM($H145:J145),(Input!$H$46-Input!$H$80)/A6taxstdlife))</f>
        <v>0</v>
      </c>
      <c r="L145" s="69">
        <f>IF(A6taxstdlife="n/a","n/a",IF(L$3&gt;(A6taxstdlife+$E145),(Input!$H$46-Input!$H$80)-SUM($H145:K145),(Input!$H$46-Input!$H$80)/A6taxstdlife))</f>
        <v>0</v>
      </c>
      <c r="M145" s="69">
        <f>IF(A6taxstdlife="n/a","n/a",IF(M$3&gt;(A6taxstdlife+$E145),(Input!$H$46-Input!$H$80)-SUM($H145:L145),(Input!$H$46-Input!$H$80)/A6taxstdlife))</f>
        <v>0</v>
      </c>
      <c r="N145" s="69">
        <f>IF(A6taxstdlife="n/a","n/a",IF(N$3&gt;(A6taxstdlife+$E145),(Input!$H$46-Input!$H$80)-SUM($H145:M145),(Input!$H$46-Input!$H$80)/A6taxstdlife))</f>
        <v>0</v>
      </c>
      <c r="O145" s="69">
        <f>IF(A6taxstdlife="n/a","n/a",IF(O$3&gt;(A6taxstdlife+$E145),(Input!$H$46-Input!$H$80)-SUM($H145:N145),(Input!$H$46-Input!$H$80)/A6taxstdlife))</f>
        <v>0</v>
      </c>
      <c r="P145" s="69">
        <f>IF(A6taxstdlife="n/a","n/a",IF(P$3&gt;(A6taxstdlife+$E145),(Input!$H$46-Input!$H$80)-SUM($H145:O145),(Input!$H$46-Input!$H$80)/A6taxstdlife))</f>
        <v>0</v>
      </c>
      <c r="Q145" s="69">
        <f>IF(A6taxstdlife="n/a","n/a",IF(Q$3&gt;(A6taxstdlife+$E145),(Input!$H$46-Input!$H$80)-SUM($H145:P145),(Input!$H$46-Input!$H$80)/A6taxstdlife))</f>
        <v>0</v>
      </c>
      <c r="R145" s="69"/>
      <c r="S145" s="104"/>
      <c r="T145" s="104"/>
      <c r="U145" s="104"/>
      <c r="V145" s="104"/>
      <c r="W145" s="104"/>
      <c r="X145" s="104"/>
      <c r="Y145" s="104"/>
      <c r="Z145" s="104"/>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190"/>
      <c r="BK145" s="190"/>
      <c r="BL145" s="190"/>
      <c r="BM145" s="190"/>
      <c r="BN145" s="190"/>
      <c r="BO145" s="190"/>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51"/>
      <c r="E146" s="87">
        <v>3</v>
      </c>
      <c r="F146" s="27"/>
      <c r="G146" s="212"/>
      <c r="H146" s="151"/>
      <c r="I146" s="150"/>
      <c r="J146" s="69">
        <f>IF(A6taxstdlife="n/a","n/a",IF(J$3&gt;(A6taxstdlife+$E146),(Input!$I$46-Input!$I$80)-SUM($I146:I146),(Input!$I$46-Input!$I$80)/A6taxstdlife))</f>
        <v>0</v>
      </c>
      <c r="K146" s="69">
        <f>IF(A6taxstdlife="n/a","n/a",IF(K$3&gt;(A6taxstdlife+$E146),(Input!$I$46-Input!$I$80)-SUM($I146:J146),(Input!$I$46-Input!$I$80)/A6taxstdlife))</f>
        <v>0</v>
      </c>
      <c r="L146" s="69">
        <f>IF(A6taxstdlife="n/a","n/a",IF(L$3&gt;(A6taxstdlife+$E146),(Input!$I$46-Input!$I$80)-SUM($I146:K146),(Input!$I$46-Input!$I$80)/A6taxstdlife))</f>
        <v>0</v>
      </c>
      <c r="M146" s="69">
        <f>IF(A6taxstdlife="n/a","n/a",IF(M$3&gt;(A6taxstdlife+$E146),(Input!$I$46-Input!$I$80)-SUM($I146:L146),(Input!$I$46-Input!$I$80)/A6taxstdlife))</f>
        <v>0</v>
      </c>
      <c r="N146" s="69">
        <f>IF(A6taxstdlife="n/a","n/a",IF(N$3&gt;(A6taxstdlife+$E146),(Input!$I$46-Input!$I$80)-SUM($I146:M146),(Input!$I$46-Input!$I$80)/A6taxstdlife))</f>
        <v>0</v>
      </c>
      <c r="O146" s="69">
        <f>IF(A6taxstdlife="n/a","n/a",IF(O$3&gt;(A6taxstdlife+$E146),(Input!$I$46-Input!$I$80)-SUM($I146:N146),(Input!$I$46-Input!$I$80)/A6taxstdlife))</f>
        <v>0</v>
      </c>
      <c r="P146" s="69">
        <f>IF(A6taxstdlife="n/a","n/a",IF(P$3&gt;(A6taxstdlife+$E146),(Input!$I$46-Input!$I$80)-SUM($I146:O146),(Input!$I$46-Input!$I$80)/A6taxstdlife))</f>
        <v>0</v>
      </c>
      <c r="Q146" s="69">
        <f>IF(A6taxstdlife="n/a","n/a",IF(Q$3&gt;(A6taxstdlife+$E146),(Input!$I$46-Input!$I$80)-SUM($I146:P146),(Input!$I$46-Input!$I$80)/A6taxstdlife))</f>
        <v>0</v>
      </c>
      <c r="R146" s="69"/>
      <c r="S146" s="104"/>
      <c r="T146" s="104"/>
      <c r="U146" s="104"/>
      <c r="V146" s="104"/>
      <c r="W146" s="104"/>
      <c r="X146" s="104"/>
      <c r="Y146" s="104"/>
      <c r="Z146" s="104"/>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190"/>
      <c r="BK146" s="190"/>
      <c r="BL146" s="190"/>
      <c r="BM146" s="190"/>
      <c r="BN146" s="190"/>
      <c r="BO146" s="190"/>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51"/>
      <c r="E147" s="87">
        <v>4</v>
      </c>
      <c r="F147" s="27"/>
      <c r="G147" s="212"/>
      <c r="H147" s="151"/>
      <c r="I147" s="151"/>
      <c r="J147" s="150"/>
      <c r="K147" s="69">
        <f>IF(A6taxstdlife="n/a","n/a",IF(K$3&gt;(A6taxstdlife+$E147),(Input!$J$46-Input!$J$80)-SUM($J147:J147),(Input!$J$46-Input!$J$80)/A6taxstdlife))</f>
        <v>1.0169057717273701E-2</v>
      </c>
      <c r="L147" s="69">
        <f>IF(A6taxstdlife="n/a","n/a",IF(L$3&gt;(A6taxstdlife+$E147),(Input!$J$46-Input!$J$80)-SUM($J147:K147),(Input!$J$46-Input!$J$80)/A6taxstdlife))</f>
        <v>1.0169057717273701E-2</v>
      </c>
      <c r="M147" s="69">
        <f>IF(A6taxstdlife="n/a","n/a",IF(M$3&gt;(A6taxstdlife+$E147),(Input!$J$46-Input!$J$80)-SUM($J147:L147),(Input!$J$46-Input!$J$80)/A6taxstdlife))</f>
        <v>1.0169057717273701E-2</v>
      </c>
      <c r="N147" s="69">
        <f>IF(A6taxstdlife="n/a","n/a",IF(N$3&gt;(A6taxstdlife+$E147),(Input!$J$46-Input!$J$80)-SUM($J147:M147),(Input!$J$46-Input!$J$80)/A6taxstdlife))</f>
        <v>1.0169057717273701E-2</v>
      </c>
      <c r="O147" s="69">
        <f>IF(A6taxstdlife="n/a","n/a",IF(O$3&gt;(A6taxstdlife+$E147),(Input!$J$46-Input!$J$80)-SUM($J147:N147),(Input!$J$46-Input!$J$80)/A6taxstdlife))</f>
        <v>1.0169057717273701E-2</v>
      </c>
      <c r="P147" s="69">
        <f>IF(A6taxstdlife="n/a","n/a",IF(P$3&gt;(A6taxstdlife+$E147),(Input!$J$46-Input!$J$80)-SUM($J147:O147),(Input!$J$46-Input!$J$80)/A6taxstdlife))</f>
        <v>1.0169057717273701E-2</v>
      </c>
      <c r="Q147" s="69">
        <f>IF(A6taxstdlife="n/a","n/a",IF(Q$3&gt;(A6taxstdlife+$E147),(Input!$J$46-Input!$J$80)-SUM($J147:P147),(Input!$J$46-Input!$J$80)/A6taxstdlife))</f>
        <v>1.0169057717273701E-2</v>
      </c>
      <c r="R147" s="69"/>
      <c r="S147" s="104"/>
      <c r="T147" s="104"/>
      <c r="U147" s="104"/>
      <c r="V147" s="104"/>
      <c r="W147" s="104"/>
      <c r="X147" s="104"/>
      <c r="Y147" s="104"/>
      <c r="Z147" s="104"/>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190"/>
      <c r="BK147" s="190"/>
      <c r="BL147" s="190"/>
      <c r="BM147" s="190"/>
      <c r="BN147" s="190"/>
      <c r="BO147" s="190"/>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51"/>
      <c r="E148" s="87">
        <v>5</v>
      </c>
      <c r="F148" s="27"/>
      <c r="G148" s="212"/>
      <c r="H148" s="151"/>
      <c r="I148" s="151"/>
      <c r="J148" s="151"/>
      <c r="K148" s="150"/>
      <c r="L148" s="69">
        <f>IF(A6taxstdlife="n/a","n/a",IF(L$3&gt;(A6taxstdlife+$E148),(Input!$K$46-Input!$K$80)-SUM($K148:K148),(Input!$K$46-Input!$K$80)/A6taxstdlife))</f>
        <v>7.2103620265809867E-2</v>
      </c>
      <c r="M148" s="69">
        <f>IF(A6taxstdlife="n/a","n/a",IF(M$3&gt;(A6taxstdlife+$E148),(Input!$K$46-Input!$K$80)-SUM($K148:L148),(Input!$K$46-Input!$K$80)/A6taxstdlife))</f>
        <v>7.2103620265809867E-2</v>
      </c>
      <c r="N148" s="69">
        <f>IF(A6taxstdlife="n/a","n/a",IF(N$3&gt;(A6taxstdlife+$E148),(Input!$K$46-Input!$K$80)-SUM($K148:M148),(Input!$K$46-Input!$K$80)/A6taxstdlife))</f>
        <v>7.2103620265809867E-2</v>
      </c>
      <c r="O148" s="69">
        <f>IF(A6taxstdlife="n/a","n/a",IF(O$3&gt;(A6taxstdlife+$E148),(Input!$K$46-Input!$K$80)-SUM($K148:N148),(Input!$K$46-Input!$K$80)/A6taxstdlife))</f>
        <v>7.2103620265809867E-2</v>
      </c>
      <c r="P148" s="69">
        <f>IF(A6taxstdlife="n/a","n/a",IF(P$3&gt;(A6taxstdlife+$E148),(Input!$K$46-Input!$K$80)-SUM($K148:O148),(Input!$K$46-Input!$K$80)/A6taxstdlife))</f>
        <v>7.2103620265809867E-2</v>
      </c>
      <c r="Q148" s="69">
        <f>IF(A6taxstdlife="n/a","n/a",IF(Q$3&gt;(A6taxstdlife+$E148),(Input!$K$46-Input!$K$80)-SUM($K148:P148),(Input!$K$46-Input!$K$80)/A6taxstdlife))</f>
        <v>7.2103620265809867E-2</v>
      </c>
      <c r="R148" s="69"/>
      <c r="S148" s="104"/>
      <c r="T148" s="104"/>
      <c r="U148" s="104"/>
      <c r="V148" s="104"/>
      <c r="W148" s="104"/>
      <c r="X148" s="104"/>
      <c r="Y148" s="104"/>
      <c r="Z148" s="104"/>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190"/>
      <c r="BK148" s="190"/>
      <c r="BL148" s="190"/>
      <c r="BM148" s="190"/>
      <c r="BN148" s="190"/>
      <c r="BO148" s="190"/>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51"/>
      <c r="E149" s="87">
        <v>6</v>
      </c>
      <c r="F149" s="27"/>
      <c r="G149" s="212"/>
      <c r="H149" s="151"/>
      <c r="I149" s="151"/>
      <c r="J149" s="151"/>
      <c r="K149" s="151"/>
      <c r="L149" s="150"/>
      <c r="M149" s="69">
        <f>IF(A6taxstdlife="n/a","n/a",IF(M$3&gt;(A6taxstdlife+$E149),(Input!$L$46-Input!$L$80)-SUM($L149:L149),(Input!$L$46-Input!$L$80)/A6taxstdlife))</f>
        <v>2.9415162873528682E-2</v>
      </c>
      <c r="N149" s="69">
        <f>IF(A6taxstdlife="n/a","n/a",IF(N$3&gt;(A6taxstdlife+$E149),(Input!$L$46-Input!$L$80)-SUM($L149:M149),(Input!$L$46-Input!$L$80)/A6taxstdlife))</f>
        <v>2.9415162873528682E-2</v>
      </c>
      <c r="O149" s="69">
        <f>IF(A6taxstdlife="n/a","n/a",IF(O$3&gt;(A6taxstdlife+$E149),(Input!$L$46-Input!$L$80)-SUM($L149:N149),(Input!$L$46-Input!$L$80)/A6taxstdlife))</f>
        <v>2.9415162873528682E-2</v>
      </c>
      <c r="P149" s="69">
        <f>IF(A6taxstdlife="n/a","n/a",IF(P$3&gt;(A6taxstdlife+$E149),(Input!$L$46-Input!$L$80)-SUM($L149:O149),(Input!$L$46-Input!$L$80)/A6taxstdlife))</f>
        <v>2.9415162873528682E-2</v>
      </c>
      <c r="Q149" s="69">
        <f>IF(A6taxstdlife="n/a","n/a",IF(Q$3&gt;(A6taxstdlife+$E149),(Input!$L$46-Input!$L$80)-SUM($L149:P149),(Input!$L$46-Input!$L$80)/A6taxstdlife))</f>
        <v>2.9415162873528682E-2</v>
      </c>
      <c r="R149" s="69"/>
      <c r="S149" s="104"/>
      <c r="T149" s="104"/>
      <c r="U149" s="104"/>
      <c r="V149" s="104"/>
      <c r="W149" s="104"/>
      <c r="X149" s="104"/>
      <c r="Y149" s="104"/>
      <c r="Z149" s="104"/>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190"/>
      <c r="BK149" s="190"/>
      <c r="BL149" s="190"/>
      <c r="BM149" s="190"/>
      <c r="BN149" s="190"/>
      <c r="BO149" s="190"/>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51"/>
      <c r="E150" s="87">
        <v>7</v>
      </c>
      <c r="F150" s="27"/>
      <c r="G150" s="212"/>
      <c r="H150" s="151"/>
      <c r="I150" s="151"/>
      <c r="J150" s="151"/>
      <c r="K150" s="151"/>
      <c r="L150" s="151"/>
      <c r="M150" s="150"/>
      <c r="N150" s="69">
        <f>IF(A6taxstdlife="n/a","n/a",IF(N$3&gt;(A6taxstdlife+$E150),(Input!$M$46-Input!$M$80)-SUM($M150:M150),(Input!$M$46-Input!$M$80)/A6taxstdlife))</f>
        <v>0</v>
      </c>
      <c r="O150" s="69">
        <f>IF(A6taxstdlife="n/a","n/a",IF(O$3&gt;(A6taxstdlife+$E150),(Input!$M$46-Input!$M$80)-SUM($M150:N150),(Input!$M$46-Input!$M$80)/A6taxstdlife))</f>
        <v>0</v>
      </c>
      <c r="P150" s="69">
        <f>IF(A6taxstdlife="n/a","n/a",IF(P$3&gt;(A6taxstdlife+$E150),(Input!$M$46-Input!$M$80)-SUM($M150:O150),(Input!$M$46-Input!$M$80)/A6taxstdlife))</f>
        <v>0</v>
      </c>
      <c r="Q150" s="69">
        <f>IF(A6taxstdlife="n/a","n/a",IF(Q$3&gt;(A6taxstdlife+$E150),(Input!$M$46-Input!$M$80)-SUM($M150:P150),(Input!$M$46-Input!$M$80)/A6taxstdlife))</f>
        <v>0</v>
      </c>
      <c r="R150" s="69"/>
      <c r="S150" s="104"/>
      <c r="T150" s="104"/>
      <c r="U150" s="104"/>
      <c r="V150" s="104"/>
      <c r="W150" s="104"/>
      <c r="X150" s="104"/>
      <c r="Y150" s="104"/>
      <c r="Z150" s="104"/>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190"/>
      <c r="BK150" s="190"/>
      <c r="BL150" s="190"/>
      <c r="BM150" s="190"/>
      <c r="BN150" s="190"/>
      <c r="BO150" s="19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51"/>
      <c r="E151" s="87">
        <v>8</v>
      </c>
      <c r="F151" s="27"/>
      <c r="G151" s="212"/>
      <c r="H151" s="151"/>
      <c r="I151" s="151"/>
      <c r="J151" s="151"/>
      <c r="K151" s="151"/>
      <c r="L151" s="151"/>
      <c r="M151" s="151"/>
      <c r="N151" s="150"/>
      <c r="O151" s="69">
        <f>IF(A6taxstdlife="n/a","n/a",IF(O$3&gt;(A6taxstdlife+$E151),(Input!$N$46-Input!$N$80)-SUM($N151:N151),(Input!$N$46-Input!$N$80)/A6taxstdlife))</f>
        <v>0</v>
      </c>
      <c r="P151" s="69">
        <f>IF(A6taxstdlife="n/a","n/a",IF(P$3&gt;(A6taxstdlife+$E151),(Input!$N$46-Input!$N$80)-SUM($N151:O151),(Input!$N$46-Input!$N$80)/A6taxstdlife))</f>
        <v>0</v>
      </c>
      <c r="Q151" s="69">
        <f>IF(A6taxstdlife="n/a","n/a",IF(Q$3&gt;(A6taxstdlife+$E151),(Input!$N$46-Input!$N$80)-SUM($N151:P151),(Input!$N$46-Input!$N$80)/A6taxstdlife))</f>
        <v>0</v>
      </c>
      <c r="R151" s="69"/>
      <c r="S151" s="104"/>
      <c r="T151" s="104"/>
      <c r="U151" s="104"/>
      <c r="V151" s="104"/>
      <c r="W151" s="104"/>
      <c r="X151" s="104"/>
      <c r="Y151" s="104"/>
      <c r="Z151" s="104"/>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190"/>
      <c r="BK151" s="190"/>
      <c r="BL151" s="190"/>
      <c r="BM151" s="190"/>
      <c r="BN151" s="190"/>
      <c r="BO151" s="190"/>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51"/>
      <c r="E152" s="87">
        <v>9</v>
      </c>
      <c r="F152" s="27"/>
      <c r="G152" s="212"/>
      <c r="H152" s="151"/>
      <c r="I152" s="151"/>
      <c r="J152" s="151"/>
      <c r="K152" s="151"/>
      <c r="L152" s="151"/>
      <c r="M152" s="151"/>
      <c r="N152" s="151"/>
      <c r="O152" s="150"/>
      <c r="P152" s="69">
        <f>IF(A6taxstdlife="n/a","n/a",IF(P$3&gt;(A6taxstdlife+$E152),(Input!$O$46-Input!$O$80)-SUM($O152:O152),(Input!$O$46-Input!$O$80)/A6taxstdlife))</f>
        <v>0</v>
      </c>
      <c r="Q152" s="69">
        <f>IF(A6taxstdlife="n/a","n/a",IF(Q$3&gt;(A6taxstdlife+$E152),(Input!$O$46-Input!$O$80)-SUM($O152:P152),(Input!$O$46-Input!$O$80)/A6taxstdlife))</f>
        <v>0</v>
      </c>
      <c r="R152" s="69"/>
      <c r="S152" s="104"/>
      <c r="T152" s="104"/>
      <c r="U152" s="104"/>
      <c r="V152" s="104"/>
      <c r="W152" s="104"/>
      <c r="X152" s="104"/>
      <c r="Y152" s="104"/>
      <c r="Z152" s="104"/>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190"/>
      <c r="BK152" s="190"/>
      <c r="BL152" s="190"/>
      <c r="BM152" s="190"/>
      <c r="BN152" s="190"/>
      <c r="BO152" s="190"/>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51"/>
      <c r="E153" s="87">
        <v>10</v>
      </c>
      <c r="F153" s="27"/>
      <c r="G153" s="212"/>
      <c r="H153" s="151"/>
      <c r="I153" s="151"/>
      <c r="J153" s="151"/>
      <c r="K153" s="151"/>
      <c r="L153" s="151"/>
      <c r="M153" s="151"/>
      <c r="N153" s="151"/>
      <c r="O153" s="151"/>
      <c r="P153" s="150"/>
      <c r="Q153" s="69">
        <f>IF(A6taxstdlife="n/a","n/a",IF(Q$3&gt;(A6taxstdlife+$E153),(Input!$P$46-Input!$P$80)-SUM($P153:P153),(Input!$P$46-Input!$P$80)/A6taxstdlife))</f>
        <v>0</v>
      </c>
      <c r="R153" s="69"/>
      <c r="S153" s="104"/>
      <c r="T153" s="104"/>
      <c r="U153" s="104"/>
      <c r="V153" s="104"/>
      <c r="W153" s="104"/>
      <c r="X153" s="104"/>
      <c r="Y153" s="104"/>
      <c r="Z153" s="104"/>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190"/>
      <c r="BK153" s="190"/>
      <c r="BL153" s="190"/>
      <c r="BM153" s="190"/>
      <c r="BN153" s="190"/>
      <c r="BO153" s="190"/>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51"/>
      <c r="E154" s="88">
        <v>11</v>
      </c>
      <c r="F154" s="27"/>
      <c r="G154" s="212"/>
      <c r="H154" s="151"/>
      <c r="I154" s="151"/>
      <c r="J154" s="151"/>
      <c r="K154" s="151"/>
      <c r="L154" s="151"/>
      <c r="M154" s="151"/>
      <c r="N154" s="151"/>
      <c r="O154" s="151"/>
      <c r="P154" s="192"/>
      <c r="Q154" s="150"/>
      <c r="R154" s="69"/>
      <c r="S154" s="104"/>
      <c r="T154" s="104"/>
      <c r="U154" s="104"/>
      <c r="V154" s="104"/>
      <c r="W154" s="104"/>
      <c r="X154" s="104"/>
      <c r="Y154" s="104"/>
      <c r="Z154" s="104"/>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190"/>
      <c r="BK154" s="190"/>
      <c r="BL154" s="190"/>
      <c r="BM154" s="190"/>
      <c r="BN154" s="190"/>
      <c r="BO154" s="190"/>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Motor Vehicles</v>
      </c>
      <c r="D155" s="9"/>
      <c r="E155" s="9"/>
      <c r="F155" s="23"/>
      <c r="G155" s="213">
        <f t="shared" ref="G155:L155" si="40">-SUM(G142:G154)</f>
        <v>0</v>
      </c>
      <c r="H155" s="166">
        <f t="shared" si="40"/>
        <v>0</v>
      </c>
      <c r="I155" s="166">
        <f t="shared" si="40"/>
        <v>0</v>
      </c>
      <c r="J155" s="166">
        <f t="shared" si="40"/>
        <v>0</v>
      </c>
      <c r="K155" s="166">
        <f t="shared" si="40"/>
        <v>-1.0169057717273701E-2</v>
      </c>
      <c r="L155" s="166">
        <f t="shared" si="40"/>
        <v>-8.2272677983083575E-2</v>
      </c>
      <c r="M155" s="166">
        <f>IF(Input!M173&gt;0, -SUM(M142:M154), 0)</f>
        <v>0</v>
      </c>
      <c r="N155" s="166">
        <f>IF(Input!N173&gt;0, -SUM(N142:N154), 0)</f>
        <v>0</v>
      </c>
      <c r="O155" s="166">
        <f>IF(Input!O173&gt;0, -SUM(O142:O154), 0)</f>
        <v>0</v>
      </c>
      <c r="P155" s="166">
        <f>IF(Input!P173&gt;0, -SUM(P142:P154), 0)</f>
        <v>0</v>
      </c>
      <c r="Q155" s="166">
        <f>IF(Input!Q173&gt;0, -SUM(Q142:Q154), 0)</f>
        <v>0</v>
      </c>
      <c r="R155" s="65"/>
      <c r="S155" s="103"/>
      <c r="T155" s="103"/>
      <c r="U155" s="103"/>
      <c r="V155" s="103"/>
      <c r="W155" s="103"/>
      <c r="X155" s="103"/>
      <c r="Y155" s="103"/>
      <c r="Z155" s="103"/>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190"/>
      <c r="BK155" s="190"/>
      <c r="BL155" s="190"/>
      <c r="BM155" s="190"/>
      <c r="BN155" s="190"/>
      <c r="BO155" s="190"/>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Other Non-System Assets (Networks)</v>
      </c>
      <c r="C156" s="33"/>
      <c r="D156" s="34" t="s">
        <v>65</v>
      </c>
      <c r="E156" s="33"/>
      <c r="F156" s="35"/>
      <c r="G156" s="209" t="str">
        <f>IF(G$3&gt;A7taxremlife,A7taxvalue-SUM($F156:F156),IF(A7taxremlife="N/A","n/a",A7taxvalue/A7taxremlife))</f>
        <v>n/a</v>
      </c>
      <c r="H156" s="68" t="str">
        <f>IF(H$3&gt;A7taxremlife,A7taxvalue-SUM($F156:G156),IF(A7taxremlife="N/A","n/a",A7taxvalue/A7taxremlife))</f>
        <v>n/a</v>
      </c>
      <c r="I156" s="68" t="str">
        <f>IF(I$3&gt;A7taxremlife,A7taxvalue-SUM($F156:H156),IF(A7taxremlife="N/A","n/a",A7taxvalue/A7taxremlife))</f>
        <v>n/a</v>
      </c>
      <c r="J156" s="68" t="str">
        <f>IF(J$3&gt;A7taxremlife,A7taxvalue-SUM($F156:I156),IF(A7taxremlife="N/A","n/a",A7taxvalue/A7taxremlife))</f>
        <v>n/a</v>
      </c>
      <c r="K156" s="68" t="str">
        <f>IF(K$3&gt;A7taxremlife,A7taxvalue-SUM($F156:J156),IF(A7taxremlife="N/A","n/a",A7taxvalue/A7taxremlife))</f>
        <v>n/a</v>
      </c>
      <c r="L156" s="68" t="str">
        <f>IF(L$3&gt;A7taxremlife,A7taxvalue-SUM($F156:K156),IF(A7taxremlife="N/A","n/a",A7taxvalue/A7taxremlife))</f>
        <v>n/a</v>
      </c>
      <c r="M156" s="68" t="str">
        <f>IF(M$3&gt;A7taxremlife,A7taxvalue-SUM($F156:L156),IF(A7taxremlife="N/A","n/a",A7taxvalue/A7taxremlife))</f>
        <v>n/a</v>
      </c>
      <c r="N156" s="68" t="str">
        <f>IF(N$3&gt;A7taxremlife,A7taxvalue-SUM($F156:M156),IF(A7taxremlife="N/A","n/a",A7taxvalue/A7taxremlife))</f>
        <v>n/a</v>
      </c>
      <c r="O156" s="68" t="str">
        <f>IF(O$3&gt;A7taxremlife,A7taxvalue-SUM($F156:N156),IF(A7taxremlife="N/A","n/a",A7taxvalue/A7taxremlife))</f>
        <v>n/a</v>
      </c>
      <c r="P156" s="68" t="str">
        <f>IF(P$3&gt;A7taxremlife,A7taxvalue-SUM($F156:O156),IF(A7taxremlife="N/A","n/a",A7taxvalue/A7taxremlife))</f>
        <v>n/a</v>
      </c>
      <c r="Q156" s="68" t="str">
        <f>IF(Q$3&gt;A7taxremlife,A7taxvalue-SUM($F156:P156),IF(A7taxremlife="N/A","n/a",A7taxvalue/A7taxremlife))</f>
        <v>n/a</v>
      </c>
      <c r="R156" s="68"/>
      <c r="S156" s="104"/>
      <c r="T156" s="104"/>
      <c r="U156" s="104"/>
      <c r="V156" s="104"/>
      <c r="W156" s="104"/>
      <c r="X156" s="104"/>
      <c r="Y156" s="104"/>
      <c r="Z156" s="104"/>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190"/>
      <c r="BK156" s="190"/>
      <c r="BL156" s="190"/>
      <c r="BM156" s="190"/>
      <c r="BN156" s="190"/>
      <c r="BO156" s="190"/>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50" t="s">
        <v>83</v>
      </c>
      <c r="E157" s="87">
        <v>0</v>
      </c>
      <c r="F157" s="27"/>
      <c r="G157" s="210"/>
      <c r="H157" s="69"/>
      <c r="I157" s="69"/>
      <c r="J157" s="69"/>
      <c r="K157" s="69"/>
      <c r="L157" s="69"/>
      <c r="M157" s="69"/>
      <c r="N157" s="69"/>
      <c r="O157" s="69"/>
      <c r="P157" s="69"/>
      <c r="Q157" s="69"/>
      <c r="R157" s="69"/>
      <c r="S157" s="104"/>
      <c r="T157" s="104"/>
      <c r="U157" s="104"/>
      <c r="V157" s="104"/>
      <c r="W157" s="104"/>
      <c r="X157" s="104"/>
      <c r="Y157" s="104"/>
      <c r="Z157" s="104"/>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190"/>
      <c r="BK157" s="190"/>
      <c r="BL157" s="190"/>
      <c r="BM157" s="190"/>
      <c r="BN157" s="190"/>
      <c r="BO157" s="190"/>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51"/>
      <c r="E158" s="87">
        <v>1</v>
      </c>
      <c r="F158" s="27"/>
      <c r="G158" s="211"/>
      <c r="H158" s="69">
        <f>IF(A7taxstdlife="n/a","n/a",IF(H$3&gt;(A7taxstdlife+$E158),(Input!$G$47-Input!$G$81)-SUM($G158:G158),(Input!$G$47-Input!$G$81)/A7taxstdlife))</f>
        <v>0</v>
      </c>
      <c r="I158" s="69">
        <f>IF(A7taxstdlife="n/a","n/a",IF(I$3&gt;(A7taxstdlife+$E158),(Input!$G$47-Input!$G$81)-SUM($G158:H158),(Input!$G$47-Input!$G$81)/A7taxstdlife))</f>
        <v>0</v>
      </c>
      <c r="J158" s="69">
        <f>IF(A7taxstdlife="n/a","n/a",IF(J$3&gt;(A7taxstdlife+$E158),(Input!$G$47-Input!$G$81)-SUM($G158:I158),(Input!$G$47-Input!$G$81)/A7taxstdlife))</f>
        <v>0</v>
      </c>
      <c r="K158" s="69">
        <f>IF(A7taxstdlife="n/a","n/a",IF(K$3&gt;(A7taxstdlife+$E158),(Input!$G$47-Input!$G$81)-SUM($G158:J158),(Input!$G$47-Input!$G$81)/A7taxstdlife))</f>
        <v>0</v>
      </c>
      <c r="L158" s="69">
        <f>IF(A7taxstdlife="n/a","n/a",IF(L$3&gt;(A7taxstdlife+$E158),(Input!$G$47-Input!$G$81)-SUM($G158:K158),(Input!$G$47-Input!$G$81)/A7taxstdlife))</f>
        <v>0</v>
      </c>
      <c r="M158" s="69">
        <f>IF(A7taxstdlife="n/a","n/a",IF(M$3&gt;(A7taxstdlife+$E158),(Input!$G$47-Input!$G$81)-SUM($G158:L158),(Input!$G$47-Input!$G$81)/A7taxstdlife))</f>
        <v>0</v>
      </c>
      <c r="N158" s="69">
        <f>IF(A7taxstdlife="n/a","n/a",IF(N$3&gt;(A7taxstdlife+$E158),(Input!$G$47-Input!$G$81)-SUM($G158:M158),(Input!$G$47-Input!$G$81)/A7taxstdlife))</f>
        <v>0</v>
      </c>
      <c r="O158" s="69">
        <f>IF(A7taxstdlife="n/a","n/a",IF(O$3&gt;(A7taxstdlife+$E158),(Input!$G$47-Input!$G$81)-SUM($G158:N158),(Input!$G$47-Input!$G$81)/A7taxstdlife))</f>
        <v>0</v>
      </c>
      <c r="P158" s="69">
        <f>IF(A7taxstdlife="n/a","n/a",IF(P$3&gt;(A7taxstdlife+$E158),(Input!$G$47-Input!$G$81)-SUM($G158:O158),(Input!$G$47-Input!$G$81)/A7taxstdlife))</f>
        <v>0</v>
      </c>
      <c r="Q158" s="69">
        <f>IF(A7taxstdlife="n/a","n/a",IF(Q$3&gt;(A7taxstdlife+$E158),(Input!$G$47-Input!$G$81)-SUM($G158:P158),(Input!$G$47-Input!$G$81)/A7taxstdlife))</f>
        <v>0</v>
      </c>
      <c r="R158" s="69"/>
      <c r="S158" s="104"/>
      <c r="T158" s="104"/>
      <c r="U158" s="104"/>
      <c r="V158" s="104"/>
      <c r="W158" s="104"/>
      <c r="X158" s="104"/>
      <c r="Y158" s="104"/>
      <c r="Z158" s="104"/>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190"/>
      <c r="BK158" s="190"/>
      <c r="BL158" s="190"/>
      <c r="BM158" s="190"/>
      <c r="BN158" s="190"/>
      <c r="BO158" s="190"/>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51"/>
      <c r="E159" s="87">
        <v>2</v>
      </c>
      <c r="F159" s="27"/>
      <c r="G159" s="212"/>
      <c r="H159" s="150"/>
      <c r="I159" s="69">
        <f>IF(A7taxstdlife="n/a","n/a",IF(I$3&gt;(A7taxstdlife+$E159),(Input!$H$47-Input!$H$81)-SUM($H159:H159),(Input!$H$47-Input!$H$81)/A7taxstdlife))</f>
        <v>2.3391021736990598E-2</v>
      </c>
      <c r="J159" s="69">
        <f>IF(A7taxstdlife="n/a","n/a",IF(J$3&gt;(A7taxstdlife+$E159),(Input!$H$47-Input!$H$81)-SUM($H159:I159),(Input!$H$47-Input!$H$81)/A7taxstdlife))</f>
        <v>2.3391021736990598E-2</v>
      </c>
      <c r="K159" s="69">
        <f>IF(A7taxstdlife="n/a","n/a",IF(K$3&gt;(A7taxstdlife+$E159),(Input!$H$47-Input!$H$81)-SUM($H159:J159),(Input!$H$47-Input!$H$81)/A7taxstdlife))</f>
        <v>2.3391021736990598E-2</v>
      </c>
      <c r="L159" s="69">
        <f>IF(A7taxstdlife="n/a","n/a",IF(L$3&gt;(A7taxstdlife+$E159),(Input!$H$47-Input!$H$81)-SUM($H159:K159),(Input!$H$47-Input!$H$81)/A7taxstdlife))</f>
        <v>2.3391021736990598E-2</v>
      </c>
      <c r="M159" s="69">
        <f>IF(A7taxstdlife="n/a","n/a",IF(M$3&gt;(A7taxstdlife+$E159),(Input!$H$47-Input!$H$81)-SUM($H159:L159),(Input!$H$47-Input!$H$81)/A7taxstdlife))</f>
        <v>2.3391021736990598E-2</v>
      </c>
      <c r="N159" s="69">
        <f>IF(A7taxstdlife="n/a","n/a",IF(N$3&gt;(A7taxstdlife+$E159),(Input!$H$47-Input!$H$81)-SUM($H159:M159),(Input!$H$47-Input!$H$81)/A7taxstdlife))</f>
        <v>1.871281738959249E-2</v>
      </c>
      <c r="O159" s="69">
        <f>IF(A7taxstdlife="n/a","n/a",IF(O$3&gt;(A7taxstdlife+$E159),(Input!$H$47-Input!$H$81)-SUM($H159:N159),(Input!$H$47-Input!$H$81)/A7taxstdlife))</f>
        <v>0</v>
      </c>
      <c r="P159" s="69">
        <f>IF(A7taxstdlife="n/a","n/a",IF(P$3&gt;(A7taxstdlife+$E159),(Input!$H$47-Input!$H$81)-SUM($H159:O159),(Input!$H$47-Input!$H$81)/A7taxstdlife))</f>
        <v>0</v>
      </c>
      <c r="Q159" s="69">
        <f>IF(A7taxstdlife="n/a","n/a",IF(Q$3&gt;(A7taxstdlife+$E159),(Input!$H$47-Input!$H$81)-SUM($H159:P159),(Input!$H$47-Input!$H$81)/A7taxstdlife))</f>
        <v>0</v>
      </c>
      <c r="R159" s="69"/>
      <c r="S159" s="104"/>
      <c r="T159" s="104"/>
      <c r="U159" s="104"/>
      <c r="V159" s="104"/>
      <c r="W159" s="104"/>
      <c r="X159" s="104"/>
      <c r="Y159" s="104"/>
      <c r="Z159" s="104"/>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190"/>
      <c r="BK159" s="190"/>
      <c r="BL159" s="190"/>
      <c r="BM159" s="190"/>
      <c r="BN159" s="190"/>
      <c r="BO159" s="190"/>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51"/>
      <c r="E160" s="87">
        <v>3</v>
      </c>
      <c r="F160" s="27"/>
      <c r="G160" s="212"/>
      <c r="H160" s="151"/>
      <c r="I160" s="150"/>
      <c r="J160" s="69">
        <f>IF(A7taxstdlife="n/a","n/a",IF(J$3&gt;(A7taxstdlife+$E160),(Input!$I$47-Input!$I$81)-SUM($I160:I160),(Input!$I$47-Input!$I$81)/A7taxstdlife))</f>
        <v>1.1865178988654792E-2</v>
      </c>
      <c r="K160" s="69">
        <f>IF(A7taxstdlife="n/a","n/a",IF(K$3&gt;(A7taxstdlife+$E160),(Input!$I$47-Input!$I$81)-SUM($I160:J160),(Input!$I$47-Input!$I$81)/A7taxstdlife))</f>
        <v>1.1865178988654792E-2</v>
      </c>
      <c r="L160" s="69">
        <f>IF(A7taxstdlife="n/a","n/a",IF(L$3&gt;(A7taxstdlife+$E160),(Input!$I$47-Input!$I$81)-SUM($I160:K160),(Input!$I$47-Input!$I$81)/A7taxstdlife))</f>
        <v>1.1865178988654792E-2</v>
      </c>
      <c r="M160" s="69">
        <f>IF(A7taxstdlife="n/a","n/a",IF(M$3&gt;(A7taxstdlife+$E160),(Input!$I$47-Input!$I$81)-SUM($I160:L160),(Input!$I$47-Input!$I$81)/A7taxstdlife))</f>
        <v>1.1865178988654792E-2</v>
      </c>
      <c r="N160" s="69">
        <f>IF(A7taxstdlife="n/a","n/a",IF(N$3&gt;(A7taxstdlife+$E160),(Input!$I$47-Input!$I$81)-SUM($I160:M160),(Input!$I$47-Input!$I$81)/A7taxstdlife))</f>
        <v>1.1865178988654792E-2</v>
      </c>
      <c r="O160" s="69">
        <f>IF(A7taxstdlife="n/a","n/a",IF(O$3&gt;(A7taxstdlife+$E160),(Input!$I$47-Input!$I$81)-SUM($I160:N160),(Input!$I$47-Input!$I$81)/A7taxstdlife))</f>
        <v>9.4921431909238269E-3</v>
      </c>
      <c r="P160" s="69">
        <f>IF(A7taxstdlife="n/a","n/a",IF(P$3&gt;(A7taxstdlife+$E160),(Input!$I$47-Input!$I$81)-SUM($I160:O160),(Input!$I$47-Input!$I$81)/A7taxstdlife))</f>
        <v>0</v>
      </c>
      <c r="Q160" s="69">
        <f>IF(A7taxstdlife="n/a","n/a",IF(Q$3&gt;(A7taxstdlife+$E160),(Input!$I$47-Input!$I$81)-SUM($I160:P160),(Input!$I$47-Input!$I$81)/A7taxstdlife))</f>
        <v>0</v>
      </c>
      <c r="R160" s="69"/>
      <c r="S160" s="104"/>
      <c r="T160" s="104"/>
      <c r="U160" s="104"/>
      <c r="V160" s="104"/>
      <c r="W160" s="104"/>
      <c r="X160" s="104"/>
      <c r="Y160" s="104"/>
      <c r="Z160" s="104"/>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190"/>
      <c r="BK160" s="190"/>
      <c r="BL160" s="190"/>
      <c r="BM160" s="190"/>
      <c r="BN160" s="190"/>
      <c r="BO160" s="19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51"/>
      <c r="E161" s="87">
        <v>4</v>
      </c>
      <c r="F161" s="27"/>
      <c r="G161" s="212"/>
      <c r="H161" s="151"/>
      <c r="I161" s="151"/>
      <c r="J161" s="150"/>
      <c r="K161" s="69">
        <f>IF(A7taxstdlife="n/a","n/a",IF(K$3&gt;(A7taxstdlife+$E161),(Input!$J$47-Input!$J$81)-SUM($J161:J161),(Input!$J$47-Input!$J$81)/A7taxstdlife))</f>
        <v>9.4690893469113399E-3</v>
      </c>
      <c r="L161" s="69">
        <f>IF(A7taxstdlife="n/a","n/a",IF(L$3&gt;(A7taxstdlife+$E161),(Input!$J$47-Input!$J$81)-SUM($J161:K161),(Input!$J$47-Input!$J$81)/A7taxstdlife))</f>
        <v>9.4690893469113399E-3</v>
      </c>
      <c r="M161" s="69">
        <f>IF(A7taxstdlife="n/a","n/a",IF(M$3&gt;(A7taxstdlife+$E161),(Input!$J$47-Input!$J$81)-SUM($J161:L161),(Input!$J$47-Input!$J$81)/A7taxstdlife))</f>
        <v>9.4690893469113399E-3</v>
      </c>
      <c r="N161" s="69">
        <f>IF(A7taxstdlife="n/a","n/a",IF(N$3&gt;(A7taxstdlife+$E161),(Input!$J$47-Input!$J$81)-SUM($J161:M161),(Input!$J$47-Input!$J$81)/A7taxstdlife))</f>
        <v>9.4690893469113399E-3</v>
      </c>
      <c r="O161" s="69">
        <f>IF(A7taxstdlife="n/a","n/a",IF(O$3&gt;(A7taxstdlife+$E161),(Input!$J$47-Input!$J$81)-SUM($J161:N161),(Input!$J$47-Input!$J$81)/A7taxstdlife))</f>
        <v>9.4690893469113399E-3</v>
      </c>
      <c r="P161" s="69">
        <f>IF(A7taxstdlife="n/a","n/a",IF(P$3&gt;(A7taxstdlife+$E161),(Input!$J$47-Input!$J$81)-SUM($J161:O161),(Input!$J$47-Input!$J$81)/A7taxstdlife))</f>
        <v>7.5752714775290664E-3</v>
      </c>
      <c r="Q161" s="69">
        <f>IF(A7taxstdlife="n/a","n/a",IF(Q$3&gt;(A7taxstdlife+$E161),(Input!$J$47-Input!$J$81)-SUM($J161:P161),(Input!$J$47-Input!$J$81)/A7taxstdlife))</f>
        <v>0</v>
      </c>
      <c r="R161" s="69"/>
      <c r="S161" s="104"/>
      <c r="T161" s="104"/>
      <c r="U161" s="104"/>
      <c r="V161" s="104"/>
      <c r="W161" s="104"/>
      <c r="X161" s="104"/>
      <c r="Y161" s="104"/>
      <c r="Z161" s="104"/>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190"/>
      <c r="BK161" s="190"/>
      <c r="BL161" s="190"/>
      <c r="BM161" s="190"/>
      <c r="BN161" s="190"/>
      <c r="BO161" s="190"/>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51"/>
      <c r="E162" s="87">
        <v>5</v>
      </c>
      <c r="F162" s="27"/>
      <c r="G162" s="212"/>
      <c r="H162" s="151"/>
      <c r="I162" s="151"/>
      <c r="J162" s="151"/>
      <c r="K162" s="150"/>
      <c r="L162" s="69">
        <f>IF(A7taxstdlife="n/a","n/a",IF(L$3&gt;(A7taxstdlife+$E162),(Input!$K$47-Input!$K$81)-SUM($K162:K162),(Input!$K$47-Input!$K$81)/A7taxstdlife))</f>
        <v>1.4399421898180309E-2</v>
      </c>
      <c r="M162" s="69">
        <f>IF(A7taxstdlife="n/a","n/a",IF(M$3&gt;(A7taxstdlife+$E162),(Input!$K$47-Input!$K$81)-SUM($K162:L162),(Input!$K$47-Input!$K$81)/A7taxstdlife))</f>
        <v>1.4399421898180309E-2</v>
      </c>
      <c r="N162" s="69">
        <f>IF(A7taxstdlife="n/a","n/a",IF(N$3&gt;(A7taxstdlife+$E162),(Input!$K$47-Input!$K$81)-SUM($K162:M162),(Input!$K$47-Input!$K$81)/A7taxstdlife))</f>
        <v>1.4399421898180309E-2</v>
      </c>
      <c r="O162" s="69">
        <f>IF(A7taxstdlife="n/a","n/a",IF(O$3&gt;(A7taxstdlife+$E162),(Input!$K$47-Input!$K$81)-SUM($K162:N162),(Input!$K$47-Input!$K$81)/A7taxstdlife))</f>
        <v>1.4399421898180309E-2</v>
      </c>
      <c r="P162" s="69">
        <f>IF(A7taxstdlife="n/a","n/a",IF(P$3&gt;(A7taxstdlife+$E162),(Input!$K$47-Input!$K$81)-SUM($K162:O162),(Input!$K$47-Input!$K$81)/A7taxstdlife))</f>
        <v>1.4399421898180309E-2</v>
      </c>
      <c r="Q162" s="69">
        <f>IF(A7taxstdlife="n/a","n/a",IF(Q$3&gt;(A7taxstdlife+$E162),(Input!$K$47-Input!$K$81)-SUM($K162:P162),(Input!$K$47-Input!$K$81)/A7taxstdlife))</f>
        <v>1.1519537518544246E-2</v>
      </c>
      <c r="R162" s="69"/>
      <c r="S162" s="104"/>
      <c r="T162" s="104"/>
      <c r="U162" s="104"/>
      <c r="V162" s="104"/>
      <c r="W162" s="104"/>
      <c r="X162" s="104"/>
      <c r="Y162" s="104"/>
      <c r="Z162" s="104"/>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190"/>
      <c r="BK162" s="190"/>
      <c r="BL162" s="190"/>
      <c r="BM162" s="190"/>
      <c r="BN162" s="190"/>
      <c r="BO162" s="190"/>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51"/>
      <c r="E163" s="87">
        <v>6</v>
      </c>
      <c r="F163" s="27"/>
      <c r="G163" s="212"/>
      <c r="H163" s="151"/>
      <c r="I163" s="151"/>
      <c r="J163" s="151"/>
      <c r="K163" s="151"/>
      <c r="L163" s="150"/>
      <c r="M163" s="69">
        <f>IF(A7taxstdlife="n/a","n/a",IF(M$3&gt;(A7taxstdlife+$E163),(Input!$L$47-Input!$L$81)-SUM($L163:L163),(Input!$L$47-Input!$L$81)/A7taxstdlife))</f>
        <v>1.5315847423455946E-2</v>
      </c>
      <c r="N163" s="69">
        <f>IF(A7taxstdlife="n/a","n/a",IF(N$3&gt;(A7taxstdlife+$E163),(Input!$L$47-Input!$L$81)-SUM($L163:M163),(Input!$L$47-Input!$L$81)/A7taxstdlife))</f>
        <v>1.5315847423455946E-2</v>
      </c>
      <c r="O163" s="69">
        <f>IF(A7taxstdlife="n/a","n/a",IF(O$3&gt;(A7taxstdlife+$E163),(Input!$L$47-Input!$L$81)-SUM($L163:N163),(Input!$L$47-Input!$L$81)/A7taxstdlife))</f>
        <v>1.5315847423455946E-2</v>
      </c>
      <c r="P163" s="69">
        <f>IF(A7taxstdlife="n/a","n/a",IF(P$3&gt;(A7taxstdlife+$E163),(Input!$L$47-Input!$L$81)-SUM($L163:O163),(Input!$L$47-Input!$L$81)/A7taxstdlife))</f>
        <v>1.5315847423455946E-2</v>
      </c>
      <c r="Q163" s="69">
        <f>IF(A7taxstdlife="n/a","n/a",IF(Q$3&gt;(A7taxstdlife+$E163),(Input!$L$47-Input!$L$81)-SUM($L163:P163),(Input!$L$47-Input!$L$81)/A7taxstdlife))</f>
        <v>1.5315847423455946E-2</v>
      </c>
      <c r="R163" s="69"/>
      <c r="S163" s="104"/>
      <c r="T163" s="104"/>
      <c r="U163" s="104"/>
      <c r="V163" s="104"/>
      <c r="W163" s="104"/>
      <c r="X163" s="104"/>
      <c r="Y163" s="104"/>
      <c r="Z163" s="104"/>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190"/>
      <c r="BK163" s="190"/>
      <c r="BL163" s="190"/>
      <c r="BM163" s="190"/>
      <c r="BN163" s="190"/>
      <c r="BO163" s="190"/>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51"/>
      <c r="E164" s="87">
        <v>7</v>
      </c>
      <c r="F164" s="27"/>
      <c r="G164" s="212"/>
      <c r="H164" s="151"/>
      <c r="I164" s="151"/>
      <c r="J164" s="151"/>
      <c r="K164" s="151"/>
      <c r="L164" s="151"/>
      <c r="M164" s="150"/>
      <c r="N164" s="69">
        <f>IF(A7taxstdlife="n/a","n/a",IF(N$3&gt;(A7taxstdlife+$E164),(Input!$M$47-Input!$M$81)-SUM($M164:M164),(Input!$M$47-Input!$M$81)/A7taxstdlife))</f>
        <v>0</v>
      </c>
      <c r="O164" s="69">
        <f>IF(A7taxstdlife="n/a","n/a",IF(O$3&gt;(A7taxstdlife+$E164),(Input!$M$47-Input!$M$81)-SUM($M164:N164),(Input!$M$47-Input!$M$81)/A7taxstdlife))</f>
        <v>0</v>
      </c>
      <c r="P164" s="69">
        <f>IF(A7taxstdlife="n/a","n/a",IF(P$3&gt;(A7taxstdlife+$E164),(Input!$M$47-Input!$M$81)-SUM($M164:O164),(Input!$M$47-Input!$M$81)/A7taxstdlife))</f>
        <v>0</v>
      </c>
      <c r="Q164" s="69">
        <f>IF(A7taxstdlife="n/a","n/a",IF(Q$3&gt;(A7taxstdlife+$E164),(Input!$M$47-Input!$M$81)-SUM($M164:P164),(Input!$M$47-Input!$M$81)/A7taxstdlife))</f>
        <v>0</v>
      </c>
      <c r="R164" s="69"/>
      <c r="S164" s="104"/>
      <c r="T164" s="104"/>
      <c r="U164" s="104"/>
      <c r="V164" s="104"/>
      <c r="W164" s="104"/>
      <c r="X164" s="104"/>
      <c r="Y164" s="104"/>
      <c r="Z164" s="104"/>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190"/>
      <c r="BK164" s="190"/>
      <c r="BL164" s="190"/>
      <c r="BM164" s="190"/>
      <c r="BN164" s="190"/>
      <c r="BO164" s="190"/>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51"/>
      <c r="E165" s="87">
        <v>8</v>
      </c>
      <c r="F165" s="27"/>
      <c r="G165" s="212"/>
      <c r="H165" s="151"/>
      <c r="I165" s="151"/>
      <c r="J165" s="151"/>
      <c r="K165" s="151"/>
      <c r="L165" s="151"/>
      <c r="M165" s="151"/>
      <c r="N165" s="150"/>
      <c r="O165" s="69">
        <f>IF(A7taxstdlife="n/a","n/a",IF(O$3&gt;(A7taxstdlife+$E165),(Input!$N$47-Input!$N$81)-SUM($N165:N165),(Input!$N$47-Input!$N$81)/A7taxstdlife))</f>
        <v>0</v>
      </c>
      <c r="P165" s="69">
        <f>IF(A7taxstdlife="n/a","n/a",IF(P$3&gt;(A7taxstdlife+$E165),(Input!$N$47-Input!$N$81)-SUM($N165:O165),(Input!$N$47-Input!$N$81)/A7taxstdlife))</f>
        <v>0</v>
      </c>
      <c r="Q165" s="69">
        <f>IF(A7taxstdlife="n/a","n/a",IF(Q$3&gt;(A7taxstdlife+$E165),(Input!$N$47-Input!$N$81)-SUM($N165:P165),(Input!$N$47-Input!$N$81)/A7taxstdlife))</f>
        <v>0</v>
      </c>
      <c r="R165" s="69"/>
      <c r="S165" s="104"/>
      <c r="T165" s="104"/>
      <c r="U165" s="104"/>
      <c r="V165" s="104"/>
      <c r="W165" s="104"/>
      <c r="X165" s="104"/>
      <c r="Y165" s="104"/>
      <c r="Z165" s="104"/>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190"/>
      <c r="BK165" s="190"/>
      <c r="BL165" s="190"/>
      <c r="BM165" s="190"/>
      <c r="BN165" s="190"/>
      <c r="BO165" s="190"/>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51"/>
      <c r="E166" s="87">
        <v>9</v>
      </c>
      <c r="F166" s="27"/>
      <c r="G166" s="212"/>
      <c r="H166" s="151"/>
      <c r="I166" s="151"/>
      <c r="J166" s="151"/>
      <c r="K166" s="151"/>
      <c r="L166" s="151"/>
      <c r="M166" s="151"/>
      <c r="N166" s="151"/>
      <c r="O166" s="150"/>
      <c r="P166" s="69">
        <f>IF(A7taxstdlife="n/a","n/a",IF(P$3&gt;(A7taxstdlife+$E166),(Input!$O$47-Input!$O$81)-SUM($O166:O166),(Input!$O$47-Input!$O$81)/A7taxstdlife))</f>
        <v>0</v>
      </c>
      <c r="Q166" s="69">
        <f>IF(A7taxstdlife="n/a","n/a",IF(Q$3&gt;(A7taxstdlife+$E166),(Input!$O$47-Input!$O$81)-SUM($O166:P166),(Input!$O$47-Input!$O$81)/A7taxstdlife))</f>
        <v>0</v>
      </c>
      <c r="R166" s="69"/>
      <c r="S166" s="104"/>
      <c r="T166" s="104"/>
      <c r="U166" s="104"/>
      <c r="V166" s="104"/>
      <c r="W166" s="104"/>
      <c r="X166" s="104"/>
      <c r="Y166" s="104"/>
      <c r="Z166" s="104"/>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190"/>
      <c r="BK166" s="190"/>
      <c r="BL166" s="190"/>
      <c r="BM166" s="190"/>
      <c r="BN166" s="190"/>
      <c r="BO166" s="190"/>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51"/>
      <c r="E167" s="87">
        <v>10</v>
      </c>
      <c r="F167" s="27"/>
      <c r="G167" s="212"/>
      <c r="H167" s="151"/>
      <c r="I167" s="151"/>
      <c r="J167" s="151"/>
      <c r="K167" s="151"/>
      <c r="L167" s="151"/>
      <c r="M167" s="151"/>
      <c r="N167" s="151"/>
      <c r="O167" s="151"/>
      <c r="P167" s="150"/>
      <c r="Q167" s="69">
        <f>IF(A7taxstdlife="n/a","n/a",IF(Q$3&gt;(A7taxstdlife+$E167),(Input!$P$47-Input!$P$81)-SUM($P167:P167),(Input!$P$47-Input!$P$81)/A7taxstdlife))</f>
        <v>0</v>
      </c>
      <c r="R167" s="69"/>
      <c r="S167" s="104"/>
      <c r="T167" s="104"/>
      <c r="U167" s="104"/>
      <c r="V167" s="104"/>
      <c r="W167" s="104"/>
      <c r="X167" s="104"/>
      <c r="Y167" s="104"/>
      <c r="Z167" s="104"/>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190"/>
      <c r="BK167" s="190"/>
      <c r="BL167" s="190"/>
      <c r="BM167" s="190"/>
      <c r="BN167" s="190"/>
      <c r="BO167" s="190"/>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51"/>
      <c r="E168" s="88">
        <v>11</v>
      </c>
      <c r="F168" s="27"/>
      <c r="G168" s="212"/>
      <c r="H168" s="151"/>
      <c r="I168" s="151"/>
      <c r="J168" s="151"/>
      <c r="K168" s="151"/>
      <c r="L168" s="151"/>
      <c r="M168" s="151"/>
      <c r="N168" s="151"/>
      <c r="O168" s="151"/>
      <c r="P168" s="192"/>
      <c r="Q168" s="150"/>
      <c r="R168" s="69"/>
      <c r="S168" s="104"/>
      <c r="T168" s="104"/>
      <c r="U168" s="104"/>
      <c r="V168" s="104"/>
      <c r="W168" s="104"/>
      <c r="X168" s="104"/>
      <c r="Y168" s="104"/>
      <c r="Z168" s="104"/>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190"/>
      <c r="BK168" s="190"/>
      <c r="BL168" s="190"/>
      <c r="BM168" s="190"/>
      <c r="BN168" s="190"/>
      <c r="BO168" s="190"/>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Other Non-System Assets (Networks)</v>
      </c>
      <c r="D169" s="9"/>
      <c r="E169" s="9"/>
      <c r="F169" s="23"/>
      <c r="G169" s="213">
        <f t="shared" ref="G169:L169" si="41">-SUM(G156:G168)</f>
        <v>0</v>
      </c>
      <c r="H169" s="166">
        <f t="shared" si="41"/>
        <v>0</v>
      </c>
      <c r="I169" s="166">
        <f t="shared" si="41"/>
        <v>-2.3391021736990598E-2</v>
      </c>
      <c r="J169" s="166">
        <f t="shared" si="41"/>
        <v>-3.5256200725645392E-2</v>
      </c>
      <c r="K169" s="166">
        <f t="shared" si="41"/>
        <v>-4.4725290072556732E-2</v>
      </c>
      <c r="L169" s="166">
        <f t="shared" si="41"/>
        <v>-5.9124711970737043E-2</v>
      </c>
      <c r="M169" s="166">
        <f>IF(Input!M173&gt;0, -SUM(M156:M168), 0)</f>
        <v>0</v>
      </c>
      <c r="N169" s="166">
        <f>IF(Input!N173&gt;0, -SUM(N156:N168), 0)</f>
        <v>0</v>
      </c>
      <c r="O169" s="166">
        <f>IF(Input!O173&gt;0, -SUM(O156:O168), 0)</f>
        <v>0</v>
      </c>
      <c r="P169" s="166">
        <f>IF(Input!P173&gt;0, -SUM(P156:P168), 0)</f>
        <v>0</v>
      </c>
      <c r="Q169" s="166">
        <f>IF(Input!Q173&gt;0, -SUM(Q156:Q168), 0)</f>
        <v>0</v>
      </c>
      <c r="R169" s="65"/>
      <c r="S169" s="103"/>
      <c r="T169" s="103"/>
      <c r="U169" s="103"/>
      <c r="V169" s="103"/>
      <c r="W169" s="103"/>
      <c r="X169" s="103"/>
      <c r="Y169" s="103"/>
      <c r="Z169" s="103"/>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190"/>
      <c r="BK169" s="190"/>
      <c r="BL169" s="190"/>
      <c r="BM169" s="190"/>
      <c r="BN169" s="190"/>
      <c r="BO169" s="190"/>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IT Systems (Corporate)</v>
      </c>
      <c r="C170" s="33"/>
      <c r="D170" s="34" t="s">
        <v>65</v>
      </c>
      <c r="E170" s="33"/>
      <c r="F170" s="35"/>
      <c r="G170" s="209" t="str">
        <f>IF(G$3&gt;A8taxremlife,A8taxvalue-SUM($F170:F170),IF(A8taxremlife="N/A","n/a",A8taxvalue/A8taxremlife))</f>
        <v>n/a</v>
      </c>
      <c r="H170" s="68" t="str">
        <f>IF(H$3&gt;A8taxremlife,A8taxvalue-SUM($F170:G170),IF(A8taxremlife="N/A","n/a",A8taxvalue/A8taxremlife))</f>
        <v>n/a</v>
      </c>
      <c r="I170" s="68" t="str">
        <f>IF(I$3&gt;A8taxremlife,A8taxvalue-SUM($F170:H170),IF(A8taxremlife="N/A","n/a",A8taxvalue/A8taxremlife))</f>
        <v>n/a</v>
      </c>
      <c r="J170" s="68" t="str">
        <f>IF(J$3&gt;A8taxremlife,A8taxvalue-SUM($F170:I170),IF(A8taxremlife="N/A","n/a",A8taxvalue/A8taxremlife))</f>
        <v>n/a</v>
      </c>
      <c r="K170" s="68" t="str">
        <f>IF(K$3&gt;A8taxremlife,A8taxvalue-SUM($F170:J170),IF(A8taxremlife="N/A","n/a",A8taxvalue/A8taxremlife))</f>
        <v>n/a</v>
      </c>
      <c r="L170" s="68" t="str">
        <f>IF(L$3&gt;A8taxremlife,A8taxvalue-SUM($F170:K170),IF(A8taxremlife="N/A","n/a",A8taxvalue/A8taxremlife))</f>
        <v>n/a</v>
      </c>
      <c r="M170" s="68" t="str">
        <f>IF(M$3&gt;A8taxremlife,A8taxvalue-SUM($F170:L170),IF(A8taxremlife="N/A","n/a",A8taxvalue/A8taxremlife))</f>
        <v>n/a</v>
      </c>
      <c r="N170" s="68" t="str">
        <f>IF(N$3&gt;A8taxremlife,A8taxvalue-SUM($F170:M170),IF(A8taxremlife="N/A","n/a",A8taxvalue/A8taxremlife))</f>
        <v>n/a</v>
      </c>
      <c r="O170" s="68" t="str">
        <f>IF(O$3&gt;A8taxremlife,A8taxvalue-SUM($F170:N170),IF(A8taxremlife="N/A","n/a",A8taxvalue/A8taxremlife))</f>
        <v>n/a</v>
      </c>
      <c r="P170" s="68" t="str">
        <f>IF(P$3&gt;A8taxremlife,A8taxvalue-SUM($F170:O170),IF(A8taxremlife="N/A","n/a",A8taxvalue/A8taxremlife))</f>
        <v>n/a</v>
      </c>
      <c r="Q170" s="68" t="str">
        <f>IF(Q$3&gt;A8taxremlife,A8taxvalue-SUM($F170:P170),IF(A8taxremlife="N/A","n/a",A8taxvalue/A8taxremlife))</f>
        <v>n/a</v>
      </c>
      <c r="R170" s="68"/>
      <c r="S170" s="104"/>
      <c r="T170" s="104"/>
      <c r="U170" s="104"/>
      <c r="V170" s="104"/>
      <c r="W170" s="104"/>
      <c r="X170" s="104"/>
      <c r="Y170" s="104"/>
      <c r="Z170" s="104"/>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190"/>
      <c r="BK170" s="190"/>
      <c r="BL170" s="190"/>
      <c r="BM170" s="190"/>
      <c r="BN170" s="190"/>
      <c r="BO170" s="19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50" t="s">
        <v>83</v>
      </c>
      <c r="E171" s="87">
        <v>0</v>
      </c>
      <c r="F171" s="27"/>
      <c r="G171" s="210"/>
      <c r="H171" s="69"/>
      <c r="I171" s="69"/>
      <c r="J171" s="69"/>
      <c r="K171" s="69"/>
      <c r="L171" s="69"/>
      <c r="M171" s="69"/>
      <c r="N171" s="69"/>
      <c r="O171" s="69"/>
      <c r="P171" s="69"/>
      <c r="Q171" s="69"/>
      <c r="R171" s="69"/>
      <c r="S171" s="104"/>
      <c r="T171" s="104"/>
      <c r="U171" s="104"/>
      <c r="V171" s="104"/>
      <c r="W171" s="104"/>
      <c r="X171" s="104"/>
      <c r="Y171" s="104"/>
      <c r="Z171" s="104"/>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190"/>
      <c r="BK171" s="190"/>
      <c r="BL171" s="190"/>
      <c r="BM171" s="190"/>
      <c r="BN171" s="190"/>
      <c r="BO171" s="190"/>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51"/>
      <c r="E172" s="87">
        <v>1</v>
      </c>
      <c r="F172" s="27"/>
      <c r="G172" s="211"/>
      <c r="H172" s="69">
        <f>IF(A8taxstdlife="n/a","n/a",IF(H$3&gt;(A8taxstdlife+$E172),(Input!$G$48-Input!$G$82)-SUM($G172:G172),(Input!$G$48-Input!$G$82)/A8taxstdlife))</f>
        <v>0</v>
      </c>
      <c r="I172" s="69">
        <f>IF(A8taxstdlife="n/a","n/a",IF(I$3&gt;(A8taxstdlife+$E172),(Input!$G$48-Input!$G$82)-SUM($G172:H172),(Input!$G$48-Input!$G$82)/A8taxstdlife))</f>
        <v>0</v>
      </c>
      <c r="J172" s="69">
        <f>IF(A8taxstdlife="n/a","n/a",IF(J$3&gt;(A8taxstdlife+$E172),(Input!$G$48-Input!$G$82)-SUM($G172:I172),(Input!$G$48-Input!$G$82)/A8taxstdlife))</f>
        <v>0</v>
      </c>
      <c r="K172" s="69">
        <f>IF(A8taxstdlife="n/a","n/a",IF(K$3&gt;(A8taxstdlife+$E172),(Input!$G$48-Input!$G$82)-SUM($G172:J172),(Input!$G$48-Input!$G$82)/A8taxstdlife))</f>
        <v>0</v>
      </c>
      <c r="L172" s="69">
        <f>IF(A8taxstdlife="n/a","n/a",IF(L$3&gt;(A8taxstdlife+$E172),(Input!$G$48-Input!$G$82)-SUM($G172:K172),(Input!$G$48-Input!$G$82)/A8taxstdlife))</f>
        <v>0</v>
      </c>
      <c r="M172" s="69">
        <f>IF(A8taxstdlife="n/a","n/a",IF(M$3&gt;(A8taxstdlife+$E172),(Input!$G$48-Input!$G$82)-SUM($G172:L172),(Input!$G$48-Input!$G$82)/A8taxstdlife))</f>
        <v>0</v>
      </c>
      <c r="N172" s="69">
        <f>IF(A8taxstdlife="n/a","n/a",IF(N$3&gt;(A8taxstdlife+$E172),(Input!$G$48-Input!$G$82)-SUM($G172:M172),(Input!$G$48-Input!$G$82)/A8taxstdlife))</f>
        <v>0</v>
      </c>
      <c r="O172" s="69">
        <f>IF(A8taxstdlife="n/a","n/a",IF(O$3&gt;(A8taxstdlife+$E172),(Input!$G$48-Input!$G$82)-SUM($G172:N172),(Input!$G$48-Input!$G$82)/A8taxstdlife))</f>
        <v>0</v>
      </c>
      <c r="P172" s="69">
        <f>IF(A8taxstdlife="n/a","n/a",IF(P$3&gt;(A8taxstdlife+$E172),(Input!$G$48-Input!$G$82)-SUM($G172:O172),(Input!$G$48-Input!$G$82)/A8taxstdlife))</f>
        <v>0</v>
      </c>
      <c r="Q172" s="69">
        <f>IF(A8taxstdlife="n/a","n/a",IF(Q$3&gt;(A8taxstdlife+$E172),(Input!$G$48-Input!$G$82)-SUM($G172:P172),(Input!$G$48-Input!$G$82)/A8taxstdlife))</f>
        <v>0</v>
      </c>
      <c r="R172" s="69"/>
      <c r="S172" s="104"/>
      <c r="T172" s="104"/>
      <c r="U172" s="104"/>
      <c r="V172" s="104"/>
      <c r="W172" s="104"/>
      <c r="X172" s="104"/>
      <c r="Y172" s="104"/>
      <c r="Z172" s="104"/>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190"/>
      <c r="BK172" s="190"/>
      <c r="BL172" s="190"/>
      <c r="BM172" s="190"/>
      <c r="BN172" s="190"/>
      <c r="BO172" s="190"/>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51"/>
      <c r="E173" s="87">
        <v>2</v>
      </c>
      <c r="F173" s="27"/>
      <c r="G173" s="212"/>
      <c r="H173" s="150"/>
      <c r="I173" s="69">
        <f>IF(A8taxstdlife="n/a","n/a",IF(I$3&gt;(A8taxstdlife+$E173),(Input!$H$48-Input!$H$82)-SUM($H173:H173),(Input!$H$48-Input!$H$82)/A8taxstdlife))</f>
        <v>3.1315689214392199E-2</v>
      </c>
      <c r="J173" s="69">
        <f>IF(A8taxstdlife="n/a","n/a",IF(J$3&gt;(A8taxstdlife+$E173),(Input!$H$48-Input!$H$82)-SUM($H173:I173),(Input!$H$48-Input!$H$82)/A8taxstdlife))</f>
        <v>3.1315689214392199E-2</v>
      </c>
      <c r="K173" s="69">
        <f>IF(A8taxstdlife="n/a","n/a",IF(K$3&gt;(A8taxstdlife+$E173),(Input!$H$48-Input!$H$82)-SUM($H173:J173),(Input!$H$48-Input!$H$82)/A8taxstdlife))</f>
        <v>3.1315689214392199E-2</v>
      </c>
      <c r="L173" s="69">
        <f>IF(A8taxstdlife="n/a","n/a",IF(L$3&gt;(A8taxstdlife+$E173),(Input!$H$48-Input!$H$82)-SUM($H173:K173),(Input!$H$48-Input!$H$82)/A8taxstdlife))</f>
        <v>3.1315689214392199E-2</v>
      </c>
      <c r="M173" s="69">
        <f>IF(A8taxstdlife="n/a","n/a",IF(M$3&gt;(A8taxstdlife+$E173),(Input!$H$48-Input!$H$82)-SUM($H173:L173),(Input!$H$48-Input!$H$82)/A8taxstdlife))</f>
        <v>3.131568921439204E-3</v>
      </c>
      <c r="N173" s="69">
        <f>IF(A8taxstdlife="n/a","n/a",IF(N$3&gt;(A8taxstdlife+$E173),(Input!$H$48-Input!$H$82)-SUM($H173:M173),(Input!$H$48-Input!$H$82)/A8taxstdlife))</f>
        <v>0</v>
      </c>
      <c r="O173" s="69">
        <f>IF(A8taxstdlife="n/a","n/a",IF(O$3&gt;(A8taxstdlife+$E173),(Input!$H$48-Input!$H$82)-SUM($H173:N173),(Input!$H$48-Input!$H$82)/A8taxstdlife))</f>
        <v>0</v>
      </c>
      <c r="P173" s="69">
        <f>IF(A8taxstdlife="n/a","n/a",IF(P$3&gt;(A8taxstdlife+$E173),(Input!$H$48-Input!$H$82)-SUM($H173:O173),(Input!$H$48-Input!$H$82)/A8taxstdlife))</f>
        <v>0</v>
      </c>
      <c r="Q173" s="69">
        <f>IF(A8taxstdlife="n/a","n/a",IF(Q$3&gt;(A8taxstdlife+$E173),(Input!$H$48-Input!$H$82)-SUM($H173:P173),(Input!$H$48-Input!$H$82)/A8taxstdlife))</f>
        <v>0</v>
      </c>
      <c r="R173" s="69"/>
      <c r="S173" s="104"/>
      <c r="T173" s="104"/>
      <c r="U173" s="104"/>
      <c r="V173" s="104"/>
      <c r="W173" s="104"/>
      <c r="X173" s="104"/>
      <c r="Y173" s="104"/>
      <c r="Z173" s="104"/>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190"/>
      <c r="BK173" s="190"/>
      <c r="BL173" s="190"/>
      <c r="BM173" s="190"/>
      <c r="BN173" s="190"/>
      <c r="BO173" s="190"/>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51"/>
      <c r="E174" s="87">
        <v>3</v>
      </c>
      <c r="F174" s="27"/>
      <c r="G174" s="212"/>
      <c r="H174" s="151"/>
      <c r="I174" s="150"/>
      <c r="J174" s="69">
        <f>IF(A8taxstdlife="n/a","n/a",IF(J$3&gt;(A8taxstdlife+$E174),(Input!$I$48-Input!$I$82)-SUM($I174:I174),(Input!$I$48-Input!$I$82)/A8taxstdlife))</f>
        <v>9.5001907439167393E-3</v>
      </c>
      <c r="K174" s="69">
        <f>IF(A8taxstdlife="n/a","n/a",IF(K$3&gt;(A8taxstdlife+$E174),(Input!$I$48-Input!$I$82)-SUM($I174:J174),(Input!$I$48-Input!$I$82)/A8taxstdlife))</f>
        <v>9.5001907439167393E-3</v>
      </c>
      <c r="L174" s="69">
        <f>IF(A8taxstdlife="n/a","n/a",IF(L$3&gt;(A8taxstdlife+$E174),(Input!$I$48-Input!$I$82)-SUM($I174:K174),(Input!$I$48-Input!$I$82)/A8taxstdlife))</f>
        <v>9.5001907439167393E-3</v>
      </c>
      <c r="M174" s="69">
        <f>IF(A8taxstdlife="n/a","n/a",IF(M$3&gt;(A8taxstdlife+$E174),(Input!$I$48-Input!$I$82)-SUM($I174:L174),(Input!$I$48-Input!$I$82)/A8taxstdlife))</f>
        <v>9.5001907439167393E-3</v>
      </c>
      <c r="N174" s="69">
        <f>IF(A8taxstdlife="n/a","n/a",IF(N$3&gt;(A8taxstdlife+$E174),(Input!$I$48-Input!$I$82)-SUM($I174:M174),(Input!$I$48-Input!$I$82)/A8taxstdlife))</f>
        <v>9.5001907439166977E-4</v>
      </c>
      <c r="O174" s="69">
        <f>IF(A8taxstdlife="n/a","n/a",IF(O$3&gt;(A8taxstdlife+$E174),(Input!$I$48-Input!$I$82)-SUM($I174:N174),(Input!$I$48-Input!$I$82)/A8taxstdlife))</f>
        <v>0</v>
      </c>
      <c r="P174" s="69">
        <f>IF(A8taxstdlife="n/a","n/a",IF(P$3&gt;(A8taxstdlife+$E174),(Input!$I$48-Input!$I$82)-SUM($I174:O174),(Input!$I$48-Input!$I$82)/A8taxstdlife))</f>
        <v>0</v>
      </c>
      <c r="Q174" s="69">
        <f>IF(A8taxstdlife="n/a","n/a",IF(Q$3&gt;(A8taxstdlife+$E174),(Input!$I$48-Input!$I$82)-SUM($I174:P174),(Input!$I$48-Input!$I$82)/A8taxstdlife))</f>
        <v>0</v>
      </c>
      <c r="R174" s="69"/>
      <c r="S174" s="104"/>
      <c r="T174" s="104"/>
      <c r="U174" s="104"/>
      <c r="V174" s="104"/>
      <c r="W174" s="104"/>
      <c r="X174" s="104"/>
      <c r="Y174" s="104"/>
      <c r="Z174" s="104"/>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190"/>
      <c r="BK174" s="190"/>
      <c r="BL174" s="190"/>
      <c r="BM174" s="190"/>
      <c r="BN174" s="190"/>
      <c r="BO174" s="190"/>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51"/>
      <c r="E175" s="87">
        <v>4</v>
      </c>
      <c r="F175" s="27"/>
      <c r="G175" s="212"/>
      <c r="H175" s="151"/>
      <c r="I175" s="151"/>
      <c r="J175" s="150"/>
      <c r="K175" s="69">
        <f>IF(A8taxstdlife="n/a","n/a",IF(K$3&gt;(A8taxstdlife+$E175),(Input!$J$48-Input!$J$82)-SUM($J175:J175),(Input!$J$48-Input!$J$82)/A8taxstdlife))</f>
        <v>4.8941996865012702E-2</v>
      </c>
      <c r="L175" s="69">
        <f>IF(A8taxstdlife="n/a","n/a",IF(L$3&gt;(A8taxstdlife+$E175),(Input!$J$48-Input!$J$82)-SUM($J175:K175),(Input!$J$48-Input!$J$82)/A8taxstdlife))</f>
        <v>4.8941996865012702E-2</v>
      </c>
      <c r="M175" s="69">
        <f>IF(A8taxstdlife="n/a","n/a",IF(M$3&gt;(A8taxstdlife+$E175),(Input!$J$48-Input!$J$82)-SUM($J175:L175),(Input!$J$48-Input!$J$82)/A8taxstdlife))</f>
        <v>4.8941996865012702E-2</v>
      </c>
      <c r="N175" s="69">
        <f>IF(A8taxstdlife="n/a","n/a",IF(N$3&gt;(A8taxstdlife+$E175),(Input!$J$48-Input!$J$82)-SUM($J175:M175),(Input!$J$48-Input!$J$82)/A8taxstdlife))</f>
        <v>4.8941996865012702E-2</v>
      </c>
      <c r="O175" s="69">
        <f>IF(A8taxstdlife="n/a","n/a",IF(O$3&gt;(A8taxstdlife+$E175),(Input!$J$48-Input!$J$82)-SUM($J175:N175),(Input!$J$48-Input!$J$82)/A8taxstdlife))</f>
        <v>4.8941996865012605E-3</v>
      </c>
      <c r="P175" s="69">
        <f>IF(A8taxstdlife="n/a","n/a",IF(P$3&gt;(A8taxstdlife+$E175),(Input!$J$48-Input!$J$82)-SUM($J175:O175),(Input!$J$48-Input!$J$82)/A8taxstdlife))</f>
        <v>0</v>
      </c>
      <c r="Q175" s="69">
        <f>IF(A8taxstdlife="n/a","n/a",IF(Q$3&gt;(A8taxstdlife+$E175),(Input!$J$48-Input!$J$82)-SUM($J175:P175),(Input!$J$48-Input!$J$82)/A8taxstdlife))</f>
        <v>0</v>
      </c>
      <c r="R175" s="69"/>
      <c r="S175" s="104"/>
      <c r="T175" s="104"/>
      <c r="U175" s="104"/>
      <c r="V175" s="104"/>
      <c r="W175" s="104"/>
      <c r="X175" s="104"/>
      <c r="Y175" s="104"/>
      <c r="Z175" s="104"/>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190"/>
      <c r="BK175" s="190"/>
      <c r="BL175" s="190"/>
      <c r="BM175" s="190"/>
      <c r="BN175" s="190"/>
      <c r="BO175" s="190"/>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51"/>
      <c r="E176" s="87">
        <v>5</v>
      </c>
      <c r="F176" s="27"/>
      <c r="G176" s="212"/>
      <c r="H176" s="151"/>
      <c r="I176" s="151"/>
      <c r="J176" s="151"/>
      <c r="K176" s="150"/>
      <c r="L176" s="69">
        <f>IF(A8taxstdlife="n/a","n/a",IF(L$3&gt;(A8taxstdlife+$E176),(Input!$K$48-Input!$K$82)-SUM($K176:K176),(Input!$K$48-Input!$K$82)/A8taxstdlife))</f>
        <v>9.8086389083448342E-2</v>
      </c>
      <c r="M176" s="69">
        <f>IF(A8taxstdlife="n/a","n/a",IF(M$3&gt;(A8taxstdlife+$E176),(Input!$K$48-Input!$K$82)-SUM($K176:L176),(Input!$K$48-Input!$K$82)/A8taxstdlife))</f>
        <v>9.8086389083448342E-2</v>
      </c>
      <c r="N176" s="69">
        <f>IF(A8taxstdlife="n/a","n/a",IF(N$3&gt;(A8taxstdlife+$E176),(Input!$K$48-Input!$K$82)-SUM($K176:M176),(Input!$K$48-Input!$K$82)/A8taxstdlife))</f>
        <v>9.8086389083448342E-2</v>
      </c>
      <c r="O176" s="69">
        <f>IF(A8taxstdlife="n/a","n/a",IF(O$3&gt;(A8taxstdlife+$E176),(Input!$K$48-Input!$K$82)-SUM($K176:N176),(Input!$K$48-Input!$K$82)/A8taxstdlife))</f>
        <v>9.8086389083448342E-2</v>
      </c>
      <c r="P176" s="69">
        <f>IF(A8taxstdlife="n/a","n/a",IF(P$3&gt;(A8taxstdlife+$E176),(Input!$K$48-Input!$K$82)-SUM($K176:O176),(Input!$K$48-Input!$K$82)/A8taxstdlife))</f>
        <v>9.8086389083448244E-3</v>
      </c>
      <c r="Q176" s="69">
        <f>IF(A8taxstdlife="n/a","n/a",IF(Q$3&gt;(A8taxstdlife+$E176),(Input!$K$48-Input!$K$82)-SUM($K176:P176),(Input!$K$48-Input!$K$82)/A8taxstdlife))</f>
        <v>0</v>
      </c>
      <c r="R176" s="69"/>
      <c r="S176" s="104"/>
      <c r="T176" s="104"/>
      <c r="U176" s="104"/>
      <c r="V176" s="104"/>
      <c r="W176" s="104"/>
      <c r="X176" s="104"/>
      <c r="Y176" s="104"/>
      <c r="Z176" s="104"/>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190"/>
      <c r="BK176" s="190"/>
      <c r="BL176" s="190"/>
      <c r="BM176" s="190"/>
      <c r="BN176" s="190"/>
      <c r="BO176" s="190"/>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51"/>
      <c r="E177" s="87">
        <v>6</v>
      </c>
      <c r="F177" s="27"/>
      <c r="G177" s="212"/>
      <c r="H177" s="151"/>
      <c r="I177" s="151"/>
      <c r="J177" s="151"/>
      <c r="K177" s="151"/>
      <c r="L177" s="150"/>
      <c r="M177" s="69">
        <f>IF(A8taxstdlife="n/a","n/a",IF(M$3&gt;(A8taxstdlife+$E177),(Input!$L$48-Input!$L$82)-SUM($L177:L177),(Input!$L$48-Input!$L$82)/A8taxstdlife))</f>
        <v>0.23285276291603896</v>
      </c>
      <c r="N177" s="69">
        <f>IF(A8taxstdlife="n/a","n/a",IF(N$3&gt;(A8taxstdlife+$E177),(Input!$L$48-Input!$L$82)-SUM($L177:M177),(Input!$L$48-Input!$L$82)/A8taxstdlife))</f>
        <v>0.23285276291603896</v>
      </c>
      <c r="O177" s="69">
        <f>IF(A8taxstdlife="n/a","n/a",IF(O$3&gt;(A8taxstdlife+$E177),(Input!$L$48-Input!$L$82)-SUM($L177:N177),(Input!$L$48-Input!$L$82)/A8taxstdlife))</f>
        <v>0.23285276291603896</v>
      </c>
      <c r="P177" s="69">
        <f>IF(A8taxstdlife="n/a","n/a",IF(P$3&gt;(A8taxstdlife+$E177),(Input!$L$48-Input!$L$82)-SUM($L177:O177),(Input!$L$48-Input!$L$82)/A8taxstdlife))</f>
        <v>0.23285276291603896</v>
      </c>
      <c r="Q177" s="69">
        <f>IF(A8taxstdlife="n/a","n/a",IF(Q$3&gt;(A8taxstdlife+$E177),(Input!$L$48-Input!$L$82)-SUM($L177:P177),(Input!$L$48-Input!$L$82)/A8taxstdlife))</f>
        <v>2.3285276291603818E-2</v>
      </c>
      <c r="R177" s="69"/>
      <c r="S177" s="104"/>
      <c r="T177" s="104"/>
      <c r="U177" s="104"/>
      <c r="V177" s="104"/>
      <c r="W177" s="104"/>
      <c r="X177" s="104"/>
      <c r="Y177" s="104"/>
      <c r="Z177" s="104"/>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190"/>
      <c r="BK177" s="190"/>
      <c r="BL177" s="190"/>
      <c r="BM177" s="190"/>
      <c r="BN177" s="190"/>
      <c r="BO177" s="190"/>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51"/>
      <c r="E178" s="87">
        <v>7</v>
      </c>
      <c r="F178" s="27"/>
      <c r="G178" s="212"/>
      <c r="H178" s="151"/>
      <c r="I178" s="151"/>
      <c r="J178" s="151"/>
      <c r="K178" s="151"/>
      <c r="L178" s="151"/>
      <c r="M178" s="150"/>
      <c r="N178" s="69">
        <f>IF(A8taxstdlife="n/a","n/a",IF(N$3&gt;(A8taxstdlife+$E178),(Input!$M$48-Input!$M$82)-SUM($M178:M178),(Input!$M$48-Input!$M$82)/A8taxstdlife))</f>
        <v>0</v>
      </c>
      <c r="O178" s="69">
        <f>IF(A8taxstdlife="n/a","n/a",IF(O$3&gt;(A8taxstdlife+$E178),(Input!$M$48-Input!$M$82)-SUM($M178:N178),(Input!$M$48-Input!$M$82)/A8taxstdlife))</f>
        <v>0</v>
      </c>
      <c r="P178" s="69">
        <f>IF(A8taxstdlife="n/a","n/a",IF(P$3&gt;(A8taxstdlife+$E178),(Input!$M$48-Input!$M$82)-SUM($M178:O178),(Input!$M$48-Input!$M$82)/A8taxstdlife))</f>
        <v>0</v>
      </c>
      <c r="Q178" s="69">
        <f>IF(A8taxstdlife="n/a","n/a",IF(Q$3&gt;(A8taxstdlife+$E178),(Input!$M$48-Input!$M$82)-SUM($M178:P178),(Input!$M$48-Input!$M$82)/A8taxstdlife))</f>
        <v>0</v>
      </c>
      <c r="R178" s="69"/>
      <c r="S178" s="104"/>
      <c r="T178" s="104"/>
      <c r="U178" s="104"/>
      <c r="V178" s="104"/>
      <c r="W178" s="104"/>
      <c r="X178" s="104"/>
      <c r="Y178" s="104"/>
      <c r="Z178" s="104"/>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190"/>
      <c r="BK178" s="190"/>
      <c r="BL178" s="190"/>
      <c r="BM178" s="190"/>
      <c r="BN178" s="190"/>
      <c r="BO178" s="190"/>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51"/>
      <c r="E179" s="87">
        <v>8</v>
      </c>
      <c r="F179" s="27"/>
      <c r="G179" s="212"/>
      <c r="H179" s="151"/>
      <c r="I179" s="151"/>
      <c r="J179" s="151"/>
      <c r="K179" s="151"/>
      <c r="L179" s="151"/>
      <c r="M179" s="151"/>
      <c r="N179" s="150"/>
      <c r="O179" s="69">
        <f>IF(A8taxstdlife="n/a","n/a",IF(O$3&gt;(A8taxstdlife+$E179),(Input!$N$48-Input!$N$82)-SUM($N179:N179),(Input!$N$48-Input!$N$82)/A8taxstdlife))</f>
        <v>0</v>
      </c>
      <c r="P179" s="69">
        <f>IF(A8taxstdlife="n/a","n/a",IF(P$3&gt;(A8taxstdlife+$E179),(Input!$N$48-Input!$N$82)-SUM($N179:O179),(Input!$N$48-Input!$N$82)/A8taxstdlife))</f>
        <v>0</v>
      </c>
      <c r="Q179" s="69">
        <f>IF(A8taxstdlife="n/a","n/a",IF(Q$3&gt;(A8taxstdlife+$E179),(Input!$N$48-Input!$N$82)-SUM($N179:P179),(Input!$N$48-Input!$N$82)/A8taxstdlife))</f>
        <v>0</v>
      </c>
      <c r="R179" s="69"/>
      <c r="S179" s="104"/>
      <c r="T179" s="104"/>
      <c r="U179" s="104"/>
      <c r="V179" s="104"/>
      <c r="W179" s="104"/>
      <c r="X179" s="104"/>
      <c r="Y179" s="104"/>
      <c r="Z179" s="104"/>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190"/>
      <c r="BK179" s="190"/>
      <c r="BL179" s="190"/>
      <c r="BM179" s="190"/>
      <c r="BN179" s="190"/>
      <c r="BO179" s="190"/>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51"/>
      <c r="E180" s="87">
        <v>9</v>
      </c>
      <c r="F180" s="27"/>
      <c r="G180" s="212"/>
      <c r="H180" s="151"/>
      <c r="I180" s="151"/>
      <c r="J180" s="151"/>
      <c r="K180" s="151"/>
      <c r="L180" s="151"/>
      <c r="M180" s="151"/>
      <c r="N180" s="151"/>
      <c r="O180" s="150"/>
      <c r="P180" s="69">
        <f>IF(A8taxstdlife="n/a","n/a",IF(P$3&gt;(A8taxstdlife+$E180),(Input!$O$48-Input!$O$82)-SUM($O180:O180),(Input!$O$48-Input!$O$82)/A8taxstdlife))</f>
        <v>0</v>
      </c>
      <c r="Q180" s="69">
        <f>IF(A8taxstdlife="n/a","n/a",IF(Q$3&gt;(A8taxstdlife+$E180),(Input!$O$48-Input!$O$82)-SUM($O180:P180),(Input!$O$48-Input!$O$82)/A8taxstdlife))</f>
        <v>0</v>
      </c>
      <c r="R180" s="69"/>
      <c r="S180" s="104"/>
      <c r="T180" s="104"/>
      <c r="U180" s="104"/>
      <c r="V180" s="104"/>
      <c r="W180" s="104"/>
      <c r="X180" s="104"/>
      <c r="Y180" s="104"/>
      <c r="Z180" s="104"/>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190"/>
      <c r="BK180" s="190"/>
      <c r="BL180" s="190"/>
      <c r="BM180" s="190"/>
      <c r="BN180" s="190"/>
      <c r="BO180" s="19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51"/>
      <c r="E181" s="87">
        <v>10</v>
      </c>
      <c r="F181" s="27"/>
      <c r="G181" s="212"/>
      <c r="H181" s="151"/>
      <c r="I181" s="151"/>
      <c r="J181" s="151"/>
      <c r="K181" s="151"/>
      <c r="L181" s="151"/>
      <c r="M181" s="151"/>
      <c r="N181" s="151"/>
      <c r="O181" s="151"/>
      <c r="P181" s="150"/>
      <c r="Q181" s="69">
        <f>IF(A8taxstdlife="n/a","n/a",IF(Q$3&gt;(A8taxstdlife+$E181),(Input!$P$48-Input!$P$82)-SUM($P181:P181),(Input!$P$48-Input!$P$82)/A8taxstdlife))</f>
        <v>0</v>
      </c>
      <c r="R181" s="69"/>
      <c r="S181" s="104"/>
      <c r="T181" s="104"/>
      <c r="U181" s="104"/>
      <c r="V181" s="104"/>
      <c r="W181" s="104"/>
      <c r="X181" s="104"/>
      <c r="Y181" s="104"/>
      <c r="Z181" s="104"/>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190"/>
      <c r="BK181" s="190"/>
      <c r="BL181" s="190"/>
      <c r="BM181" s="190"/>
      <c r="BN181" s="190"/>
      <c r="BO181" s="190"/>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51"/>
      <c r="E182" s="88">
        <v>11</v>
      </c>
      <c r="F182" s="27"/>
      <c r="G182" s="212"/>
      <c r="H182" s="151"/>
      <c r="I182" s="151"/>
      <c r="J182" s="151"/>
      <c r="K182" s="151"/>
      <c r="L182" s="151"/>
      <c r="M182" s="151"/>
      <c r="N182" s="151"/>
      <c r="O182" s="151"/>
      <c r="P182" s="192"/>
      <c r="Q182" s="150"/>
      <c r="R182" s="69"/>
      <c r="S182" s="104"/>
      <c r="T182" s="104"/>
      <c r="U182" s="104"/>
      <c r="V182" s="104"/>
      <c r="W182" s="104"/>
      <c r="X182" s="104"/>
      <c r="Y182" s="104"/>
      <c r="Z182" s="104"/>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190"/>
      <c r="BK182" s="190"/>
      <c r="BL182" s="190"/>
      <c r="BM182" s="190"/>
      <c r="BN182" s="190"/>
      <c r="BO182" s="190"/>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t="str">
        <f>Asset8</f>
        <v>IT Systems (Corporate)</v>
      </c>
      <c r="D183" s="9"/>
      <c r="E183" s="9"/>
      <c r="F183" s="23"/>
      <c r="G183" s="213">
        <f t="shared" ref="G183:L183" si="42">-SUM(G170:G182)</f>
        <v>0</v>
      </c>
      <c r="H183" s="166">
        <f t="shared" si="42"/>
        <v>0</v>
      </c>
      <c r="I183" s="166">
        <f t="shared" si="42"/>
        <v>-3.1315689214392199E-2</v>
      </c>
      <c r="J183" s="166">
        <f t="shared" si="42"/>
        <v>-4.0815879958308939E-2</v>
      </c>
      <c r="K183" s="166">
        <f t="shared" si="42"/>
        <v>-8.9757876823321647E-2</v>
      </c>
      <c r="L183" s="166">
        <f t="shared" si="42"/>
        <v>-0.18784426590677</v>
      </c>
      <c r="M183" s="166">
        <f>IF(Input!M173&gt;0, -SUM(M170:M182), 0)</f>
        <v>0</v>
      </c>
      <c r="N183" s="166">
        <f>IF(Input!N173&gt;0, -SUM(N170:N182), 0)</f>
        <v>0</v>
      </c>
      <c r="O183" s="166">
        <f>IF(Input!O173&gt;0, -SUM(O170:O182), 0)</f>
        <v>0</v>
      </c>
      <c r="P183" s="166">
        <f>IF(Input!P173&gt;0, -SUM(P170:P182), 0)</f>
        <v>0</v>
      </c>
      <c r="Q183" s="166">
        <f>IF(Input!Q173&gt;0, -SUM(Q170:Q182), 0)</f>
        <v>0</v>
      </c>
      <c r="R183" s="65"/>
      <c r="S183" s="103"/>
      <c r="T183" s="103"/>
      <c r="U183" s="103"/>
      <c r="V183" s="103"/>
      <c r="W183" s="103"/>
      <c r="X183" s="103"/>
      <c r="Y183" s="103"/>
      <c r="Z183" s="103"/>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190"/>
      <c r="BK183" s="190"/>
      <c r="BL183" s="190"/>
      <c r="BM183" s="190"/>
      <c r="BN183" s="190"/>
      <c r="BO183" s="190"/>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Telecommunications (Corporate)</v>
      </c>
      <c r="C184" s="33"/>
      <c r="D184" s="34" t="s">
        <v>65</v>
      </c>
      <c r="E184" s="33"/>
      <c r="F184" s="35"/>
      <c r="G184" s="209" t="str">
        <f>IF(G$3&gt;A9taxremlife,A9taxvalue-SUM($F184:F184),IF(A9taxremlife="N/A","n/a",A9taxvalue/A9taxremlife))</f>
        <v>n/a</v>
      </c>
      <c r="H184" s="68" t="str">
        <f>IF(H$3&gt;A9taxremlife,A9taxvalue-SUM($F184:G184),IF(A9taxremlife="N/A","n/a",A9taxvalue/A9taxremlife))</f>
        <v>n/a</v>
      </c>
      <c r="I184" s="68" t="str">
        <f>IF(I$3&gt;A9taxremlife,A9taxvalue-SUM($F184:H184),IF(A9taxremlife="N/A","n/a",A9taxvalue/A9taxremlife))</f>
        <v>n/a</v>
      </c>
      <c r="J184" s="68" t="str">
        <f>IF(J$3&gt;A9taxremlife,A9taxvalue-SUM($F184:I184),IF(A9taxremlife="N/A","n/a",A9taxvalue/A9taxremlife))</f>
        <v>n/a</v>
      </c>
      <c r="K184" s="68" t="str">
        <f>IF(K$3&gt;A9taxremlife,A9taxvalue-SUM($F184:J184),IF(A9taxremlife="N/A","n/a",A9taxvalue/A9taxremlife))</f>
        <v>n/a</v>
      </c>
      <c r="L184" s="68" t="str">
        <f>IF(L$3&gt;A9taxremlife,A9taxvalue-SUM($F184:K184),IF(A9taxremlife="N/A","n/a",A9taxvalue/A9taxremlife))</f>
        <v>n/a</v>
      </c>
      <c r="M184" s="68" t="str">
        <f>IF(M$3&gt;A9taxremlife,A9taxvalue-SUM($F184:L184),IF(A9taxremlife="N/A","n/a",A9taxvalue/A9taxremlife))</f>
        <v>n/a</v>
      </c>
      <c r="N184" s="68" t="str">
        <f>IF(N$3&gt;A9taxremlife,A9taxvalue-SUM($F184:M184),IF(A9taxremlife="N/A","n/a",A9taxvalue/A9taxremlife))</f>
        <v>n/a</v>
      </c>
      <c r="O184" s="68" t="str">
        <f>IF(O$3&gt;A9taxremlife,A9taxvalue-SUM($F184:N184),IF(A9taxremlife="N/A","n/a",A9taxvalue/A9taxremlife))</f>
        <v>n/a</v>
      </c>
      <c r="P184" s="68" t="str">
        <f>IF(P$3&gt;A9taxremlife,A9taxvalue-SUM($F184:O184),IF(A9taxremlife="N/A","n/a",A9taxvalue/A9taxremlife))</f>
        <v>n/a</v>
      </c>
      <c r="Q184" s="68" t="str">
        <f>IF(Q$3&gt;A9taxremlife,A9taxvalue-SUM($F184:P184),IF(A9taxremlife="N/A","n/a",A9taxvalue/A9taxremlife))</f>
        <v>n/a</v>
      </c>
      <c r="R184" s="68"/>
      <c r="S184" s="104"/>
      <c r="T184" s="104"/>
      <c r="U184" s="104"/>
      <c r="V184" s="104"/>
      <c r="W184" s="104"/>
      <c r="X184" s="104"/>
      <c r="Y184" s="104"/>
      <c r="Z184" s="104"/>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190"/>
      <c r="BK184" s="190"/>
      <c r="BL184" s="190"/>
      <c r="BM184" s="190"/>
      <c r="BN184" s="190"/>
      <c r="BO184" s="190"/>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50" t="s">
        <v>83</v>
      </c>
      <c r="E185" s="87">
        <v>0</v>
      </c>
      <c r="F185" s="27"/>
      <c r="G185" s="210"/>
      <c r="H185" s="69"/>
      <c r="I185" s="69"/>
      <c r="J185" s="69"/>
      <c r="K185" s="69"/>
      <c r="L185" s="69"/>
      <c r="M185" s="69"/>
      <c r="N185" s="69"/>
      <c r="O185" s="69"/>
      <c r="P185" s="69"/>
      <c r="Q185" s="69"/>
      <c r="R185" s="69"/>
      <c r="S185" s="104"/>
      <c r="T185" s="104"/>
      <c r="U185" s="104"/>
      <c r="V185" s="104"/>
      <c r="W185" s="104"/>
      <c r="X185" s="104"/>
      <c r="Y185" s="104"/>
      <c r="Z185" s="104"/>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190"/>
      <c r="BK185" s="190"/>
      <c r="BL185" s="190"/>
      <c r="BM185" s="190"/>
      <c r="BN185" s="190"/>
      <c r="BO185" s="190"/>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51"/>
      <c r="E186" s="87">
        <v>1</v>
      </c>
      <c r="F186" s="27"/>
      <c r="G186" s="211"/>
      <c r="H186" s="69">
        <f>IF(A9taxstdlife="n/a","n/a",IF(H$3&gt;(A9taxstdlife+$E186),(Input!$G$49-Input!$G$83)-SUM($G186:G186),(Input!$G$49-Input!$G$83)/A9taxstdlife))</f>
        <v>0</v>
      </c>
      <c r="I186" s="69">
        <f>IF(A9taxstdlife="n/a","n/a",IF(I$3&gt;(A9taxstdlife+$E186),(Input!$G$49-Input!$G$83)-SUM($G186:H186),(Input!$G$49-Input!$G$83)/A9taxstdlife))</f>
        <v>0</v>
      </c>
      <c r="J186" s="69">
        <f>IF(A9taxstdlife="n/a","n/a",IF(J$3&gt;(A9taxstdlife+$E186),(Input!$G$49-Input!$G$83)-SUM($G186:I186),(Input!$G$49-Input!$G$83)/A9taxstdlife))</f>
        <v>0</v>
      </c>
      <c r="K186" s="69">
        <f>IF(A9taxstdlife="n/a","n/a",IF(K$3&gt;(A9taxstdlife+$E186),(Input!$G$49-Input!$G$83)-SUM($G186:J186),(Input!$G$49-Input!$G$83)/A9taxstdlife))</f>
        <v>0</v>
      </c>
      <c r="L186" s="69">
        <f>IF(A9taxstdlife="n/a","n/a",IF(L$3&gt;(A9taxstdlife+$E186),(Input!$G$49-Input!$G$83)-SUM($G186:K186),(Input!$G$49-Input!$G$83)/A9taxstdlife))</f>
        <v>0</v>
      </c>
      <c r="M186" s="69">
        <f>IF(A9taxstdlife="n/a","n/a",IF(M$3&gt;(A9taxstdlife+$E186),(Input!$G$49-Input!$G$83)-SUM($G186:L186),(Input!$G$49-Input!$G$83)/A9taxstdlife))</f>
        <v>0</v>
      </c>
      <c r="N186" s="69">
        <f>IF(A9taxstdlife="n/a","n/a",IF(N$3&gt;(A9taxstdlife+$E186),(Input!$G$49-Input!$G$83)-SUM($G186:M186),(Input!$G$49-Input!$G$83)/A9taxstdlife))</f>
        <v>0</v>
      </c>
      <c r="O186" s="69">
        <f>IF(A9taxstdlife="n/a","n/a",IF(O$3&gt;(A9taxstdlife+$E186),(Input!$G$49-Input!$G$83)-SUM($G186:N186),(Input!$G$49-Input!$G$83)/A9taxstdlife))</f>
        <v>0</v>
      </c>
      <c r="P186" s="69">
        <f>IF(A9taxstdlife="n/a","n/a",IF(P$3&gt;(A9taxstdlife+$E186),(Input!$G$49-Input!$G$83)-SUM($G186:O186),(Input!$G$49-Input!$G$83)/A9taxstdlife))</f>
        <v>0</v>
      </c>
      <c r="Q186" s="69">
        <f>IF(A9taxstdlife="n/a","n/a",IF(Q$3&gt;(A9taxstdlife+$E186),(Input!$G$49-Input!$G$83)-SUM($G186:P186),(Input!$G$49-Input!$G$83)/A9taxstdlife))</f>
        <v>0</v>
      </c>
      <c r="R186" s="69"/>
      <c r="S186" s="104"/>
      <c r="T186" s="104"/>
      <c r="U186" s="104"/>
      <c r="V186" s="104"/>
      <c r="W186" s="104"/>
      <c r="X186" s="104"/>
      <c r="Y186" s="104"/>
      <c r="Z186" s="104"/>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190"/>
      <c r="BK186" s="190"/>
      <c r="BL186" s="190"/>
      <c r="BM186" s="190"/>
      <c r="BN186" s="190"/>
      <c r="BO186" s="190"/>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51"/>
      <c r="E187" s="87">
        <v>2</v>
      </c>
      <c r="F187" s="27"/>
      <c r="G187" s="212"/>
      <c r="H187" s="150"/>
      <c r="I187" s="69">
        <f>IF(A9taxstdlife="n/a","n/a",IF(I$3&gt;(A9taxstdlife+$E187),(Input!$H$49-Input!$H$83)-SUM($H187:H187),(Input!$H$49-Input!$H$83)/A9taxstdlife))</f>
        <v>5.2861236098809706E-3</v>
      </c>
      <c r="J187" s="69">
        <f>IF(A9taxstdlife="n/a","n/a",IF(J$3&gt;(A9taxstdlife+$E187),(Input!$H$49-Input!$H$83)-SUM($H187:I187),(Input!$H$49-Input!$H$83)/A9taxstdlife))</f>
        <v>5.2861236098809706E-3</v>
      </c>
      <c r="K187" s="69">
        <f>IF(A9taxstdlife="n/a","n/a",IF(K$3&gt;(A9taxstdlife+$E187),(Input!$H$49-Input!$H$83)-SUM($H187:J187),(Input!$H$49-Input!$H$83)/A9taxstdlife))</f>
        <v>5.2861236098809706E-3</v>
      </c>
      <c r="L187" s="69">
        <f>IF(A9taxstdlife="n/a","n/a",IF(L$3&gt;(A9taxstdlife+$E187),(Input!$H$49-Input!$H$83)-SUM($H187:K187),(Input!$H$49-Input!$H$83)/A9taxstdlife))</f>
        <v>5.2861236098809706E-3</v>
      </c>
      <c r="M187" s="69">
        <f>IF(A9taxstdlife="n/a","n/a",IF(M$3&gt;(A9taxstdlife+$E187),(Input!$H$49-Input!$H$83)-SUM($H187:L187),(Input!$H$49-Input!$H$83)/A9taxstdlife))</f>
        <v>5.2861236098809706E-3</v>
      </c>
      <c r="N187" s="69">
        <f>IF(A9taxstdlife="n/a","n/a",IF(N$3&gt;(A9taxstdlife+$E187),(Input!$H$49-Input!$H$83)-SUM($H187:M187),(Input!$H$49-Input!$H$83)/A9taxstdlife))</f>
        <v>5.2861236098809706E-3</v>
      </c>
      <c r="O187" s="69">
        <f>IF(A9taxstdlife="n/a","n/a",IF(O$3&gt;(A9taxstdlife+$E187),(Input!$H$49-Input!$H$83)-SUM($H187:N187),(Input!$H$49-Input!$H$83)/A9taxstdlife))</f>
        <v>3.700286526916681E-3</v>
      </c>
      <c r="P187" s="69">
        <f>IF(A9taxstdlife="n/a","n/a",IF(P$3&gt;(A9taxstdlife+$E187),(Input!$H$49-Input!$H$83)-SUM($H187:O187),(Input!$H$49-Input!$H$83)/A9taxstdlife))</f>
        <v>0</v>
      </c>
      <c r="Q187" s="69">
        <f>IF(A9taxstdlife="n/a","n/a",IF(Q$3&gt;(A9taxstdlife+$E187),(Input!$H$49-Input!$H$83)-SUM($H187:P187),(Input!$H$49-Input!$H$83)/A9taxstdlife))</f>
        <v>0</v>
      </c>
      <c r="R187" s="69"/>
      <c r="S187" s="104"/>
      <c r="T187" s="104"/>
      <c r="U187" s="104"/>
      <c r="V187" s="104"/>
      <c r="W187" s="104"/>
      <c r="X187" s="104"/>
      <c r="Y187" s="104"/>
      <c r="Z187" s="104"/>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190"/>
      <c r="BK187" s="190"/>
      <c r="BL187" s="190"/>
      <c r="BM187" s="190"/>
      <c r="BN187" s="190"/>
      <c r="BO187" s="190"/>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51"/>
      <c r="E188" s="87">
        <v>3</v>
      </c>
      <c r="F188" s="27"/>
      <c r="G188" s="212"/>
      <c r="H188" s="151"/>
      <c r="I188" s="150"/>
      <c r="J188" s="69">
        <f>IF(A9taxstdlife="n/a","n/a",IF(J$3&gt;(A9taxstdlife+$E188),(Input!$I$49-Input!$I$83)-SUM($I188:I188),(Input!$I$49-Input!$I$83)/A9taxstdlife))</f>
        <v>1.7690187620204262E-3</v>
      </c>
      <c r="K188" s="69">
        <f>IF(A9taxstdlife="n/a","n/a",IF(K$3&gt;(A9taxstdlife+$E188),(Input!$I$49-Input!$I$83)-SUM($I188:J188),(Input!$I$49-Input!$I$83)/A9taxstdlife))</f>
        <v>1.7690187620204262E-3</v>
      </c>
      <c r="L188" s="69">
        <f>IF(A9taxstdlife="n/a","n/a",IF(L$3&gt;(A9taxstdlife+$E188),(Input!$I$49-Input!$I$83)-SUM($I188:K188),(Input!$I$49-Input!$I$83)/A9taxstdlife))</f>
        <v>1.7690187620204262E-3</v>
      </c>
      <c r="M188" s="69">
        <f>IF(A9taxstdlife="n/a","n/a",IF(M$3&gt;(A9taxstdlife+$E188),(Input!$I$49-Input!$I$83)-SUM($I188:L188),(Input!$I$49-Input!$I$83)/A9taxstdlife))</f>
        <v>1.7690187620204262E-3</v>
      </c>
      <c r="N188" s="69">
        <f>IF(A9taxstdlife="n/a","n/a",IF(N$3&gt;(A9taxstdlife+$E188),(Input!$I$49-Input!$I$83)-SUM($I188:M188),(Input!$I$49-Input!$I$83)/A9taxstdlife))</f>
        <v>1.7690187620204262E-3</v>
      </c>
      <c r="O188" s="69">
        <f>IF(A9taxstdlife="n/a","n/a",IF(O$3&gt;(A9taxstdlife+$E188),(Input!$I$49-Input!$I$83)-SUM($I188:N188),(Input!$I$49-Input!$I$83)/A9taxstdlife))</f>
        <v>1.7690187620204262E-3</v>
      </c>
      <c r="P188" s="69">
        <f>IF(A9taxstdlife="n/a","n/a",IF(P$3&gt;(A9taxstdlife+$E188),(Input!$I$49-Input!$I$83)-SUM($I188:O188),(Input!$I$49-Input!$I$83)/A9taxstdlife))</f>
        <v>1.2383131334142983E-3</v>
      </c>
      <c r="Q188" s="69">
        <f>IF(A9taxstdlife="n/a","n/a",IF(Q$3&gt;(A9taxstdlife+$E188),(Input!$I$49-Input!$I$83)-SUM($I188:P188),(Input!$I$49-Input!$I$83)/A9taxstdlife))</f>
        <v>0</v>
      </c>
      <c r="R188" s="69"/>
      <c r="S188" s="104"/>
      <c r="T188" s="104"/>
      <c r="U188" s="104"/>
      <c r="V188" s="104"/>
      <c r="W188" s="104"/>
      <c r="X188" s="104"/>
      <c r="Y188" s="104"/>
      <c r="Z188" s="104"/>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190"/>
      <c r="BK188" s="190"/>
      <c r="BL188" s="190"/>
      <c r="BM188" s="190"/>
      <c r="BN188" s="190"/>
      <c r="BO188" s="190"/>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51"/>
      <c r="E189" s="87">
        <v>4</v>
      </c>
      <c r="F189" s="27"/>
      <c r="G189" s="212"/>
      <c r="H189" s="151"/>
      <c r="I189" s="151"/>
      <c r="J189" s="150"/>
      <c r="K189" s="69">
        <f>IF(A9taxstdlife="n/a","n/a",IF(K$3&gt;(A9taxstdlife+$E189),(Input!$J$49-Input!$J$83)-SUM($J189:J189),(Input!$J$49-Input!$J$83)/A9taxstdlife))</f>
        <v>8.425991368043455E-4</v>
      </c>
      <c r="L189" s="69">
        <f>IF(A9taxstdlife="n/a","n/a",IF(L$3&gt;(A9taxstdlife+$E189),(Input!$J$49-Input!$J$83)-SUM($J189:K189),(Input!$J$49-Input!$J$83)/A9taxstdlife))</f>
        <v>8.425991368043455E-4</v>
      </c>
      <c r="M189" s="69">
        <f>IF(A9taxstdlife="n/a","n/a",IF(M$3&gt;(A9taxstdlife+$E189),(Input!$J$49-Input!$J$83)-SUM($J189:L189),(Input!$J$49-Input!$J$83)/A9taxstdlife))</f>
        <v>8.425991368043455E-4</v>
      </c>
      <c r="N189" s="69">
        <f>IF(A9taxstdlife="n/a","n/a",IF(N$3&gt;(A9taxstdlife+$E189),(Input!$J$49-Input!$J$83)-SUM($J189:M189),(Input!$J$49-Input!$J$83)/A9taxstdlife))</f>
        <v>8.425991368043455E-4</v>
      </c>
      <c r="O189" s="69">
        <f>IF(A9taxstdlife="n/a","n/a",IF(O$3&gt;(A9taxstdlife+$E189),(Input!$J$49-Input!$J$83)-SUM($J189:N189),(Input!$J$49-Input!$J$83)/A9taxstdlife))</f>
        <v>8.425991368043455E-4</v>
      </c>
      <c r="P189" s="69">
        <f>IF(A9taxstdlife="n/a","n/a",IF(P$3&gt;(A9taxstdlife+$E189),(Input!$J$49-Input!$J$83)-SUM($J189:O189),(Input!$J$49-Input!$J$83)/A9taxstdlife))</f>
        <v>8.425991368043455E-4</v>
      </c>
      <c r="Q189" s="69">
        <f>IF(A9taxstdlife="n/a","n/a",IF(Q$3&gt;(A9taxstdlife+$E189),(Input!$J$49-Input!$J$83)-SUM($J189:P189),(Input!$J$49-Input!$J$83)/A9taxstdlife))</f>
        <v>5.898193957630431E-4</v>
      </c>
      <c r="R189" s="69"/>
      <c r="S189" s="104"/>
      <c r="T189" s="104"/>
      <c r="U189" s="104"/>
      <c r="V189" s="104"/>
      <c r="W189" s="104"/>
      <c r="X189" s="104"/>
      <c r="Y189" s="104"/>
      <c r="Z189" s="104"/>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190"/>
      <c r="BK189" s="190"/>
      <c r="BL189" s="190"/>
      <c r="BM189" s="190"/>
      <c r="BN189" s="190"/>
      <c r="BO189" s="190"/>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51"/>
      <c r="E190" s="87">
        <v>5</v>
      </c>
      <c r="F190" s="27"/>
      <c r="G190" s="212"/>
      <c r="H190" s="151"/>
      <c r="I190" s="151"/>
      <c r="J190" s="151"/>
      <c r="K190" s="150"/>
      <c r="L190" s="69">
        <f>IF(A9taxstdlife="n/a","n/a",IF(L$3&gt;(A9taxstdlife+$E190),(Input!$K$49-Input!$K$83)-SUM($K190:K190),(Input!$K$49-Input!$K$83)/A9taxstdlife))</f>
        <v>1.1090569494633959E-3</v>
      </c>
      <c r="M190" s="69">
        <f>IF(A9taxstdlife="n/a","n/a",IF(M$3&gt;(A9taxstdlife+$E190),(Input!$K$49-Input!$K$83)-SUM($K190:L190),(Input!$K$49-Input!$K$83)/A9taxstdlife))</f>
        <v>1.1090569494633959E-3</v>
      </c>
      <c r="N190" s="69">
        <f>IF(A9taxstdlife="n/a","n/a",IF(N$3&gt;(A9taxstdlife+$E190),(Input!$K$49-Input!$K$83)-SUM($K190:M190),(Input!$K$49-Input!$K$83)/A9taxstdlife))</f>
        <v>1.1090569494633959E-3</v>
      </c>
      <c r="O190" s="69">
        <f>IF(A9taxstdlife="n/a","n/a",IF(O$3&gt;(A9taxstdlife+$E190),(Input!$K$49-Input!$K$83)-SUM($K190:N190),(Input!$K$49-Input!$K$83)/A9taxstdlife))</f>
        <v>1.1090569494633959E-3</v>
      </c>
      <c r="P190" s="69">
        <f>IF(A9taxstdlife="n/a","n/a",IF(P$3&gt;(A9taxstdlife+$E190),(Input!$K$49-Input!$K$83)-SUM($K190:O190),(Input!$K$49-Input!$K$83)/A9taxstdlife))</f>
        <v>1.1090569494633959E-3</v>
      </c>
      <c r="Q190" s="69">
        <f>IF(A9taxstdlife="n/a","n/a",IF(Q$3&gt;(A9taxstdlife+$E190),(Input!$K$49-Input!$K$83)-SUM($K190:P190),(Input!$K$49-Input!$K$83)/A9taxstdlife))</f>
        <v>1.1090569494633959E-3</v>
      </c>
      <c r="R190" s="69"/>
      <c r="S190" s="104"/>
      <c r="T190" s="104"/>
      <c r="U190" s="104"/>
      <c r="V190" s="104"/>
      <c r="W190" s="104"/>
      <c r="X190" s="104"/>
      <c r="Y190" s="104"/>
      <c r="Z190" s="104"/>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2"/>
      <c r="BK190" s="190"/>
      <c r="BL190" s="190"/>
      <c r="BM190" s="190"/>
      <c r="BN190" s="190"/>
      <c r="BO190" s="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51"/>
      <c r="E191" s="87">
        <v>6</v>
      </c>
      <c r="F191" s="27"/>
      <c r="G191" s="212"/>
      <c r="H191" s="151"/>
      <c r="I191" s="151"/>
      <c r="J191" s="151"/>
      <c r="K191" s="151"/>
      <c r="L191" s="150"/>
      <c r="M191" s="69">
        <f>IF(A9taxstdlife="n/a","n/a",IF(M$3&gt;(A9taxstdlife+$E191),(Input!$L$49-Input!$L$83)-SUM($L191:L191),(Input!$L$49-Input!$L$83)/A9taxstdlife))</f>
        <v>0</v>
      </c>
      <c r="N191" s="69">
        <f>IF(A9taxstdlife="n/a","n/a",IF(N$3&gt;(A9taxstdlife+$E191),(Input!$L$49-Input!$L$83)-SUM($L191:M191),(Input!$L$49-Input!$L$83)/A9taxstdlife))</f>
        <v>0</v>
      </c>
      <c r="O191" s="69">
        <f>IF(A9taxstdlife="n/a","n/a",IF(O$3&gt;(A9taxstdlife+$E191),(Input!$L$49-Input!$L$83)-SUM($L191:N191),(Input!$L$49-Input!$L$83)/A9taxstdlife))</f>
        <v>0</v>
      </c>
      <c r="P191" s="69">
        <f>IF(A9taxstdlife="n/a","n/a",IF(P$3&gt;(A9taxstdlife+$E191),(Input!$L$49-Input!$L$83)-SUM($L191:O191),(Input!$L$49-Input!$L$83)/A9taxstdlife))</f>
        <v>0</v>
      </c>
      <c r="Q191" s="69">
        <f>IF(A9taxstdlife="n/a","n/a",IF(Q$3&gt;(A9taxstdlife+$E191),(Input!$L$49-Input!$L$83)-SUM($L191:P191),(Input!$L$49-Input!$L$83)/A9taxstdlife))</f>
        <v>0</v>
      </c>
      <c r="R191" s="69"/>
      <c r="S191" s="104"/>
      <c r="T191" s="104"/>
      <c r="U191" s="104"/>
      <c r="V191" s="104"/>
      <c r="W191" s="104"/>
      <c r="X191" s="104"/>
      <c r="Y191" s="104"/>
      <c r="Z191" s="104"/>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190"/>
      <c r="BK191" s="190"/>
      <c r="BL191" s="190"/>
      <c r="BM191" s="190"/>
      <c r="BN191" s="190"/>
      <c r="BO191" s="190"/>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51"/>
      <c r="E192" s="87">
        <v>7</v>
      </c>
      <c r="F192" s="27"/>
      <c r="G192" s="212"/>
      <c r="H192" s="151"/>
      <c r="I192" s="151"/>
      <c r="J192" s="151"/>
      <c r="K192" s="151"/>
      <c r="L192" s="151"/>
      <c r="M192" s="150"/>
      <c r="N192" s="69">
        <f>IF(A9taxstdlife="n/a","n/a",IF(N$3&gt;(A9taxstdlife+$E192),(Input!$M$49-Input!$M$83)-SUM($M192:M192),(Input!$M$49-Input!$M$83)/A9taxstdlife))</f>
        <v>0</v>
      </c>
      <c r="O192" s="69">
        <f>IF(A9taxstdlife="n/a","n/a",IF(O$3&gt;(A9taxstdlife+$E192),(Input!$M$49-Input!$M$83)-SUM($M192:N192),(Input!$M$49-Input!$M$83)/A9taxstdlife))</f>
        <v>0</v>
      </c>
      <c r="P192" s="69">
        <f>IF(A9taxstdlife="n/a","n/a",IF(P$3&gt;(A9taxstdlife+$E192),(Input!$M$49-Input!$M$83)-SUM($M192:O192),(Input!$M$49-Input!$M$83)/A9taxstdlife))</f>
        <v>0</v>
      </c>
      <c r="Q192" s="69">
        <f>IF(A9taxstdlife="n/a","n/a",IF(Q$3&gt;(A9taxstdlife+$E192),(Input!$M$49-Input!$M$83)-SUM($M192:P192),(Input!$M$49-Input!$M$83)/A9taxstdlife))</f>
        <v>0</v>
      </c>
      <c r="R192" s="69"/>
      <c r="S192" s="104"/>
      <c r="T192" s="104"/>
      <c r="U192" s="104"/>
      <c r="V192" s="104"/>
      <c r="W192" s="104"/>
      <c r="X192" s="104"/>
      <c r="Y192" s="104"/>
      <c r="Z192" s="104"/>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190"/>
      <c r="BK192" s="190"/>
      <c r="BL192" s="190"/>
      <c r="BM192" s="190"/>
      <c r="BN192" s="190"/>
      <c r="BO192" s="190"/>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51"/>
      <c r="E193" s="87">
        <v>8</v>
      </c>
      <c r="F193" s="27"/>
      <c r="G193" s="212"/>
      <c r="H193" s="151"/>
      <c r="I193" s="151"/>
      <c r="J193" s="151"/>
      <c r="K193" s="151"/>
      <c r="L193" s="151"/>
      <c r="M193" s="151"/>
      <c r="N193" s="150"/>
      <c r="O193" s="69">
        <f>IF(A9taxstdlife="n/a","n/a",IF(O$3&gt;(A9taxstdlife+$E193),(Input!$N$49-Input!$N$83)-SUM($N193:N193),(Input!$N$49-Input!$N$83)/A9taxstdlife))</f>
        <v>0</v>
      </c>
      <c r="P193" s="69">
        <f>IF(A9taxstdlife="n/a","n/a",IF(P$3&gt;(A9taxstdlife+$E193),(Input!$N$49-Input!$N$83)-SUM($N193:O193),(Input!$N$49-Input!$N$83)/A9taxstdlife))</f>
        <v>0</v>
      </c>
      <c r="Q193" s="69">
        <f>IF(A9taxstdlife="n/a","n/a",IF(Q$3&gt;(A9taxstdlife+$E193),(Input!$N$49-Input!$N$83)-SUM($N193:P193),(Input!$N$49-Input!$N$83)/A9taxstdlife))</f>
        <v>0</v>
      </c>
      <c r="R193" s="69"/>
      <c r="S193" s="104"/>
      <c r="T193" s="104"/>
      <c r="U193" s="104"/>
      <c r="V193" s="104"/>
      <c r="W193" s="104"/>
      <c r="X193" s="104"/>
      <c r="Y193" s="104"/>
      <c r="Z193" s="104"/>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190"/>
      <c r="BK193" s="190"/>
      <c r="BL193" s="190"/>
      <c r="BM193" s="190"/>
      <c r="BN193" s="190"/>
      <c r="BO193" s="190"/>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51"/>
      <c r="E194" s="87">
        <v>9</v>
      </c>
      <c r="F194" s="27"/>
      <c r="G194" s="212"/>
      <c r="H194" s="151"/>
      <c r="I194" s="151"/>
      <c r="J194" s="151"/>
      <c r="K194" s="151"/>
      <c r="L194" s="151"/>
      <c r="M194" s="151"/>
      <c r="N194" s="151"/>
      <c r="O194" s="150"/>
      <c r="P194" s="69">
        <f>IF(A9taxstdlife="n/a","n/a",IF(P$3&gt;(A9taxstdlife+$E194),(Input!$O$49-Input!$O$83)-SUM($O194:O194),(Input!$O$49-Input!$O$83)/A9taxstdlife))</f>
        <v>0</v>
      </c>
      <c r="Q194" s="69">
        <f>IF(A9taxstdlife="n/a","n/a",IF(Q$3&gt;(A9taxstdlife+$E194),(Input!$O$49-Input!$O$83)-SUM($O194:P194),(Input!$O$49-Input!$O$83)/A9taxstdlife))</f>
        <v>0</v>
      </c>
      <c r="R194" s="69"/>
      <c r="S194" s="104"/>
      <c r="T194" s="104"/>
      <c r="U194" s="104"/>
      <c r="V194" s="104"/>
      <c r="W194" s="104"/>
      <c r="X194" s="104"/>
      <c r="Y194" s="104"/>
      <c r="Z194" s="104"/>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190"/>
      <c r="BK194" s="190"/>
      <c r="BL194" s="190"/>
      <c r="BM194" s="190"/>
      <c r="BN194" s="190"/>
      <c r="BO194" s="190"/>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51"/>
      <c r="E195" s="87">
        <v>10</v>
      </c>
      <c r="F195" s="27"/>
      <c r="G195" s="212"/>
      <c r="H195" s="151"/>
      <c r="I195" s="151"/>
      <c r="J195" s="151"/>
      <c r="K195" s="151"/>
      <c r="L195" s="151"/>
      <c r="M195" s="151"/>
      <c r="N195" s="151"/>
      <c r="O195" s="151"/>
      <c r="P195" s="150"/>
      <c r="Q195" s="69">
        <f>IF(A9taxstdlife="n/a","n/a",IF(Q$3&gt;(A9taxstdlife+$E195),(Input!$P$49-Input!$P$83)-SUM($P195:P195),(Input!$P$49-Input!$P$83)/A9taxstdlife))</f>
        <v>0</v>
      </c>
      <c r="R195" s="69"/>
      <c r="S195" s="104"/>
      <c r="T195" s="104"/>
      <c r="U195" s="104"/>
      <c r="V195" s="104"/>
      <c r="W195" s="104"/>
      <c r="X195" s="104"/>
      <c r="Y195" s="104"/>
      <c r="Z195" s="104"/>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190"/>
      <c r="BK195" s="190"/>
      <c r="BL195" s="190"/>
      <c r="BM195" s="190"/>
      <c r="BN195" s="190"/>
      <c r="BO195" s="190"/>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51"/>
      <c r="E196" s="88">
        <v>11</v>
      </c>
      <c r="F196" s="27"/>
      <c r="G196" s="212"/>
      <c r="H196" s="151"/>
      <c r="I196" s="151"/>
      <c r="J196" s="151"/>
      <c r="K196" s="151"/>
      <c r="L196" s="151"/>
      <c r="M196" s="151"/>
      <c r="N196" s="151"/>
      <c r="O196" s="151"/>
      <c r="P196" s="192"/>
      <c r="Q196" s="150"/>
      <c r="R196" s="69"/>
      <c r="S196" s="104"/>
      <c r="T196" s="104"/>
      <c r="U196" s="104"/>
      <c r="V196" s="104"/>
      <c r="W196" s="104"/>
      <c r="X196" s="104"/>
      <c r="Y196" s="104"/>
      <c r="Z196" s="104"/>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190"/>
      <c r="BK196" s="190"/>
      <c r="BL196" s="190"/>
      <c r="BM196" s="190"/>
      <c r="BN196" s="190"/>
      <c r="BO196" s="190"/>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t="str">
        <f>Asset9</f>
        <v>Telecommunications (Corporate)</v>
      </c>
      <c r="D197" s="9"/>
      <c r="E197" s="9"/>
      <c r="F197" s="23"/>
      <c r="G197" s="213">
        <f t="shared" ref="G197:L197" si="43">-SUM(G184:G196)</f>
        <v>0</v>
      </c>
      <c r="H197" s="166">
        <f t="shared" si="43"/>
        <v>0</v>
      </c>
      <c r="I197" s="166">
        <f t="shared" si="43"/>
        <v>-5.2861236098809706E-3</v>
      </c>
      <c r="J197" s="166">
        <f t="shared" si="43"/>
        <v>-7.0551423719013972E-3</v>
      </c>
      <c r="K197" s="166">
        <f t="shared" si="43"/>
        <v>-7.8977415087057422E-3</v>
      </c>
      <c r="L197" s="166">
        <f t="shared" si="43"/>
        <v>-9.0067984581691379E-3</v>
      </c>
      <c r="M197" s="166">
        <f>IF(Input!M173&gt;0, -SUM(M184:M196), 0)</f>
        <v>0</v>
      </c>
      <c r="N197" s="166">
        <f>IF(Input!N173&gt;0, -SUM(N184:N196), 0)</f>
        <v>0</v>
      </c>
      <c r="O197" s="166">
        <f>IF(Input!O173&gt;0, -SUM(O184:O196), 0)</f>
        <v>0</v>
      </c>
      <c r="P197" s="166">
        <f>IF(Input!P173&gt;0, -SUM(P184:P196), 0)</f>
        <v>0</v>
      </c>
      <c r="Q197" s="166">
        <f>IF(Input!Q173&gt;0, -SUM(Q184:Q196), 0)</f>
        <v>0</v>
      </c>
      <c r="R197" s="65"/>
      <c r="S197" s="103"/>
      <c r="T197" s="103"/>
      <c r="U197" s="103"/>
      <c r="V197" s="103"/>
      <c r="W197" s="103"/>
      <c r="X197" s="103"/>
      <c r="Y197" s="103"/>
      <c r="Z197" s="103"/>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190"/>
      <c r="BK197" s="190"/>
      <c r="BL197" s="190"/>
      <c r="BM197" s="190"/>
      <c r="BN197" s="190"/>
      <c r="BO197" s="190"/>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Other Non-System Assets (Corporate)</v>
      </c>
      <c r="C198" s="33"/>
      <c r="D198" s="34" t="s">
        <v>65</v>
      </c>
      <c r="E198" s="33"/>
      <c r="F198" s="35"/>
      <c r="G198" s="209" t="str">
        <f>IF(G$3&gt;A10taxremlife,A10taxvalue-SUM($F198:F198),IF(A10taxremlife="N/A","n/a",A10taxvalue/A10taxremlife))</f>
        <v>n/a</v>
      </c>
      <c r="H198" s="68" t="str">
        <f>IF(H$3&gt;A10taxremlife,A10taxvalue-SUM($F198:G198),IF(A10taxremlife="N/A","n/a",A10taxvalue/A10taxremlife))</f>
        <v>n/a</v>
      </c>
      <c r="I198" s="68" t="str">
        <f>IF(I$3&gt;A10taxremlife,A10taxvalue-SUM($F198:H198),IF(A10taxremlife="N/A","n/a",A10taxvalue/A10taxremlife))</f>
        <v>n/a</v>
      </c>
      <c r="J198" s="68" t="str">
        <f>IF(J$3&gt;A10taxremlife,A10taxvalue-SUM($F198:I198),IF(A10taxremlife="N/A","n/a",A10taxvalue/A10taxremlife))</f>
        <v>n/a</v>
      </c>
      <c r="K198" s="68" t="str">
        <f>IF(K$3&gt;A10taxremlife,A10taxvalue-SUM($F198:J198),IF(A10taxremlife="N/A","n/a",A10taxvalue/A10taxremlife))</f>
        <v>n/a</v>
      </c>
      <c r="L198" s="68" t="str">
        <f>IF(L$3&gt;A10taxremlife,A10taxvalue-SUM($F198:K198),IF(A10taxremlife="N/A","n/a",A10taxvalue/A10taxremlife))</f>
        <v>n/a</v>
      </c>
      <c r="M198" s="68" t="str">
        <f>IF(M$3&gt;A10taxremlife,A10taxvalue-SUM($F198:L198),IF(A10taxremlife="N/A","n/a",A10taxvalue/A10taxremlife))</f>
        <v>n/a</v>
      </c>
      <c r="N198" s="68" t="str">
        <f>IF(N$3&gt;A10taxremlife,A10taxvalue-SUM($F198:M198),IF(A10taxremlife="N/A","n/a",A10taxvalue/A10taxremlife))</f>
        <v>n/a</v>
      </c>
      <c r="O198" s="68" t="str">
        <f>IF(O$3&gt;A10taxremlife,A10taxvalue-SUM($F198:N198),IF(A10taxremlife="N/A","n/a",A10taxvalue/A10taxremlife))</f>
        <v>n/a</v>
      </c>
      <c r="P198" s="68" t="str">
        <f>IF(P$3&gt;A10taxremlife,A10taxvalue-SUM($F198:O198),IF(A10taxremlife="N/A","n/a",A10taxvalue/A10taxremlife))</f>
        <v>n/a</v>
      </c>
      <c r="Q198" s="68" t="str">
        <f>IF(Q$3&gt;A10taxremlife,A10taxvalue-SUM($F198:P198),IF(A10taxremlife="N/A","n/a",A10taxvalue/A10taxremlife))</f>
        <v>n/a</v>
      </c>
      <c r="R198" s="68"/>
      <c r="S198" s="104"/>
      <c r="T198" s="104"/>
      <c r="U198" s="104"/>
      <c r="V198" s="104"/>
      <c r="W198" s="104"/>
      <c r="X198" s="104"/>
      <c r="Y198" s="104"/>
      <c r="Z198" s="104"/>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190"/>
      <c r="BK198" s="190"/>
      <c r="BL198" s="190"/>
      <c r="BM198" s="190"/>
      <c r="BN198" s="190"/>
      <c r="BO198" s="190"/>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50" t="s">
        <v>83</v>
      </c>
      <c r="E199" s="87">
        <v>0</v>
      </c>
      <c r="F199" s="27"/>
      <c r="G199" s="210"/>
      <c r="H199" s="69"/>
      <c r="I199" s="69"/>
      <c r="J199" s="69"/>
      <c r="K199" s="69"/>
      <c r="L199" s="69"/>
      <c r="M199" s="69"/>
      <c r="N199" s="69"/>
      <c r="O199" s="69"/>
      <c r="P199" s="69"/>
      <c r="Q199" s="69"/>
      <c r="R199" s="69"/>
      <c r="S199" s="104"/>
      <c r="T199" s="104"/>
      <c r="U199" s="104"/>
      <c r="V199" s="104"/>
      <c r="W199" s="104"/>
      <c r="X199" s="104"/>
      <c r="Y199" s="104"/>
      <c r="Z199" s="104"/>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190"/>
      <c r="BK199" s="190"/>
      <c r="BL199" s="190"/>
      <c r="BM199" s="190"/>
      <c r="BN199" s="190"/>
      <c r="BO199" s="190"/>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51"/>
      <c r="E200" s="87">
        <v>1</v>
      </c>
      <c r="F200" s="27"/>
      <c r="G200" s="211"/>
      <c r="H200" s="69">
        <f>IF(A10taxstdlife="n/a","n/a",IF(H$3&gt;(A10taxstdlife+$E200),(Input!$G$50-Input!$G$84)-SUM($G200:G200),(Input!$G$50-Input!$G$84)/A10taxstdlife))</f>
        <v>0</v>
      </c>
      <c r="I200" s="69">
        <f>IF(A10taxstdlife="n/a","n/a",IF(I$3&gt;(A10taxstdlife+$E200),(Input!$G$50-Input!$G$84)-SUM($G200:H200),(Input!$G$50-Input!$G$84)/A10taxstdlife))</f>
        <v>0</v>
      </c>
      <c r="J200" s="69">
        <f>IF(A10taxstdlife="n/a","n/a",IF(J$3&gt;(A10taxstdlife+$E200),(Input!$G$50-Input!$G$84)-SUM($G200:I200),(Input!$G$50-Input!$G$84)/A10taxstdlife))</f>
        <v>0</v>
      </c>
      <c r="K200" s="69">
        <f>IF(A10taxstdlife="n/a","n/a",IF(K$3&gt;(A10taxstdlife+$E200),(Input!$G$50-Input!$G$84)-SUM($G200:J200),(Input!$G$50-Input!$G$84)/A10taxstdlife))</f>
        <v>0</v>
      </c>
      <c r="L200" s="69">
        <f>IF(A10taxstdlife="n/a","n/a",IF(L$3&gt;(A10taxstdlife+$E200),(Input!$G$50-Input!$G$84)-SUM($G200:K200),(Input!$G$50-Input!$G$84)/A10taxstdlife))</f>
        <v>0</v>
      </c>
      <c r="M200" s="69">
        <f>IF(A10taxstdlife="n/a","n/a",IF(M$3&gt;(A10taxstdlife+$E200),(Input!$G$50-Input!$G$84)-SUM($G200:L200),(Input!$G$50-Input!$G$84)/A10taxstdlife))</f>
        <v>0</v>
      </c>
      <c r="N200" s="69">
        <f>IF(A10taxstdlife="n/a","n/a",IF(N$3&gt;(A10taxstdlife+$E200),(Input!$G$50-Input!$G$84)-SUM($G200:M200),(Input!$G$50-Input!$G$84)/A10taxstdlife))</f>
        <v>0</v>
      </c>
      <c r="O200" s="69">
        <f>IF(A10taxstdlife="n/a","n/a",IF(O$3&gt;(A10taxstdlife+$E200),(Input!$G$50-Input!$G$84)-SUM($G200:N200),(Input!$G$50-Input!$G$84)/A10taxstdlife))</f>
        <v>0</v>
      </c>
      <c r="P200" s="69">
        <f>IF(A10taxstdlife="n/a","n/a",IF(P$3&gt;(A10taxstdlife+$E200),(Input!$G$50-Input!$G$84)-SUM($G200:O200),(Input!$G$50-Input!$G$84)/A10taxstdlife))</f>
        <v>0</v>
      </c>
      <c r="Q200" s="69">
        <f>IF(A10taxstdlife="n/a","n/a",IF(Q$3&gt;(A10taxstdlife+$E200),(Input!$G$50-Input!$G$84)-SUM($G200:P200),(Input!$G$50-Input!$G$84)/A10taxstdlife))</f>
        <v>0</v>
      </c>
      <c r="R200" s="69"/>
      <c r="S200" s="104"/>
      <c r="T200" s="104"/>
      <c r="U200" s="104"/>
      <c r="V200" s="104"/>
      <c r="W200" s="104"/>
      <c r="X200" s="104"/>
      <c r="Y200" s="104"/>
      <c r="Z200" s="104"/>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190"/>
      <c r="BK200" s="190"/>
      <c r="BL200" s="190"/>
      <c r="BM200" s="190"/>
      <c r="BN200" s="190"/>
      <c r="BO200" s="19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51"/>
      <c r="E201" s="87">
        <v>2</v>
      </c>
      <c r="F201" s="27"/>
      <c r="G201" s="212"/>
      <c r="H201" s="150"/>
      <c r="I201" s="69">
        <f>IF(A10taxstdlife="n/a","n/a",IF(I$3&gt;(A10taxstdlife+$E201),(Input!$H$50-Input!$H$84)-SUM($H201:H201),(Input!$H$50-Input!$H$84)/A10taxstdlife))</f>
        <v>8.2275998235192355E-2</v>
      </c>
      <c r="J201" s="69">
        <f>IF(A10taxstdlife="n/a","n/a",IF(J$3&gt;(A10taxstdlife+$E201),(Input!$H$50-Input!$H$84)-SUM($H201:I201),(Input!$H$50-Input!$H$84)/A10taxstdlife))</f>
        <v>8.2275998235192355E-2</v>
      </c>
      <c r="K201" s="69">
        <f>IF(A10taxstdlife="n/a","n/a",IF(K$3&gt;(A10taxstdlife+$E201),(Input!$H$50-Input!$H$84)-SUM($H201:J201),(Input!$H$50-Input!$H$84)/A10taxstdlife))</f>
        <v>8.2275998235192355E-2</v>
      </c>
      <c r="L201" s="69">
        <f>IF(A10taxstdlife="n/a","n/a",IF(L$3&gt;(A10taxstdlife+$E201),(Input!$H$50-Input!$H$84)-SUM($H201:K201),(Input!$H$50-Input!$H$84)/A10taxstdlife))</f>
        <v>8.2275998235192355E-2</v>
      </c>
      <c r="M201" s="69">
        <f>IF(A10taxstdlife="n/a","n/a",IF(M$3&gt;(A10taxstdlife+$E201),(Input!$H$50-Input!$H$84)-SUM($H201:L201),(Input!$H$50-Input!$H$84)/A10taxstdlife))</f>
        <v>8.2275998235192355E-2</v>
      </c>
      <c r="N201" s="69">
        <f>IF(A10taxstdlife="n/a","n/a",IF(N$3&gt;(A10taxstdlife+$E201),(Input!$H$50-Input!$H$84)-SUM($H201:M201),(Input!$H$50-Input!$H$84)/A10taxstdlife))</f>
        <v>5.7593198764634645E-2</v>
      </c>
      <c r="O201" s="69">
        <f>IF(A10taxstdlife="n/a","n/a",IF(O$3&gt;(A10taxstdlife+$E201),(Input!$H$50-Input!$H$84)-SUM($H201:N201),(Input!$H$50-Input!$H$84)/A10taxstdlife))</f>
        <v>0</v>
      </c>
      <c r="P201" s="69">
        <f>IF(A10taxstdlife="n/a","n/a",IF(P$3&gt;(A10taxstdlife+$E201),(Input!$H$50-Input!$H$84)-SUM($H201:O201),(Input!$H$50-Input!$H$84)/A10taxstdlife))</f>
        <v>0</v>
      </c>
      <c r="Q201" s="69">
        <f>IF(A10taxstdlife="n/a","n/a",IF(Q$3&gt;(A10taxstdlife+$E201),(Input!$H$50-Input!$H$84)-SUM($H201:P201),(Input!$H$50-Input!$H$84)/A10taxstdlife))</f>
        <v>0</v>
      </c>
      <c r="R201" s="69"/>
      <c r="S201" s="104"/>
      <c r="T201" s="104"/>
      <c r="U201" s="104"/>
      <c r="V201" s="104"/>
      <c r="W201" s="104"/>
      <c r="X201" s="104"/>
      <c r="Y201" s="104"/>
      <c r="Z201" s="104"/>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190"/>
      <c r="BK201" s="190"/>
      <c r="BL201" s="190"/>
      <c r="BM201" s="190"/>
      <c r="BN201" s="190"/>
      <c r="BO201" s="190"/>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51"/>
      <c r="E202" s="87">
        <v>3</v>
      </c>
      <c r="F202" s="27"/>
      <c r="G202" s="212"/>
      <c r="H202" s="151"/>
      <c r="I202" s="150"/>
      <c r="J202" s="69">
        <f>IF(A10taxstdlife="n/a","n/a",IF(J$3&gt;(A10taxstdlife+$E202),(Input!$I$50-Input!$I$84)-SUM($I202:I202),(Input!$I$50-Input!$I$84)/A10taxstdlife))</f>
        <v>9.8470090897426268E-2</v>
      </c>
      <c r="K202" s="69">
        <f>IF(A10taxstdlife="n/a","n/a",IF(K$3&gt;(A10taxstdlife+$E202),(Input!$I$50-Input!$I$84)-SUM($I202:J202),(Input!$I$50-Input!$I$84)/A10taxstdlife))</f>
        <v>9.8470090897426268E-2</v>
      </c>
      <c r="L202" s="69">
        <f>IF(A10taxstdlife="n/a","n/a",IF(L$3&gt;(A10taxstdlife+$E202),(Input!$I$50-Input!$I$84)-SUM($I202:K202),(Input!$I$50-Input!$I$84)/A10taxstdlife))</f>
        <v>9.8470090897426268E-2</v>
      </c>
      <c r="M202" s="69">
        <f>IF(A10taxstdlife="n/a","n/a",IF(M$3&gt;(A10taxstdlife+$E202),(Input!$I$50-Input!$I$84)-SUM($I202:L202),(Input!$I$50-Input!$I$84)/A10taxstdlife))</f>
        <v>9.8470090897426268E-2</v>
      </c>
      <c r="N202" s="69">
        <f>IF(A10taxstdlife="n/a","n/a",IF(N$3&gt;(A10taxstdlife+$E202),(Input!$I$50-Input!$I$84)-SUM($I202:M202),(Input!$I$50-Input!$I$84)/A10taxstdlife))</f>
        <v>9.8470090897426268E-2</v>
      </c>
      <c r="O202" s="69">
        <f>IF(A10taxstdlife="n/a","n/a",IF(O$3&gt;(A10taxstdlife+$E202),(Input!$I$50-Input!$I$84)-SUM($I202:N202),(Input!$I$50-Input!$I$84)/A10taxstdlife))</f>
        <v>6.8929063628198395E-2</v>
      </c>
      <c r="P202" s="69">
        <f>IF(A10taxstdlife="n/a","n/a",IF(P$3&gt;(A10taxstdlife+$E202),(Input!$I$50-Input!$I$84)-SUM($I202:O202),(Input!$I$50-Input!$I$84)/A10taxstdlife))</f>
        <v>0</v>
      </c>
      <c r="Q202" s="69">
        <f>IF(A10taxstdlife="n/a","n/a",IF(Q$3&gt;(A10taxstdlife+$E202),(Input!$I$50-Input!$I$84)-SUM($I202:P202),(Input!$I$50-Input!$I$84)/A10taxstdlife))</f>
        <v>0</v>
      </c>
      <c r="R202" s="69"/>
      <c r="S202" s="104"/>
      <c r="T202" s="104"/>
      <c r="U202" s="104"/>
      <c r="V202" s="104"/>
      <c r="W202" s="104"/>
      <c r="X202" s="104"/>
      <c r="Y202" s="104"/>
      <c r="Z202" s="104"/>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190"/>
      <c r="BK202" s="190"/>
      <c r="BL202" s="190"/>
      <c r="BM202" s="190"/>
      <c r="BN202" s="190"/>
      <c r="BO202" s="190"/>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51"/>
      <c r="E203" s="87">
        <v>4</v>
      </c>
      <c r="F203" s="27"/>
      <c r="G203" s="212"/>
      <c r="H203" s="151"/>
      <c r="I203" s="151"/>
      <c r="J203" s="150"/>
      <c r="K203" s="69">
        <f>IF(A10taxstdlife="n/a","n/a",IF(K$3&gt;(A10taxstdlife+$E203),(Input!$J$50-Input!$J$84)-SUM($J203:J203),(Input!$J$50-Input!$J$84)/A10taxstdlife))</f>
        <v>1.4912358890234269E-2</v>
      </c>
      <c r="L203" s="69">
        <f>IF(A10taxstdlife="n/a","n/a",IF(L$3&gt;(A10taxstdlife+$E203),(Input!$J$50-Input!$J$84)-SUM($J203:K203),(Input!$J$50-Input!$J$84)/A10taxstdlife))</f>
        <v>1.4912358890234269E-2</v>
      </c>
      <c r="M203" s="69">
        <f>IF(A10taxstdlife="n/a","n/a",IF(M$3&gt;(A10taxstdlife+$E203),(Input!$J$50-Input!$J$84)-SUM($J203:L203),(Input!$J$50-Input!$J$84)/A10taxstdlife))</f>
        <v>1.4912358890234269E-2</v>
      </c>
      <c r="N203" s="69">
        <f>IF(A10taxstdlife="n/a","n/a",IF(N$3&gt;(A10taxstdlife+$E203),(Input!$J$50-Input!$J$84)-SUM($J203:M203),(Input!$J$50-Input!$J$84)/A10taxstdlife))</f>
        <v>1.4912358890234269E-2</v>
      </c>
      <c r="O203" s="69">
        <f>IF(A10taxstdlife="n/a","n/a",IF(O$3&gt;(A10taxstdlife+$E203),(Input!$J$50-Input!$J$84)-SUM($J203:N203),(Input!$J$50-Input!$J$84)/A10taxstdlife))</f>
        <v>1.4912358890234269E-2</v>
      </c>
      <c r="P203" s="69">
        <f>IF(A10taxstdlife="n/a","n/a",IF(P$3&gt;(A10taxstdlife+$E203),(Input!$J$50-Input!$J$84)-SUM($J203:O203),(Input!$J$50-Input!$J$84)/A10taxstdlife))</f>
        <v>1.0438651223163994E-2</v>
      </c>
      <c r="Q203" s="69">
        <f>IF(A10taxstdlife="n/a","n/a",IF(Q$3&gt;(A10taxstdlife+$E203),(Input!$J$50-Input!$J$84)-SUM($J203:P203),(Input!$J$50-Input!$J$84)/A10taxstdlife))</f>
        <v>0</v>
      </c>
      <c r="R203" s="69"/>
      <c r="S203" s="104"/>
      <c r="T203" s="104"/>
      <c r="U203" s="104"/>
      <c r="V203" s="104"/>
      <c r="W203" s="104"/>
      <c r="X203" s="104"/>
      <c r="Y203" s="104"/>
      <c r="Z203" s="104"/>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190"/>
      <c r="BK203" s="190"/>
      <c r="BL203" s="190"/>
      <c r="BM203" s="190"/>
      <c r="BN203" s="190"/>
      <c r="BO203" s="190"/>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51"/>
      <c r="E204" s="87">
        <v>5</v>
      </c>
      <c r="F204" s="27"/>
      <c r="G204" s="212"/>
      <c r="H204" s="151"/>
      <c r="I204" s="151"/>
      <c r="J204" s="151"/>
      <c r="K204" s="150"/>
      <c r="L204" s="69">
        <f>IF(A10taxstdlife="n/a","n/a",IF(L$3&gt;(A10taxstdlife+$E204),(Input!$K$50-Input!$K$84)-SUM($K204:K204),(Input!$K$50-Input!$K$84)/A10taxstdlife))</f>
        <v>1.6678370764508173E-2</v>
      </c>
      <c r="M204" s="69">
        <f>IF(A10taxstdlife="n/a","n/a",IF(M$3&gt;(A10taxstdlife+$E204),(Input!$K$50-Input!$K$84)-SUM($K204:L204),(Input!$K$50-Input!$K$84)/A10taxstdlife))</f>
        <v>1.6678370764508173E-2</v>
      </c>
      <c r="N204" s="69">
        <f>IF(A10taxstdlife="n/a","n/a",IF(N$3&gt;(A10taxstdlife+$E204),(Input!$K$50-Input!$K$84)-SUM($K204:M204),(Input!$K$50-Input!$K$84)/A10taxstdlife))</f>
        <v>1.6678370764508173E-2</v>
      </c>
      <c r="O204" s="69">
        <f>IF(A10taxstdlife="n/a","n/a",IF(O$3&gt;(A10taxstdlife+$E204),(Input!$K$50-Input!$K$84)-SUM($K204:N204),(Input!$K$50-Input!$K$84)/A10taxstdlife))</f>
        <v>1.6678370764508173E-2</v>
      </c>
      <c r="P204" s="69">
        <f>IF(A10taxstdlife="n/a","n/a",IF(P$3&gt;(A10taxstdlife+$E204),(Input!$K$50-Input!$K$84)-SUM($K204:O204),(Input!$K$50-Input!$K$84)/A10taxstdlife))</f>
        <v>1.6678370764508173E-2</v>
      </c>
      <c r="Q204" s="69">
        <f>IF(A10taxstdlife="n/a","n/a",IF(Q$3&gt;(A10taxstdlife+$E204),(Input!$K$50-Input!$K$84)-SUM($K204:P204),(Input!$K$50-Input!$K$84)/A10taxstdlife))</f>
        <v>1.1674859535155721E-2</v>
      </c>
      <c r="R204" s="69"/>
      <c r="S204" s="104"/>
      <c r="T204" s="104"/>
      <c r="U204" s="104"/>
      <c r="V204" s="104"/>
      <c r="W204" s="104"/>
      <c r="X204" s="104"/>
      <c r="Y204" s="104"/>
      <c r="Z204" s="104"/>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190"/>
      <c r="BK204" s="190"/>
      <c r="BL204" s="190"/>
      <c r="BM204" s="190"/>
      <c r="BN204" s="190"/>
      <c r="BO204" s="190"/>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51"/>
      <c r="E205" s="87">
        <v>6</v>
      </c>
      <c r="F205" s="27"/>
      <c r="G205" s="212"/>
      <c r="H205" s="151"/>
      <c r="I205" s="151"/>
      <c r="J205" s="151"/>
      <c r="K205" s="151"/>
      <c r="L205" s="150"/>
      <c r="M205" s="69">
        <f>IF(A10taxstdlife="n/a","n/a",IF(M$3&gt;(A10taxstdlife+$E205),(Input!$L$50-Input!$L$84)-SUM($L205:L205),(Input!$L$50-Input!$L$84)/A10taxstdlife))</f>
        <v>2.9115157058972281E-2</v>
      </c>
      <c r="N205" s="69">
        <f>IF(A10taxstdlife="n/a","n/a",IF(N$3&gt;(A10taxstdlife+$E205),(Input!$L$50-Input!$L$84)-SUM($L205:M205),(Input!$L$50-Input!$L$84)/A10taxstdlife))</f>
        <v>2.9115157058972281E-2</v>
      </c>
      <c r="O205" s="69">
        <f>IF(A10taxstdlife="n/a","n/a",IF(O$3&gt;(A10taxstdlife+$E205),(Input!$L$50-Input!$L$84)-SUM($L205:N205),(Input!$L$50-Input!$L$84)/A10taxstdlife))</f>
        <v>2.9115157058972281E-2</v>
      </c>
      <c r="P205" s="69">
        <f>IF(A10taxstdlife="n/a","n/a",IF(P$3&gt;(A10taxstdlife+$E205),(Input!$L$50-Input!$L$84)-SUM($L205:O205),(Input!$L$50-Input!$L$84)/A10taxstdlife))</f>
        <v>2.9115157058972281E-2</v>
      </c>
      <c r="Q205" s="69">
        <f>IF(A10taxstdlife="n/a","n/a",IF(Q$3&gt;(A10taxstdlife+$E205),(Input!$L$50-Input!$L$84)-SUM($L205:P205),(Input!$L$50-Input!$L$84)/A10taxstdlife))</f>
        <v>2.9115157058972281E-2</v>
      </c>
      <c r="R205" s="69"/>
      <c r="S205" s="104"/>
      <c r="T205" s="104"/>
      <c r="U205" s="104"/>
      <c r="V205" s="104"/>
      <c r="W205" s="104"/>
      <c r="X205" s="104"/>
      <c r="Y205" s="104"/>
      <c r="Z205" s="104"/>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190"/>
      <c r="BK205" s="190"/>
      <c r="BL205" s="190"/>
      <c r="BM205" s="190"/>
      <c r="BN205" s="190"/>
      <c r="BO205" s="190"/>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51"/>
      <c r="E206" s="87">
        <v>7</v>
      </c>
      <c r="F206" s="27"/>
      <c r="G206" s="212"/>
      <c r="H206" s="151"/>
      <c r="I206" s="151"/>
      <c r="J206" s="151"/>
      <c r="K206" s="151"/>
      <c r="L206" s="151"/>
      <c r="M206" s="150"/>
      <c r="N206" s="69">
        <f>IF(A10taxstdlife="n/a","n/a",IF(N$3&gt;(A10taxstdlife+$E206),(Input!$M$50-Input!$M$84)-SUM($M206:M206),(Input!$M$50-Input!$M$84)/A10taxstdlife))</f>
        <v>0</v>
      </c>
      <c r="O206" s="69">
        <f>IF(A10taxstdlife="n/a","n/a",IF(O$3&gt;(A10taxstdlife+$E206),(Input!$M$50-Input!$M$84)-SUM($M206:N206),(Input!$M$50-Input!$M$84)/A10taxstdlife))</f>
        <v>0</v>
      </c>
      <c r="P206" s="69">
        <f>IF(A10taxstdlife="n/a","n/a",IF(P$3&gt;(A10taxstdlife+$E206),(Input!$M$50-Input!$M$84)-SUM($M206:O206),(Input!$M$50-Input!$M$84)/A10taxstdlife))</f>
        <v>0</v>
      </c>
      <c r="Q206" s="69">
        <f>IF(A10taxstdlife="n/a","n/a",IF(Q$3&gt;(A10taxstdlife+$E206),(Input!$M$50-Input!$M$84)-SUM($M206:P206),(Input!$M$50-Input!$M$84)/A10taxstdlife))</f>
        <v>0</v>
      </c>
      <c r="R206" s="69"/>
      <c r="S206" s="104"/>
      <c r="T206" s="104"/>
      <c r="U206" s="104"/>
      <c r="V206" s="104"/>
      <c r="W206" s="104"/>
      <c r="X206" s="104"/>
      <c r="Y206" s="104"/>
      <c r="Z206" s="104"/>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190"/>
      <c r="BK206" s="190"/>
      <c r="BL206" s="190"/>
      <c r="BM206" s="190"/>
      <c r="BN206" s="190"/>
      <c r="BO206" s="190"/>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51"/>
      <c r="E207" s="87">
        <v>8</v>
      </c>
      <c r="F207" s="27"/>
      <c r="G207" s="212"/>
      <c r="H207" s="151"/>
      <c r="I207" s="151"/>
      <c r="J207" s="151"/>
      <c r="K207" s="151"/>
      <c r="L207" s="151"/>
      <c r="M207" s="151"/>
      <c r="N207" s="150"/>
      <c r="O207" s="69">
        <f>IF(A10taxstdlife="n/a","n/a",IF(O$3&gt;(A10taxstdlife+$E207),(Input!$N$50-Input!$N$84)-SUM($N207:N207),(Input!$N$50-Input!$N$84)/A10taxstdlife))</f>
        <v>0</v>
      </c>
      <c r="P207" s="69">
        <f>IF(A10taxstdlife="n/a","n/a",IF(P$3&gt;(A10taxstdlife+$E207),(Input!$N$50-Input!$N$84)-SUM($N207:O207),(Input!$N$50-Input!$N$84)/A10taxstdlife))</f>
        <v>0</v>
      </c>
      <c r="Q207" s="69">
        <f>IF(A10taxstdlife="n/a","n/a",IF(Q$3&gt;(A10taxstdlife+$E207),(Input!$N$50-Input!$N$84)-SUM($N207:P207),(Input!$N$50-Input!$N$84)/A10taxstdlife))</f>
        <v>0</v>
      </c>
      <c r="R207" s="69"/>
      <c r="S207" s="104"/>
      <c r="T207" s="104"/>
      <c r="U207" s="104"/>
      <c r="V207" s="104"/>
      <c r="W207" s="104"/>
      <c r="X207" s="104"/>
      <c r="Y207" s="104"/>
      <c r="Z207" s="104"/>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190"/>
      <c r="BK207" s="190"/>
      <c r="BL207" s="190"/>
      <c r="BM207" s="190"/>
      <c r="BN207" s="190"/>
      <c r="BO207" s="190"/>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51"/>
      <c r="E208" s="87">
        <v>9</v>
      </c>
      <c r="F208" s="27"/>
      <c r="G208" s="212"/>
      <c r="H208" s="151"/>
      <c r="I208" s="151"/>
      <c r="J208" s="151"/>
      <c r="K208" s="151"/>
      <c r="L208" s="151"/>
      <c r="M208" s="151"/>
      <c r="N208" s="151"/>
      <c r="O208" s="150"/>
      <c r="P208" s="69">
        <f>IF(A10taxstdlife="n/a","n/a",IF(P$3&gt;(A10taxstdlife+$E208),(Input!$O$50-Input!$O$84)-SUM($O208:O208),(Input!$O$50-Input!$O$84)/A10taxstdlife))</f>
        <v>0</v>
      </c>
      <c r="Q208" s="69">
        <f>IF(A10taxstdlife="n/a","n/a",IF(Q$3&gt;(A10taxstdlife+$E208),(Input!$O$50-Input!$O$84)-SUM($O208:P208),(Input!$O$50-Input!$O$84)/A10taxstdlife))</f>
        <v>0</v>
      </c>
      <c r="R208" s="69"/>
      <c r="S208" s="104"/>
      <c r="T208" s="104"/>
      <c r="U208" s="104"/>
      <c r="V208" s="104"/>
      <c r="W208" s="104"/>
      <c r="X208" s="104"/>
      <c r="Y208" s="104"/>
      <c r="Z208" s="104"/>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3"/>
      <c r="BK208" s="190"/>
      <c r="BL208" s="190"/>
      <c r="BM208" s="190"/>
      <c r="BN208" s="190"/>
      <c r="BO208" s="190"/>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51"/>
      <c r="E209" s="87">
        <v>10</v>
      </c>
      <c r="F209" s="27"/>
      <c r="G209" s="212"/>
      <c r="H209" s="151"/>
      <c r="I209" s="151"/>
      <c r="J209" s="151"/>
      <c r="K209" s="151"/>
      <c r="L209" s="151"/>
      <c r="M209" s="151"/>
      <c r="N209" s="151"/>
      <c r="O209" s="151"/>
      <c r="P209" s="150"/>
      <c r="Q209" s="69">
        <f>IF(A10taxstdlife="n/a","n/a",IF(Q$3&gt;(A10taxstdlife+$E209),(Input!$P$50-Input!$P$84)-SUM($P209:P209),(Input!$P$50-Input!$P$84)/A10taxstdlife))</f>
        <v>0</v>
      </c>
      <c r="R209" s="69"/>
      <c r="S209" s="104"/>
      <c r="T209" s="104"/>
      <c r="U209" s="104"/>
      <c r="V209" s="104"/>
      <c r="W209" s="104"/>
      <c r="X209" s="104"/>
      <c r="Y209" s="104"/>
      <c r="Z209" s="104"/>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190"/>
      <c r="BK209" s="190"/>
      <c r="BL209" s="190"/>
      <c r="BM209" s="190"/>
      <c r="BN209" s="190"/>
      <c r="BO209" s="190"/>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51"/>
      <c r="E210" s="88">
        <v>11</v>
      </c>
      <c r="F210" s="27"/>
      <c r="G210" s="212"/>
      <c r="H210" s="151"/>
      <c r="I210" s="151"/>
      <c r="J210" s="151"/>
      <c r="K210" s="151"/>
      <c r="L210" s="151"/>
      <c r="M210" s="151"/>
      <c r="N210" s="151"/>
      <c r="O210" s="151"/>
      <c r="P210" s="192"/>
      <c r="Q210" s="150"/>
      <c r="R210" s="69"/>
      <c r="S210" s="104"/>
      <c r="T210" s="104"/>
      <c r="U210" s="104"/>
      <c r="V210" s="104"/>
      <c r="W210" s="104"/>
      <c r="X210" s="104"/>
      <c r="Y210" s="104"/>
      <c r="Z210" s="104"/>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190"/>
      <c r="BK210" s="190"/>
      <c r="BL210" s="190"/>
      <c r="BM210" s="190"/>
      <c r="BN210" s="190"/>
      <c r="BO210" s="19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t="str">
        <f>Asset10</f>
        <v>Other Non-System Assets (Corporate)</v>
      </c>
      <c r="D211" s="9"/>
      <c r="E211" s="9"/>
      <c r="F211" s="23"/>
      <c r="G211" s="213">
        <f t="shared" ref="G211:L211" si="44">-SUM(G198:G210)</f>
        <v>0</v>
      </c>
      <c r="H211" s="166">
        <f t="shared" si="44"/>
        <v>0</v>
      </c>
      <c r="I211" s="166">
        <f t="shared" si="44"/>
        <v>-8.2275998235192355E-2</v>
      </c>
      <c r="J211" s="166">
        <f t="shared" si="44"/>
        <v>-0.18074608913261864</v>
      </c>
      <c r="K211" s="166">
        <f t="shared" si="44"/>
        <v>-0.1956584480228529</v>
      </c>
      <c r="L211" s="166">
        <f t="shared" si="44"/>
        <v>-0.21233681878736108</v>
      </c>
      <c r="M211" s="166">
        <f>IF(Input!M173&gt;0, -SUM(M198:M210), 0)</f>
        <v>0</v>
      </c>
      <c r="N211" s="166">
        <f>IF(Input!N173&gt;0, -SUM(N198:N210), 0)</f>
        <v>0</v>
      </c>
      <c r="O211" s="166">
        <f>IF(Input!O173&gt;0, -SUM(O198:O210), 0)</f>
        <v>0</v>
      </c>
      <c r="P211" s="166">
        <f>IF(Input!P173&gt;0, -SUM(P198:P210), 0)</f>
        <v>0</v>
      </c>
      <c r="Q211" s="166">
        <f>IF(Input!Q173&gt;0, -SUM(Q198:Q210), 0)</f>
        <v>0</v>
      </c>
      <c r="R211" s="65"/>
      <c r="S211" s="103"/>
      <c r="T211" s="103"/>
      <c r="U211" s="103"/>
      <c r="V211" s="103"/>
      <c r="W211" s="103"/>
      <c r="X211" s="103"/>
      <c r="Y211" s="103"/>
      <c r="Z211" s="103"/>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190"/>
      <c r="BK211" s="190"/>
      <c r="BL211" s="190"/>
      <c r="BM211" s="190"/>
      <c r="BN211" s="190"/>
      <c r="BO211" s="190"/>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Land</v>
      </c>
      <c r="C212" s="33"/>
      <c r="D212" s="34" t="s">
        <v>65</v>
      </c>
      <c r="E212" s="33"/>
      <c r="F212" s="35"/>
      <c r="G212" s="209" t="str">
        <f>IF(G$3&gt;A11taxremlife,A11taxvalue-SUM($F212:F212),IF(A11taxremlife="N/A","n/a",A11taxvalue/A11taxremlife))</f>
        <v>n/a</v>
      </c>
      <c r="H212" s="68" t="str">
        <f>IF(H$3&gt;A11taxremlife,A11taxvalue-SUM($F212:G212),IF(A11taxremlife="N/A","n/a",A11taxvalue/A11taxremlife))</f>
        <v>n/a</v>
      </c>
      <c r="I212" s="68" t="str">
        <f>IF(I$3&gt;A11taxremlife,A11taxvalue-SUM($F212:H212),IF(A11taxremlife="N/A","n/a",A11taxvalue/A11taxremlife))</f>
        <v>n/a</v>
      </c>
      <c r="J212" s="68" t="str">
        <f>IF(J$3&gt;A11taxremlife,A11taxvalue-SUM($F212:I212),IF(A11taxremlife="N/A","n/a",A11taxvalue/A11taxremlife))</f>
        <v>n/a</v>
      </c>
      <c r="K212" s="68" t="str">
        <f>IF(K$3&gt;A11taxremlife,A11taxvalue-SUM($F212:J212),IF(A11taxremlife="N/A","n/a",A11taxvalue/A11taxremlife))</f>
        <v>n/a</v>
      </c>
      <c r="L212" s="68" t="str">
        <f>IF(L$3&gt;A11taxremlife,A11taxvalue-SUM($F212:K212),IF(A11taxremlife="N/A","n/a",A11taxvalue/A11taxremlife))</f>
        <v>n/a</v>
      </c>
      <c r="M212" s="68" t="str">
        <f>IF(M$3&gt;A11taxremlife,A11taxvalue-SUM($F212:L212),IF(A11taxremlife="N/A","n/a",A11taxvalue/A11taxremlife))</f>
        <v>n/a</v>
      </c>
      <c r="N212" s="68" t="str">
        <f>IF(N$3&gt;A11taxremlife,A11taxvalue-SUM($F212:M212),IF(A11taxremlife="N/A","n/a",A11taxvalue/A11taxremlife))</f>
        <v>n/a</v>
      </c>
      <c r="O212" s="68" t="str">
        <f>IF(O$3&gt;A11taxremlife,A11taxvalue-SUM($F212:N212),IF(A11taxremlife="N/A","n/a",A11taxvalue/A11taxremlife))</f>
        <v>n/a</v>
      </c>
      <c r="P212" s="68" t="str">
        <f>IF(P$3&gt;A11taxremlife,A11taxvalue-SUM($F212:O212),IF(A11taxremlife="N/A","n/a",A11taxvalue/A11taxremlife))</f>
        <v>n/a</v>
      </c>
      <c r="Q212" s="68" t="str">
        <f>IF(Q$3&gt;A11taxremlife,A11taxvalue-SUM($F212:P212),IF(A11taxremlife="N/A","n/a",A11taxvalue/A11taxremlife))</f>
        <v>n/a</v>
      </c>
      <c r="R212" s="68"/>
      <c r="S212" s="104"/>
      <c r="T212" s="104"/>
      <c r="U212" s="104"/>
      <c r="V212" s="104"/>
      <c r="W212" s="104"/>
      <c r="X212" s="104"/>
      <c r="Y212" s="104"/>
      <c r="Z212" s="104"/>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190"/>
      <c r="BK212" s="190"/>
      <c r="BL212" s="190"/>
      <c r="BM212" s="190"/>
      <c r="BN212" s="190"/>
      <c r="BO212" s="190"/>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50" t="s">
        <v>83</v>
      </c>
      <c r="E213" s="87">
        <v>0</v>
      </c>
      <c r="F213" s="27"/>
      <c r="G213" s="210"/>
      <c r="H213" s="69"/>
      <c r="I213" s="69"/>
      <c r="J213" s="69"/>
      <c r="K213" s="69"/>
      <c r="L213" s="69"/>
      <c r="M213" s="69"/>
      <c r="N213" s="69"/>
      <c r="O213" s="69"/>
      <c r="P213" s="69"/>
      <c r="Q213" s="69"/>
      <c r="R213" s="69"/>
      <c r="S213" s="104"/>
      <c r="T213" s="104"/>
      <c r="U213" s="104"/>
      <c r="V213" s="104"/>
      <c r="W213" s="104"/>
      <c r="X213" s="104"/>
      <c r="Y213" s="104"/>
      <c r="Z213" s="104"/>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190"/>
      <c r="BK213" s="190"/>
      <c r="BL213" s="190"/>
      <c r="BM213" s="190"/>
      <c r="BN213" s="190"/>
      <c r="BO213" s="190"/>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51"/>
      <c r="E214" s="87">
        <v>1</v>
      </c>
      <c r="F214" s="27"/>
      <c r="G214" s="211"/>
      <c r="H214" s="69" t="str">
        <f>IF(A11taxstdlife="n/a","n/a",IF(H$3&gt;(A11taxstdlife+$E214),(Input!$G$51-Input!$G$85)-SUM($G214:G214),(Input!$G$51-Input!$G$85)/A11taxstdlife))</f>
        <v>n/a</v>
      </c>
      <c r="I214" s="69" t="str">
        <f>IF(A11taxstdlife="n/a","n/a",IF(I$3&gt;(A11taxstdlife+$E214),(Input!$G$51-Input!$G$85)-SUM($G214:H214),(Input!$G$51-Input!$G$85)/A11taxstdlife))</f>
        <v>n/a</v>
      </c>
      <c r="J214" s="69" t="str">
        <f>IF(A11taxstdlife="n/a","n/a",IF(J$3&gt;(A11taxstdlife+$E214),(Input!$G$51-Input!$G$85)-SUM($G214:I214),(Input!$G$51-Input!$G$85)/A11taxstdlife))</f>
        <v>n/a</v>
      </c>
      <c r="K214" s="69" t="str">
        <f>IF(A11taxstdlife="n/a","n/a",IF(K$3&gt;(A11taxstdlife+$E214),(Input!$G$51-Input!$G$85)-SUM($G214:J214),(Input!$G$51-Input!$G$85)/A11taxstdlife))</f>
        <v>n/a</v>
      </c>
      <c r="L214" s="69" t="str">
        <f>IF(A11taxstdlife="n/a","n/a",IF(L$3&gt;(A11taxstdlife+$E214),(Input!$G$51-Input!$G$85)-SUM($G214:K214),(Input!$G$51-Input!$G$85)/A11taxstdlife))</f>
        <v>n/a</v>
      </c>
      <c r="M214" s="69" t="str">
        <f>IF(A11taxstdlife="n/a","n/a",IF(M$3&gt;(A11taxstdlife+$E214),(Input!$G$51-Input!$G$85)-SUM($G214:L214),(Input!$G$51-Input!$G$85)/A11taxstdlife))</f>
        <v>n/a</v>
      </c>
      <c r="N214" s="69" t="str">
        <f>IF(A11taxstdlife="n/a","n/a",IF(N$3&gt;(A11taxstdlife+$E214),(Input!$G$51-Input!$G$85)-SUM($G214:M214),(Input!$G$51-Input!$G$85)/A11taxstdlife))</f>
        <v>n/a</v>
      </c>
      <c r="O214" s="69" t="str">
        <f>IF(A11taxstdlife="n/a","n/a",IF(O$3&gt;(A11taxstdlife+$E214),(Input!$G$51-Input!$G$85)-SUM($G214:N214),(Input!$G$51-Input!$G$85)/A11taxstdlife))</f>
        <v>n/a</v>
      </c>
      <c r="P214" s="69" t="str">
        <f>IF(A11taxstdlife="n/a","n/a",IF(P$3&gt;(A11taxstdlife+$E214),(Input!$G$51-Input!$G$85)-SUM($G214:O214),(Input!$G$51-Input!$G$85)/A11taxstdlife))</f>
        <v>n/a</v>
      </c>
      <c r="Q214" s="69" t="str">
        <f>IF(A11taxstdlife="n/a","n/a",IF(Q$3&gt;(A11taxstdlife+$E214),(Input!$G$51-Input!$G$85)-SUM($G214:P214),(Input!$G$51-Input!$G$85)/A11taxstdlife))</f>
        <v>n/a</v>
      </c>
      <c r="R214" s="69"/>
      <c r="S214" s="104"/>
      <c r="T214" s="104"/>
      <c r="U214" s="104"/>
      <c r="V214" s="104"/>
      <c r="W214" s="104"/>
      <c r="X214" s="104"/>
      <c r="Y214" s="104"/>
      <c r="Z214" s="104"/>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190"/>
      <c r="BK214" s="190"/>
      <c r="BL214" s="190"/>
      <c r="BM214" s="190"/>
      <c r="BN214" s="190"/>
      <c r="BO214" s="190"/>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51"/>
      <c r="E215" s="87">
        <v>2</v>
      </c>
      <c r="F215" s="27"/>
      <c r="G215" s="212"/>
      <c r="H215" s="150"/>
      <c r="I215" s="69" t="str">
        <f>IF(A11taxstdlife="n/a","n/a",IF(I$3&gt;(A11taxstdlife+$E215),(Input!$H$51-Input!$H$85)-SUM($H215:H215),(Input!$H$51-Input!$H$85)/A11taxstdlife))</f>
        <v>n/a</v>
      </c>
      <c r="J215" s="69" t="str">
        <f>IF(A11taxstdlife="n/a","n/a",IF(J$3&gt;(A11taxstdlife+$E215),(Input!$H$51-Input!$H$85)-SUM($H215:I215),(Input!$H$51-Input!$H$85)/A11taxstdlife))</f>
        <v>n/a</v>
      </c>
      <c r="K215" s="69" t="str">
        <f>IF(A11taxstdlife="n/a","n/a",IF(K$3&gt;(A11taxstdlife+$E215),(Input!$H$51-Input!$H$85)-SUM($H215:J215),(Input!$H$51-Input!$H$85)/A11taxstdlife))</f>
        <v>n/a</v>
      </c>
      <c r="L215" s="69" t="str">
        <f>IF(A11taxstdlife="n/a","n/a",IF(L$3&gt;(A11taxstdlife+$E215),(Input!$H$51-Input!$H$85)-SUM($H215:K215),(Input!$H$51-Input!$H$85)/A11taxstdlife))</f>
        <v>n/a</v>
      </c>
      <c r="M215" s="69" t="str">
        <f>IF(A11taxstdlife="n/a","n/a",IF(M$3&gt;(A11taxstdlife+$E215),(Input!$H$51-Input!$H$85)-SUM($H215:L215),(Input!$H$51-Input!$H$85)/A11taxstdlife))</f>
        <v>n/a</v>
      </c>
      <c r="N215" s="69" t="str">
        <f>IF(A11taxstdlife="n/a","n/a",IF(N$3&gt;(A11taxstdlife+$E215),(Input!$H$51-Input!$H$85)-SUM($H215:M215),(Input!$H$51-Input!$H$85)/A11taxstdlife))</f>
        <v>n/a</v>
      </c>
      <c r="O215" s="69" t="str">
        <f>IF(A11taxstdlife="n/a","n/a",IF(O$3&gt;(A11taxstdlife+$E215),(Input!$H$51-Input!$H$85)-SUM($H215:N215),(Input!$H$51-Input!$H$85)/A11taxstdlife))</f>
        <v>n/a</v>
      </c>
      <c r="P215" s="69" t="str">
        <f>IF(A11taxstdlife="n/a","n/a",IF(P$3&gt;(A11taxstdlife+$E215),(Input!$H$51-Input!$H$85)-SUM($H215:O215),(Input!$H$51-Input!$H$85)/A11taxstdlife))</f>
        <v>n/a</v>
      </c>
      <c r="Q215" s="69" t="str">
        <f>IF(A11taxstdlife="n/a","n/a",IF(Q$3&gt;(A11taxstdlife+$E215),(Input!$H$51-Input!$H$85)-SUM($H215:P215),(Input!$H$51-Input!$H$85)/A11taxstdlife))</f>
        <v>n/a</v>
      </c>
      <c r="R215" s="69"/>
      <c r="S215" s="104"/>
      <c r="T215" s="104"/>
      <c r="U215" s="104"/>
      <c r="V215" s="104"/>
      <c r="W215" s="104"/>
      <c r="X215" s="104"/>
      <c r="Y215" s="104"/>
      <c r="Z215" s="104"/>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190"/>
      <c r="BK215" s="190"/>
      <c r="BL215" s="190"/>
      <c r="BM215" s="190"/>
      <c r="BN215" s="190"/>
      <c r="BO215" s="190"/>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51"/>
      <c r="E216" s="87">
        <v>3</v>
      </c>
      <c r="F216" s="27"/>
      <c r="G216" s="212"/>
      <c r="H216" s="151"/>
      <c r="I216" s="150"/>
      <c r="J216" s="69" t="str">
        <f>IF(A11taxstdlife="n/a","n/a",IF(J$3&gt;(A11taxstdlife+$E216),(Input!$I$51-Input!$I$85)-SUM($I216:I216),(Input!$I$51-Input!$I$85)/A11taxstdlife))</f>
        <v>n/a</v>
      </c>
      <c r="K216" s="69" t="str">
        <f>IF(A11taxstdlife="n/a","n/a",IF(K$3&gt;(A11taxstdlife+$E216),(Input!$I$51-Input!$I$85)-SUM($I216:J216),(Input!$I$51-Input!$I$85)/A11taxstdlife))</f>
        <v>n/a</v>
      </c>
      <c r="L216" s="69" t="str">
        <f>IF(A11taxstdlife="n/a","n/a",IF(L$3&gt;(A11taxstdlife+$E216),(Input!$I$51-Input!$I$85)-SUM($I216:K216),(Input!$I$51-Input!$I$85)/A11taxstdlife))</f>
        <v>n/a</v>
      </c>
      <c r="M216" s="69" t="str">
        <f>IF(A11taxstdlife="n/a","n/a",IF(M$3&gt;(A11taxstdlife+$E216),(Input!$I$51-Input!$I$85)-SUM($I216:L216),(Input!$I$51-Input!$I$85)/A11taxstdlife))</f>
        <v>n/a</v>
      </c>
      <c r="N216" s="69" t="str">
        <f>IF(A11taxstdlife="n/a","n/a",IF(N$3&gt;(A11taxstdlife+$E216),(Input!$I$51-Input!$I$85)-SUM($I216:M216),(Input!$I$51-Input!$I$85)/A11taxstdlife))</f>
        <v>n/a</v>
      </c>
      <c r="O216" s="69" t="str">
        <f>IF(A11taxstdlife="n/a","n/a",IF(O$3&gt;(A11taxstdlife+$E216),(Input!$I$51-Input!$I$85)-SUM($I216:N216),(Input!$I$51-Input!$I$85)/A11taxstdlife))</f>
        <v>n/a</v>
      </c>
      <c r="P216" s="69" t="str">
        <f>IF(A11taxstdlife="n/a","n/a",IF(P$3&gt;(A11taxstdlife+$E216),(Input!$I$51-Input!$I$85)-SUM($I216:O216),(Input!$I$51-Input!$I$85)/A11taxstdlife))</f>
        <v>n/a</v>
      </c>
      <c r="Q216" s="69" t="str">
        <f>IF(A11taxstdlife="n/a","n/a",IF(Q$3&gt;(A11taxstdlife+$E216),(Input!$I$51-Input!$I$85)-SUM($I216:P216),(Input!$I$51-Input!$I$85)/A11taxstdlife))</f>
        <v>n/a</v>
      </c>
      <c r="R216" s="69"/>
      <c r="S216" s="104"/>
      <c r="T216" s="104"/>
      <c r="U216" s="104"/>
      <c r="V216" s="104"/>
      <c r="W216" s="104"/>
      <c r="X216" s="104"/>
      <c r="Y216" s="104"/>
      <c r="Z216" s="104"/>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190"/>
      <c r="BK216" s="190"/>
      <c r="BL216" s="190"/>
      <c r="BM216" s="190"/>
      <c r="BN216" s="190"/>
      <c r="BO216" s="190"/>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51"/>
      <c r="E217" s="87">
        <v>4</v>
      </c>
      <c r="F217" s="27"/>
      <c r="G217" s="212"/>
      <c r="H217" s="151"/>
      <c r="I217" s="151"/>
      <c r="J217" s="150"/>
      <c r="K217" s="69" t="str">
        <f>IF(A11taxstdlife="n/a","n/a",IF(K$3&gt;(A11taxstdlife+$E217),(Input!$J$51-Input!$J$85)-SUM($J217:J217),(Input!$J$51-Input!$J$85)/A11taxstdlife))</f>
        <v>n/a</v>
      </c>
      <c r="L217" s="69" t="str">
        <f>IF(A11taxstdlife="n/a","n/a",IF(L$3&gt;(A11taxstdlife+$E217),(Input!$J$51-Input!$J$85)-SUM($J217:K217),(Input!$J$51-Input!$J$85)/A11taxstdlife))</f>
        <v>n/a</v>
      </c>
      <c r="M217" s="69" t="str">
        <f>IF(A11taxstdlife="n/a","n/a",IF(M$3&gt;(A11taxstdlife+$E217),(Input!$J$51-Input!$J$85)-SUM($J217:L217),(Input!$J$51-Input!$J$85)/A11taxstdlife))</f>
        <v>n/a</v>
      </c>
      <c r="N217" s="69" t="str">
        <f>IF(A11taxstdlife="n/a","n/a",IF(N$3&gt;(A11taxstdlife+$E217),(Input!$J$51-Input!$J$85)-SUM($J217:M217),(Input!$J$51-Input!$J$85)/A11taxstdlife))</f>
        <v>n/a</v>
      </c>
      <c r="O217" s="69" t="str">
        <f>IF(A11taxstdlife="n/a","n/a",IF(O$3&gt;(A11taxstdlife+$E217),(Input!$J$51-Input!$J$85)-SUM($J217:N217),(Input!$J$51-Input!$J$85)/A11taxstdlife))</f>
        <v>n/a</v>
      </c>
      <c r="P217" s="69" t="str">
        <f>IF(A11taxstdlife="n/a","n/a",IF(P$3&gt;(A11taxstdlife+$E217),(Input!$J$51-Input!$J$85)-SUM($J217:O217),(Input!$J$51-Input!$J$85)/A11taxstdlife))</f>
        <v>n/a</v>
      </c>
      <c r="Q217" s="69" t="str">
        <f>IF(A11taxstdlife="n/a","n/a",IF(Q$3&gt;(A11taxstdlife+$E217),(Input!$J$51-Input!$J$85)-SUM($J217:P217),(Input!$J$51-Input!$J$85)/A11taxstdlife))</f>
        <v>n/a</v>
      </c>
      <c r="R217" s="69"/>
      <c r="S217" s="104"/>
      <c r="T217" s="104"/>
      <c r="U217" s="104"/>
      <c r="V217" s="104"/>
      <c r="W217" s="104"/>
      <c r="X217" s="104"/>
      <c r="Y217" s="104"/>
      <c r="Z217" s="104"/>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190"/>
      <c r="BK217" s="190"/>
      <c r="BL217" s="190"/>
      <c r="BM217" s="190"/>
      <c r="BN217" s="190"/>
      <c r="BO217" s="190"/>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51"/>
      <c r="E218" s="87">
        <v>5</v>
      </c>
      <c r="F218" s="27"/>
      <c r="G218" s="212"/>
      <c r="H218" s="151"/>
      <c r="I218" s="151"/>
      <c r="J218" s="151"/>
      <c r="K218" s="150"/>
      <c r="L218" s="69" t="str">
        <f>IF(A11taxstdlife="n/a","n/a",IF(L$3&gt;(A11taxstdlife+$E218),(Input!$K$51-Input!$K$85)-SUM($K218:K218),(Input!$K$51-Input!$K$85)/A11taxstdlife))</f>
        <v>n/a</v>
      </c>
      <c r="M218" s="69" t="str">
        <f>IF(A11taxstdlife="n/a","n/a",IF(M$3&gt;(A11taxstdlife+$E218),(Input!$K$51-Input!$K$85)-SUM($K218:L218),(Input!$K$51-Input!$K$85)/A11taxstdlife))</f>
        <v>n/a</v>
      </c>
      <c r="N218" s="69" t="str">
        <f>IF(A11taxstdlife="n/a","n/a",IF(N$3&gt;(A11taxstdlife+$E218),(Input!$K$51-Input!$K$85)-SUM($K218:M218),(Input!$K$51-Input!$K$85)/A11taxstdlife))</f>
        <v>n/a</v>
      </c>
      <c r="O218" s="69" t="str">
        <f>IF(A11taxstdlife="n/a","n/a",IF(O$3&gt;(A11taxstdlife+$E218),(Input!$K$51-Input!$K$85)-SUM($K218:N218),(Input!$K$51-Input!$K$85)/A11taxstdlife))</f>
        <v>n/a</v>
      </c>
      <c r="P218" s="69" t="str">
        <f>IF(A11taxstdlife="n/a","n/a",IF(P$3&gt;(A11taxstdlife+$E218),(Input!$K$51-Input!$K$85)-SUM($K218:O218),(Input!$K$51-Input!$K$85)/A11taxstdlife))</f>
        <v>n/a</v>
      </c>
      <c r="Q218" s="69" t="str">
        <f>IF(A11taxstdlife="n/a","n/a",IF(Q$3&gt;(A11taxstdlife+$E218),(Input!$K$51-Input!$K$85)-SUM($K218:P218),(Input!$K$51-Input!$K$85)/A11taxstdlife))</f>
        <v>n/a</v>
      </c>
      <c r="R218" s="69"/>
      <c r="S218" s="104"/>
      <c r="T218" s="104"/>
      <c r="U218" s="104"/>
      <c r="V218" s="104"/>
      <c r="W218" s="104"/>
      <c r="X218" s="104"/>
      <c r="Y218" s="104"/>
      <c r="Z218" s="104"/>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190"/>
      <c r="BK218" s="190"/>
      <c r="BL218" s="190"/>
      <c r="BM218" s="190"/>
      <c r="BN218" s="190"/>
      <c r="BO218" s="190"/>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51"/>
      <c r="E219" s="87">
        <v>6</v>
      </c>
      <c r="F219" s="27"/>
      <c r="G219" s="212"/>
      <c r="H219" s="151"/>
      <c r="I219" s="151"/>
      <c r="J219" s="151"/>
      <c r="K219" s="151"/>
      <c r="L219" s="150"/>
      <c r="M219" s="69" t="str">
        <f>IF(A11taxstdlife="n/a","n/a",IF(M$3&gt;(A11taxstdlife+$E219),(Input!$L$51-Input!$L$85)-SUM($L219:L219),(Input!$L$51-Input!$L$85)/A11taxstdlife))</f>
        <v>n/a</v>
      </c>
      <c r="N219" s="69" t="str">
        <f>IF(A11taxstdlife="n/a","n/a",IF(N$3&gt;(A11taxstdlife+$E219),(Input!$L$51-Input!$L$85)-SUM($L219:M219),(Input!$L$51-Input!$L$85)/A11taxstdlife))</f>
        <v>n/a</v>
      </c>
      <c r="O219" s="69" t="str">
        <f>IF(A11taxstdlife="n/a","n/a",IF(O$3&gt;(A11taxstdlife+$E219),(Input!$L$51-Input!$L$85)-SUM($L219:N219),(Input!$L$51-Input!$L$85)/A11taxstdlife))</f>
        <v>n/a</v>
      </c>
      <c r="P219" s="69" t="str">
        <f>IF(A11taxstdlife="n/a","n/a",IF(P$3&gt;(A11taxstdlife+$E219),(Input!$L$51-Input!$L$85)-SUM($L219:O219),(Input!$L$51-Input!$L$85)/A11taxstdlife))</f>
        <v>n/a</v>
      </c>
      <c r="Q219" s="69" t="str">
        <f>IF(A11taxstdlife="n/a","n/a",IF(Q$3&gt;(A11taxstdlife+$E219),(Input!$L$51-Input!$L$85)-SUM($L219:P219),(Input!$L$51-Input!$L$85)/A11taxstdlife))</f>
        <v>n/a</v>
      </c>
      <c r="R219" s="69"/>
      <c r="S219" s="104"/>
      <c r="T219" s="104"/>
      <c r="U219" s="104"/>
      <c r="V219" s="104"/>
      <c r="W219" s="104"/>
      <c r="X219" s="104"/>
      <c r="Y219" s="104"/>
      <c r="Z219" s="104"/>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190"/>
      <c r="BK219" s="190"/>
      <c r="BL219" s="190"/>
      <c r="BM219" s="190"/>
      <c r="BN219" s="190"/>
      <c r="BO219" s="190"/>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51"/>
      <c r="E220" s="87">
        <v>7</v>
      </c>
      <c r="F220" s="27"/>
      <c r="G220" s="212"/>
      <c r="H220" s="151"/>
      <c r="I220" s="151"/>
      <c r="J220" s="151"/>
      <c r="K220" s="151"/>
      <c r="L220" s="151"/>
      <c r="M220" s="150"/>
      <c r="N220" s="69" t="str">
        <f>IF(A11taxstdlife="n/a","n/a",IF(N$3&gt;(A11taxstdlife+$E220),(Input!$M$51-Input!$M$85)-SUM($M220:M220),(Input!$M$51-Input!$M$85)/A11taxstdlife))</f>
        <v>n/a</v>
      </c>
      <c r="O220" s="69" t="str">
        <f>IF(A11taxstdlife="n/a","n/a",IF(O$3&gt;(A11taxstdlife+$E220),(Input!$M$51-Input!$M$85)-SUM($M220:N220),(Input!$M$51-Input!$M$85)/A11taxstdlife))</f>
        <v>n/a</v>
      </c>
      <c r="P220" s="69" t="str">
        <f>IF(A11taxstdlife="n/a","n/a",IF(P$3&gt;(A11taxstdlife+$E220),(Input!$M$51-Input!$M$85)-SUM($M220:O220),(Input!$M$51-Input!$M$85)/A11taxstdlife))</f>
        <v>n/a</v>
      </c>
      <c r="Q220" s="69" t="str">
        <f>IF(A11taxstdlife="n/a","n/a",IF(Q$3&gt;(A11taxstdlife+$E220),(Input!$M$51-Input!$M$85)-SUM($M220:P220),(Input!$M$51-Input!$M$85)/A11taxstdlife))</f>
        <v>n/a</v>
      </c>
      <c r="R220" s="69"/>
      <c r="S220" s="104"/>
      <c r="T220" s="104"/>
      <c r="U220" s="104"/>
      <c r="V220" s="104"/>
      <c r="W220" s="104"/>
      <c r="X220" s="104"/>
      <c r="Y220" s="104"/>
      <c r="Z220" s="104"/>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190"/>
      <c r="BK220" s="190"/>
      <c r="BL220" s="190"/>
      <c r="BM220" s="190"/>
      <c r="BN220" s="190"/>
      <c r="BO220" s="19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51"/>
      <c r="E221" s="87">
        <v>8</v>
      </c>
      <c r="F221" s="27"/>
      <c r="G221" s="212"/>
      <c r="H221" s="151"/>
      <c r="I221" s="151"/>
      <c r="J221" s="151"/>
      <c r="K221" s="151"/>
      <c r="L221" s="151"/>
      <c r="M221" s="151"/>
      <c r="N221" s="150"/>
      <c r="O221" s="69" t="str">
        <f>IF(A11taxstdlife="n/a","n/a",IF(O$3&gt;(A11taxstdlife+$E221),(Input!$N$51-Input!$N$85)-SUM($N221:N221),(Input!$N$51-Input!$N$85)/A11taxstdlife))</f>
        <v>n/a</v>
      </c>
      <c r="P221" s="69" t="str">
        <f>IF(A11taxstdlife="n/a","n/a",IF(P$3&gt;(A11taxstdlife+$E221),(Input!$N$51-Input!$N$85)-SUM($N221:O221),(Input!$N$51-Input!$N$85)/A11taxstdlife))</f>
        <v>n/a</v>
      </c>
      <c r="Q221" s="69" t="str">
        <f>IF(A11taxstdlife="n/a","n/a",IF(Q$3&gt;(A11taxstdlife+$E221),(Input!$N$51-Input!$N$85)-SUM($N221:P221),(Input!$N$51-Input!$N$85)/A11taxstdlife))</f>
        <v>n/a</v>
      </c>
      <c r="R221" s="69"/>
      <c r="S221" s="104"/>
      <c r="T221" s="104"/>
      <c r="U221" s="104"/>
      <c r="V221" s="104"/>
      <c r="W221" s="104"/>
      <c r="X221" s="104"/>
      <c r="Y221" s="104"/>
      <c r="Z221" s="104"/>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190"/>
      <c r="BK221" s="190"/>
      <c r="BL221" s="190"/>
      <c r="BM221" s="190"/>
      <c r="BN221" s="190"/>
      <c r="BO221" s="190"/>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51"/>
      <c r="E222" s="87">
        <v>9</v>
      </c>
      <c r="F222" s="27"/>
      <c r="G222" s="212"/>
      <c r="H222" s="151"/>
      <c r="I222" s="151"/>
      <c r="J222" s="151"/>
      <c r="K222" s="151"/>
      <c r="L222" s="151"/>
      <c r="M222" s="151"/>
      <c r="N222" s="151"/>
      <c r="O222" s="150"/>
      <c r="P222" s="69" t="str">
        <f>IF(A11taxstdlife="n/a","n/a",IF(P$3&gt;(A11taxstdlife+$E222),(Input!$O$51-Input!$O$85)-SUM($O222:O222),(Input!$O$51-Input!$O$85)/A11taxstdlife))</f>
        <v>n/a</v>
      </c>
      <c r="Q222" s="69" t="str">
        <f>IF(A11taxstdlife="n/a","n/a",IF(Q$3&gt;(A11taxstdlife+$E222),(Input!$O$51-Input!$O$85)-SUM($O222:P222),(Input!$O$51-Input!$O$85)/A11taxstdlife))</f>
        <v>n/a</v>
      </c>
      <c r="R222" s="69"/>
      <c r="S222" s="104"/>
      <c r="T222" s="104"/>
      <c r="U222" s="104"/>
      <c r="V222" s="104"/>
      <c r="W222" s="104"/>
      <c r="X222" s="104"/>
      <c r="Y222" s="104"/>
      <c r="Z222" s="104"/>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190"/>
      <c r="BK222" s="190"/>
      <c r="BL222" s="190"/>
      <c r="BM222" s="190"/>
      <c r="BN222" s="190"/>
      <c r="BO222" s="190"/>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51"/>
      <c r="E223" s="87">
        <v>10</v>
      </c>
      <c r="F223" s="27"/>
      <c r="G223" s="212"/>
      <c r="H223" s="151"/>
      <c r="I223" s="151"/>
      <c r="J223" s="151"/>
      <c r="K223" s="151"/>
      <c r="L223" s="151"/>
      <c r="M223" s="151"/>
      <c r="N223" s="151"/>
      <c r="O223" s="151"/>
      <c r="P223" s="150"/>
      <c r="Q223" s="69" t="str">
        <f>IF(A11taxstdlife="n/a","n/a",IF(Q$3&gt;(A11taxstdlife+$E223),(Input!$P$51-Input!$P$85)-SUM($P223:P223),(Input!$P$51-Input!$P$85)/A11taxstdlife))</f>
        <v>n/a</v>
      </c>
      <c r="R223" s="69"/>
      <c r="S223" s="104"/>
      <c r="T223" s="104"/>
      <c r="U223" s="104"/>
      <c r="V223" s="104"/>
      <c r="W223" s="104"/>
      <c r="X223" s="104"/>
      <c r="Y223" s="104"/>
      <c r="Z223" s="104"/>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190"/>
      <c r="BK223" s="190"/>
      <c r="BL223" s="190"/>
      <c r="BM223" s="190"/>
      <c r="BN223" s="190"/>
      <c r="BO223" s="190"/>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51"/>
      <c r="E224" s="88">
        <v>11</v>
      </c>
      <c r="F224" s="27"/>
      <c r="G224" s="212"/>
      <c r="H224" s="151"/>
      <c r="I224" s="151"/>
      <c r="J224" s="151"/>
      <c r="K224" s="151"/>
      <c r="L224" s="151"/>
      <c r="M224" s="151"/>
      <c r="N224" s="151"/>
      <c r="O224" s="151"/>
      <c r="P224" s="192"/>
      <c r="Q224" s="150"/>
      <c r="R224" s="69"/>
      <c r="S224" s="104"/>
      <c r="T224" s="104"/>
      <c r="U224" s="104"/>
      <c r="V224" s="104"/>
      <c r="W224" s="104"/>
      <c r="X224" s="104"/>
      <c r="Y224" s="104"/>
      <c r="Z224" s="104"/>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190"/>
      <c r="BK224" s="190"/>
      <c r="BL224" s="190"/>
      <c r="BM224" s="190"/>
      <c r="BN224" s="190"/>
      <c r="BO224" s="190"/>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t="str">
        <f>Asset11</f>
        <v>Land</v>
      </c>
      <c r="D225" s="9"/>
      <c r="E225" s="9"/>
      <c r="F225" s="23"/>
      <c r="G225" s="213">
        <f t="shared" ref="G225:L225" si="45">-SUM(G212:G224)</f>
        <v>0</v>
      </c>
      <c r="H225" s="166">
        <f t="shared" si="45"/>
        <v>0</v>
      </c>
      <c r="I225" s="166">
        <f t="shared" si="45"/>
        <v>0</v>
      </c>
      <c r="J225" s="166">
        <f t="shared" si="45"/>
        <v>0</v>
      </c>
      <c r="K225" s="166">
        <f t="shared" si="45"/>
        <v>0</v>
      </c>
      <c r="L225" s="166">
        <f t="shared" si="45"/>
        <v>0</v>
      </c>
      <c r="M225" s="166">
        <f>IF(Input!M173&gt;0, -SUM(M212:M224), 0)</f>
        <v>0</v>
      </c>
      <c r="N225" s="166">
        <f>IF(Input!N173&gt;0, -SUM(N212:N224), 0)</f>
        <v>0</v>
      </c>
      <c r="O225" s="166">
        <f>IF(Input!O173&gt;0, -SUM(O212:O224), 0)</f>
        <v>0</v>
      </c>
      <c r="P225" s="166">
        <f>IF(Input!P173&gt;0, -SUM(P212:P224), 0)</f>
        <v>0</v>
      </c>
      <c r="Q225" s="166">
        <f>IF(Input!Q173&gt;0, -SUM(Q212:Q224), 0)</f>
        <v>0</v>
      </c>
      <c r="R225" s="65"/>
      <c r="S225" s="103"/>
      <c r="T225" s="103"/>
      <c r="U225" s="103"/>
      <c r="V225" s="103"/>
      <c r="W225" s="103"/>
      <c r="X225" s="103"/>
      <c r="Y225" s="103"/>
      <c r="Z225" s="103"/>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190"/>
      <c r="BK225" s="190"/>
      <c r="BL225" s="190"/>
      <c r="BM225" s="190"/>
      <c r="BN225" s="190"/>
      <c r="BO225" s="190"/>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Buildings</v>
      </c>
      <c r="C226" s="33"/>
      <c r="D226" s="34" t="s">
        <v>65</v>
      </c>
      <c r="E226" s="33"/>
      <c r="F226" s="35"/>
      <c r="G226" s="209" t="str">
        <f>IF(G$3&gt;A12taxremlife,A12taxvalue-SUM($F226:F226),IF(A12taxremlife="N/A","n/a",A12taxvalue/A12taxremlife))</f>
        <v>n/a</v>
      </c>
      <c r="H226" s="68" t="str">
        <f>IF(H$3&gt;A12taxremlife,A12taxvalue-SUM($F226:G226),IF(A12taxremlife="N/A","n/a",A12taxvalue/A12taxremlife))</f>
        <v>n/a</v>
      </c>
      <c r="I226" s="68" t="str">
        <f>IF(I$3&gt;A12taxremlife,A12taxvalue-SUM($F226:H226),IF(A12taxremlife="N/A","n/a",A12taxvalue/A12taxremlife))</f>
        <v>n/a</v>
      </c>
      <c r="J226" s="68" t="str">
        <f>IF(J$3&gt;A12taxremlife,A12taxvalue-SUM($F226:I226),IF(A12taxremlife="N/A","n/a",A12taxvalue/A12taxremlife))</f>
        <v>n/a</v>
      </c>
      <c r="K226" s="68" t="str">
        <f>IF(K$3&gt;A12taxremlife,A12taxvalue-SUM($F226:J226),IF(A12taxremlife="N/A","n/a",A12taxvalue/A12taxremlife))</f>
        <v>n/a</v>
      </c>
      <c r="L226" s="68" t="str">
        <f>IF(L$3&gt;A12taxremlife,A12taxvalue-SUM($F226:K226),IF(A12taxremlife="N/A","n/a",A12taxvalue/A12taxremlife))</f>
        <v>n/a</v>
      </c>
      <c r="M226" s="68" t="str">
        <f>IF(M$3&gt;A12taxremlife,A12taxvalue-SUM($F226:L226),IF(A12taxremlife="N/A","n/a",A12taxvalue/A12taxremlife))</f>
        <v>n/a</v>
      </c>
      <c r="N226" s="68" t="str">
        <f>IF(N$3&gt;A12taxremlife,A12taxvalue-SUM($F226:M226),IF(A12taxremlife="N/A","n/a",A12taxvalue/A12taxremlife))</f>
        <v>n/a</v>
      </c>
      <c r="O226" s="68" t="str">
        <f>IF(O$3&gt;A12taxremlife,A12taxvalue-SUM($F226:N226),IF(A12taxremlife="N/A","n/a",A12taxvalue/A12taxremlife))</f>
        <v>n/a</v>
      </c>
      <c r="P226" s="68" t="str">
        <f>IF(P$3&gt;A12taxremlife,A12taxvalue-SUM($F226:O226),IF(A12taxremlife="N/A","n/a",A12taxvalue/A12taxremlife))</f>
        <v>n/a</v>
      </c>
      <c r="Q226" s="68" t="str">
        <f>IF(Q$3&gt;A12taxremlife,A12taxvalue-SUM($F226:P226),IF(A12taxremlife="N/A","n/a",A12taxvalue/A12taxremlife))</f>
        <v>n/a</v>
      </c>
      <c r="R226" s="68"/>
      <c r="S226" s="104"/>
      <c r="T226" s="104"/>
      <c r="U226" s="104"/>
      <c r="V226" s="104"/>
      <c r="W226" s="104"/>
      <c r="X226" s="104"/>
      <c r="Y226" s="104"/>
      <c r="Z226" s="104"/>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190"/>
      <c r="BK226" s="190"/>
      <c r="BL226" s="190"/>
      <c r="BM226" s="190"/>
      <c r="BN226" s="190"/>
      <c r="BO226" s="190"/>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50" t="s">
        <v>83</v>
      </c>
      <c r="E227" s="87">
        <v>0</v>
      </c>
      <c r="F227" s="27"/>
      <c r="G227" s="210"/>
      <c r="H227" s="69"/>
      <c r="I227" s="69"/>
      <c r="J227" s="69"/>
      <c r="K227" s="69"/>
      <c r="L227" s="69"/>
      <c r="M227" s="69"/>
      <c r="N227" s="69"/>
      <c r="O227" s="69"/>
      <c r="P227" s="69"/>
      <c r="Q227" s="69"/>
      <c r="R227" s="69"/>
      <c r="S227" s="104"/>
      <c r="T227" s="104"/>
      <c r="U227" s="104"/>
      <c r="V227" s="104"/>
      <c r="W227" s="104"/>
      <c r="X227" s="104"/>
      <c r="Y227" s="104"/>
      <c r="Z227" s="104"/>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190"/>
      <c r="BK227" s="190"/>
      <c r="BL227" s="190"/>
      <c r="BM227" s="190"/>
      <c r="BN227" s="190"/>
      <c r="BO227" s="190"/>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51"/>
      <c r="E228" s="87">
        <v>1</v>
      </c>
      <c r="F228" s="27"/>
      <c r="G228" s="211"/>
      <c r="H228" s="69">
        <f>IF(A12taxstdlife="n/a","n/a",IF(H$3&gt;(A12taxstdlife+$E228),(Input!$G$52-Input!$G$86)-SUM($G228:G228),(Input!$G$52-Input!$G$86)/A12taxstdlife))</f>
        <v>0</v>
      </c>
      <c r="I228" s="69">
        <f>IF(A12taxstdlife="n/a","n/a",IF(I$3&gt;(A12taxstdlife+$E228),(Input!$G$52-Input!$G$86)-SUM($G228:H228),(Input!$G$52-Input!$G$86)/A12taxstdlife))</f>
        <v>0</v>
      </c>
      <c r="J228" s="69">
        <f>IF(A12taxstdlife="n/a","n/a",IF(J$3&gt;(A12taxstdlife+$E228),(Input!$G$52-Input!$G$86)-SUM($G228:I228),(Input!$G$52-Input!$G$86)/A12taxstdlife))</f>
        <v>0</v>
      </c>
      <c r="K228" s="69">
        <f>IF(A12taxstdlife="n/a","n/a",IF(K$3&gt;(A12taxstdlife+$E228),(Input!$G$52-Input!$G$86)-SUM($G228:J228),(Input!$G$52-Input!$G$86)/A12taxstdlife))</f>
        <v>0</v>
      </c>
      <c r="L228" s="69">
        <f>IF(A12taxstdlife="n/a","n/a",IF(L$3&gt;(A12taxstdlife+$E228),(Input!$G$52-Input!$G$86)-SUM($G228:K228),(Input!$G$52-Input!$G$86)/A12taxstdlife))</f>
        <v>0</v>
      </c>
      <c r="M228" s="69">
        <f>IF(A12taxstdlife="n/a","n/a",IF(M$3&gt;(A12taxstdlife+$E228),(Input!$G$52-Input!$G$86)-SUM($G228:L228),(Input!$G$52-Input!$G$86)/A12taxstdlife))</f>
        <v>0</v>
      </c>
      <c r="N228" s="69">
        <f>IF(A12taxstdlife="n/a","n/a",IF(N$3&gt;(A12taxstdlife+$E228),(Input!$G$52-Input!$G$86)-SUM($G228:M228),(Input!$G$52-Input!$G$86)/A12taxstdlife))</f>
        <v>0</v>
      </c>
      <c r="O228" s="69">
        <f>IF(A12taxstdlife="n/a","n/a",IF(O$3&gt;(A12taxstdlife+$E228),(Input!$G$52-Input!$G$86)-SUM($G228:N228),(Input!$G$52-Input!$G$86)/A12taxstdlife))</f>
        <v>0</v>
      </c>
      <c r="P228" s="69">
        <f>IF(A12taxstdlife="n/a","n/a",IF(P$3&gt;(A12taxstdlife+$E228),(Input!$G$52-Input!$G$86)-SUM($G228:O228),(Input!$G$52-Input!$G$86)/A12taxstdlife))</f>
        <v>0</v>
      </c>
      <c r="Q228" s="69">
        <f>IF(A12taxstdlife="n/a","n/a",IF(Q$3&gt;(A12taxstdlife+$E228),(Input!$G$52-Input!$G$86)-SUM($G228:P228),(Input!$G$52-Input!$G$86)/A12taxstdlife))</f>
        <v>0</v>
      </c>
      <c r="R228" s="69"/>
      <c r="S228" s="104"/>
      <c r="T228" s="104"/>
      <c r="U228" s="104"/>
      <c r="V228" s="104"/>
      <c r="W228" s="104"/>
      <c r="X228" s="104"/>
      <c r="Y228" s="104"/>
      <c r="Z228" s="104"/>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190"/>
      <c r="BK228" s="190"/>
      <c r="BL228" s="190"/>
      <c r="BM228" s="190"/>
      <c r="BN228" s="190"/>
      <c r="BO228" s="190"/>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51"/>
      <c r="E229" s="87">
        <v>2</v>
      </c>
      <c r="F229" s="27"/>
      <c r="G229" s="212"/>
      <c r="H229" s="150"/>
      <c r="I229" s="69">
        <f>IF(A12taxstdlife="n/a","n/a",IF(I$3&gt;(A12taxstdlife+$E229),(Input!$H$52-Input!$H$86)-SUM($H229:H229),(Input!$H$52-Input!$H$86)/A12taxstdlife))</f>
        <v>8.6376129134900764E-3</v>
      </c>
      <c r="J229" s="69">
        <f>IF(A12taxstdlife="n/a","n/a",IF(J$3&gt;(A12taxstdlife+$E229),(Input!$H$52-Input!$H$86)-SUM($H229:I229),(Input!$H$52-Input!$H$86)/A12taxstdlife))</f>
        <v>8.6376129134900764E-3</v>
      </c>
      <c r="K229" s="69">
        <f>IF(A12taxstdlife="n/a","n/a",IF(K$3&gt;(A12taxstdlife+$E229),(Input!$H$52-Input!$H$86)-SUM($H229:J229),(Input!$H$52-Input!$H$86)/A12taxstdlife))</f>
        <v>8.6376129134900764E-3</v>
      </c>
      <c r="L229" s="69">
        <f>IF(A12taxstdlife="n/a","n/a",IF(L$3&gt;(A12taxstdlife+$E229),(Input!$H$52-Input!$H$86)-SUM($H229:K229),(Input!$H$52-Input!$H$86)/A12taxstdlife))</f>
        <v>8.6376129134900764E-3</v>
      </c>
      <c r="M229" s="69">
        <f>IF(A12taxstdlife="n/a","n/a",IF(M$3&gt;(A12taxstdlife+$E229),(Input!$H$52-Input!$H$86)-SUM($H229:L229),(Input!$H$52-Input!$H$86)/A12taxstdlife))</f>
        <v>8.6376129134900764E-3</v>
      </c>
      <c r="N229" s="69">
        <f>IF(A12taxstdlife="n/a","n/a",IF(N$3&gt;(A12taxstdlife+$E229),(Input!$H$52-Input!$H$86)-SUM($H229:M229),(Input!$H$52-Input!$H$86)/A12taxstdlife))</f>
        <v>8.6376129134900764E-3</v>
      </c>
      <c r="O229" s="69">
        <f>IF(A12taxstdlife="n/a","n/a",IF(O$3&gt;(A12taxstdlife+$E229),(Input!$H$52-Input!$H$86)-SUM($H229:N229),(Input!$H$52-Input!$H$86)/A12taxstdlife))</f>
        <v>8.6376129134900764E-3</v>
      </c>
      <c r="P229" s="69">
        <f>IF(A12taxstdlife="n/a","n/a",IF(P$3&gt;(A12taxstdlife+$E229),(Input!$H$52-Input!$H$86)-SUM($H229:O229),(Input!$H$52-Input!$H$86)/A12taxstdlife))</f>
        <v>8.6376129134900764E-3</v>
      </c>
      <c r="Q229" s="69">
        <f>IF(A12taxstdlife="n/a","n/a",IF(Q$3&gt;(A12taxstdlife+$E229),(Input!$H$52-Input!$H$86)-SUM($H229:P229),(Input!$H$52-Input!$H$86)/A12taxstdlife))</f>
        <v>8.6376129134900764E-3</v>
      </c>
      <c r="R229" s="69"/>
      <c r="S229" s="104"/>
      <c r="T229" s="104"/>
      <c r="U229" s="104"/>
      <c r="V229" s="104"/>
      <c r="W229" s="104"/>
      <c r="X229" s="104"/>
      <c r="Y229" s="104"/>
      <c r="Z229" s="104"/>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190"/>
      <c r="BK229" s="190"/>
      <c r="BL229" s="190"/>
      <c r="BM229" s="190"/>
      <c r="BN229" s="190"/>
      <c r="BO229" s="190"/>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51"/>
      <c r="E230" s="87">
        <v>3</v>
      </c>
      <c r="F230" s="27"/>
      <c r="G230" s="212"/>
      <c r="H230" s="151"/>
      <c r="I230" s="150"/>
      <c r="J230" s="69">
        <f>IF(A12taxstdlife="n/a","n/a",IF(J$3&gt;(A12taxstdlife+$E230),(Input!$I$52-Input!$I$86)-SUM($I230:I230),(Input!$I$52-Input!$I$86)/A12taxstdlife))</f>
        <v>1.2986215138336863E-2</v>
      </c>
      <c r="K230" s="69">
        <f>IF(A12taxstdlife="n/a","n/a",IF(K$3&gt;(A12taxstdlife+$E230),(Input!$I$52-Input!$I$86)-SUM($I230:J230),(Input!$I$52-Input!$I$86)/A12taxstdlife))</f>
        <v>1.2986215138336863E-2</v>
      </c>
      <c r="L230" s="69">
        <f>IF(A12taxstdlife="n/a","n/a",IF(L$3&gt;(A12taxstdlife+$E230),(Input!$I$52-Input!$I$86)-SUM($I230:K230),(Input!$I$52-Input!$I$86)/A12taxstdlife))</f>
        <v>1.2986215138336863E-2</v>
      </c>
      <c r="M230" s="69">
        <f>IF(A12taxstdlife="n/a","n/a",IF(M$3&gt;(A12taxstdlife+$E230),(Input!$I$52-Input!$I$86)-SUM($I230:L230),(Input!$I$52-Input!$I$86)/A12taxstdlife))</f>
        <v>1.2986215138336863E-2</v>
      </c>
      <c r="N230" s="69">
        <f>IF(A12taxstdlife="n/a","n/a",IF(N$3&gt;(A12taxstdlife+$E230),(Input!$I$52-Input!$I$86)-SUM($I230:M230),(Input!$I$52-Input!$I$86)/A12taxstdlife))</f>
        <v>1.2986215138336863E-2</v>
      </c>
      <c r="O230" s="69">
        <f>IF(A12taxstdlife="n/a","n/a",IF(O$3&gt;(A12taxstdlife+$E230),(Input!$I$52-Input!$I$86)-SUM($I230:N230),(Input!$I$52-Input!$I$86)/A12taxstdlife))</f>
        <v>1.2986215138336863E-2</v>
      </c>
      <c r="P230" s="69">
        <f>IF(A12taxstdlife="n/a","n/a",IF(P$3&gt;(A12taxstdlife+$E230),(Input!$I$52-Input!$I$86)-SUM($I230:O230),(Input!$I$52-Input!$I$86)/A12taxstdlife))</f>
        <v>1.2986215138336863E-2</v>
      </c>
      <c r="Q230" s="69">
        <f>IF(A12taxstdlife="n/a","n/a",IF(Q$3&gt;(A12taxstdlife+$E230),(Input!$I$52-Input!$I$86)-SUM($I230:P230),(Input!$I$52-Input!$I$86)/A12taxstdlife))</f>
        <v>1.2986215138336863E-2</v>
      </c>
      <c r="R230" s="69"/>
      <c r="S230" s="104"/>
      <c r="T230" s="104"/>
      <c r="U230" s="104"/>
      <c r="V230" s="104"/>
      <c r="W230" s="104"/>
      <c r="X230" s="104"/>
      <c r="Y230" s="104"/>
      <c r="Z230" s="104"/>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190"/>
      <c r="BK230" s="190"/>
      <c r="BL230" s="190"/>
      <c r="BM230" s="190"/>
      <c r="BN230" s="190"/>
      <c r="BO230" s="19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51"/>
      <c r="E231" s="87">
        <v>4</v>
      </c>
      <c r="F231" s="27"/>
      <c r="G231" s="212"/>
      <c r="H231" s="151"/>
      <c r="I231" s="151"/>
      <c r="J231" s="150"/>
      <c r="K231" s="69">
        <f>IF(A12taxstdlife="n/a","n/a",IF(K$3&gt;(A12taxstdlife+$E231),(Input!$J$52-Input!$J$86)-SUM($J231:J231),(Input!$J$52-Input!$J$86)/A12taxstdlife))</f>
        <v>1.0525078739617169E-3</v>
      </c>
      <c r="L231" s="69">
        <f>IF(A12taxstdlife="n/a","n/a",IF(L$3&gt;(A12taxstdlife+$E231),(Input!$J$52-Input!$J$86)-SUM($J231:K231),(Input!$J$52-Input!$J$86)/A12taxstdlife))</f>
        <v>1.0525078739617169E-3</v>
      </c>
      <c r="M231" s="69">
        <f>IF(A12taxstdlife="n/a","n/a",IF(M$3&gt;(A12taxstdlife+$E231),(Input!$J$52-Input!$J$86)-SUM($J231:L231),(Input!$J$52-Input!$J$86)/A12taxstdlife))</f>
        <v>1.0525078739617169E-3</v>
      </c>
      <c r="N231" s="69">
        <f>IF(A12taxstdlife="n/a","n/a",IF(N$3&gt;(A12taxstdlife+$E231),(Input!$J$52-Input!$J$86)-SUM($J231:M231),(Input!$J$52-Input!$J$86)/A12taxstdlife))</f>
        <v>1.0525078739617169E-3</v>
      </c>
      <c r="O231" s="69">
        <f>IF(A12taxstdlife="n/a","n/a",IF(O$3&gt;(A12taxstdlife+$E231),(Input!$J$52-Input!$J$86)-SUM($J231:N231),(Input!$J$52-Input!$J$86)/A12taxstdlife))</f>
        <v>1.0525078739617169E-3</v>
      </c>
      <c r="P231" s="69">
        <f>IF(A12taxstdlife="n/a","n/a",IF(P$3&gt;(A12taxstdlife+$E231),(Input!$J$52-Input!$J$86)-SUM($J231:O231),(Input!$J$52-Input!$J$86)/A12taxstdlife))</f>
        <v>1.0525078739617169E-3</v>
      </c>
      <c r="Q231" s="69">
        <f>IF(A12taxstdlife="n/a","n/a",IF(Q$3&gt;(A12taxstdlife+$E231),(Input!$J$52-Input!$J$86)-SUM($J231:P231),(Input!$J$52-Input!$J$86)/A12taxstdlife))</f>
        <v>1.0525078739617169E-3</v>
      </c>
      <c r="R231" s="69"/>
      <c r="S231" s="104"/>
      <c r="T231" s="104"/>
      <c r="U231" s="104"/>
      <c r="V231" s="104"/>
      <c r="W231" s="104"/>
      <c r="X231" s="104"/>
      <c r="Y231" s="104"/>
      <c r="Z231" s="104"/>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190"/>
      <c r="BK231" s="190"/>
      <c r="BL231" s="190"/>
      <c r="BM231" s="190"/>
      <c r="BN231" s="190"/>
      <c r="BO231" s="190"/>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51"/>
      <c r="E232" s="87">
        <v>5</v>
      </c>
      <c r="F232" s="27"/>
      <c r="G232" s="212"/>
      <c r="H232" s="151"/>
      <c r="I232" s="151"/>
      <c r="J232" s="151"/>
      <c r="K232" s="150"/>
      <c r="L232" s="69">
        <f>IF(A12taxstdlife="n/a","n/a",IF(L$3&gt;(A12taxstdlife+$E232),(Input!$K$52-Input!$K$86)-SUM($K232:K232),(Input!$K$52-Input!$K$86)/A12taxstdlife))</f>
        <v>1.6233107044779005E-3</v>
      </c>
      <c r="M232" s="69">
        <f>IF(A12taxstdlife="n/a","n/a",IF(M$3&gt;(A12taxstdlife+$E232),(Input!$K$52-Input!$K$86)-SUM($K232:L232),(Input!$K$52-Input!$K$86)/A12taxstdlife))</f>
        <v>1.6233107044779005E-3</v>
      </c>
      <c r="N232" s="69">
        <f>IF(A12taxstdlife="n/a","n/a",IF(N$3&gt;(A12taxstdlife+$E232),(Input!$K$52-Input!$K$86)-SUM($K232:M232),(Input!$K$52-Input!$K$86)/A12taxstdlife))</f>
        <v>1.6233107044779005E-3</v>
      </c>
      <c r="O232" s="69">
        <f>IF(A12taxstdlife="n/a","n/a",IF(O$3&gt;(A12taxstdlife+$E232),(Input!$K$52-Input!$K$86)-SUM($K232:N232),(Input!$K$52-Input!$K$86)/A12taxstdlife))</f>
        <v>1.6233107044779005E-3</v>
      </c>
      <c r="P232" s="69">
        <f>IF(A12taxstdlife="n/a","n/a",IF(P$3&gt;(A12taxstdlife+$E232),(Input!$K$52-Input!$K$86)-SUM($K232:O232),(Input!$K$52-Input!$K$86)/A12taxstdlife))</f>
        <v>1.6233107044779005E-3</v>
      </c>
      <c r="Q232" s="69">
        <f>IF(A12taxstdlife="n/a","n/a",IF(Q$3&gt;(A12taxstdlife+$E232),(Input!$K$52-Input!$K$86)-SUM($K232:P232),(Input!$K$52-Input!$K$86)/A12taxstdlife))</f>
        <v>1.6233107044779005E-3</v>
      </c>
      <c r="R232" s="69"/>
      <c r="S232" s="104"/>
      <c r="T232" s="104"/>
      <c r="U232" s="104"/>
      <c r="V232" s="104"/>
      <c r="W232" s="104"/>
      <c r="X232" s="104"/>
      <c r="Y232" s="104"/>
      <c r="Z232" s="104"/>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190"/>
      <c r="BK232" s="190"/>
      <c r="BL232" s="190"/>
      <c r="BM232" s="190"/>
      <c r="BN232" s="190"/>
      <c r="BO232" s="190"/>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51"/>
      <c r="E233" s="87">
        <v>6</v>
      </c>
      <c r="F233" s="27"/>
      <c r="G233" s="212"/>
      <c r="H233" s="151"/>
      <c r="I233" s="151"/>
      <c r="J233" s="151"/>
      <c r="K233" s="151"/>
      <c r="L233" s="150"/>
      <c r="M233" s="69">
        <f>IF(A12taxstdlife="n/a","n/a",IF(M$3&gt;(A12taxstdlife+$E233),(Input!$L$52-Input!$L$86)-SUM($L233:L233),(Input!$L$52-Input!$L$86)/A12taxstdlife))</f>
        <v>2.447389270864065E-3</v>
      </c>
      <c r="N233" s="69">
        <f>IF(A12taxstdlife="n/a","n/a",IF(N$3&gt;(A12taxstdlife+$E233),(Input!$L$52-Input!$L$86)-SUM($L233:M233),(Input!$L$52-Input!$L$86)/A12taxstdlife))</f>
        <v>2.447389270864065E-3</v>
      </c>
      <c r="O233" s="69">
        <f>IF(A12taxstdlife="n/a","n/a",IF(O$3&gt;(A12taxstdlife+$E233),(Input!$L$52-Input!$L$86)-SUM($L233:N233),(Input!$L$52-Input!$L$86)/A12taxstdlife))</f>
        <v>2.447389270864065E-3</v>
      </c>
      <c r="P233" s="69">
        <f>IF(A12taxstdlife="n/a","n/a",IF(P$3&gt;(A12taxstdlife+$E233),(Input!$L$52-Input!$L$86)-SUM($L233:O233),(Input!$L$52-Input!$L$86)/A12taxstdlife))</f>
        <v>2.447389270864065E-3</v>
      </c>
      <c r="Q233" s="69">
        <f>IF(A12taxstdlife="n/a","n/a",IF(Q$3&gt;(A12taxstdlife+$E233),(Input!$L$52-Input!$L$86)-SUM($L233:P233),(Input!$L$52-Input!$L$86)/A12taxstdlife))</f>
        <v>2.447389270864065E-3</v>
      </c>
      <c r="R233" s="69"/>
      <c r="S233" s="104"/>
      <c r="T233" s="104"/>
      <c r="U233" s="104"/>
      <c r="V233" s="104"/>
      <c r="W233" s="104"/>
      <c r="X233" s="104"/>
      <c r="Y233" s="104"/>
      <c r="Z233" s="104"/>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190"/>
      <c r="BK233" s="190"/>
      <c r="BL233" s="190"/>
      <c r="BM233" s="190"/>
      <c r="BN233" s="190"/>
      <c r="BO233" s="190"/>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51"/>
      <c r="E234" s="87">
        <v>7</v>
      </c>
      <c r="F234" s="27"/>
      <c r="G234" s="212"/>
      <c r="H234" s="151"/>
      <c r="I234" s="151"/>
      <c r="J234" s="151"/>
      <c r="K234" s="151"/>
      <c r="L234" s="151"/>
      <c r="M234" s="150"/>
      <c r="N234" s="69">
        <f>IF(A12taxstdlife="n/a","n/a",IF(N$3&gt;(A12taxstdlife+$E234),(Input!$M$52-Input!$M$86)-SUM($M234:M234),(Input!$M$52-Input!$M$86)/A12taxstdlife))</f>
        <v>0</v>
      </c>
      <c r="O234" s="69">
        <f>IF(A12taxstdlife="n/a","n/a",IF(O$3&gt;(A12taxstdlife+$E234),(Input!$M$52-Input!$M$86)-SUM($M234:N234),(Input!$M$52-Input!$M$86)/A12taxstdlife))</f>
        <v>0</v>
      </c>
      <c r="P234" s="69">
        <f>IF(A12taxstdlife="n/a","n/a",IF(P$3&gt;(A12taxstdlife+$E234),(Input!$M$52-Input!$M$86)-SUM($M234:O234),(Input!$M$52-Input!$M$86)/A12taxstdlife))</f>
        <v>0</v>
      </c>
      <c r="Q234" s="69">
        <f>IF(A12taxstdlife="n/a","n/a",IF(Q$3&gt;(A12taxstdlife+$E234),(Input!$M$52-Input!$M$86)-SUM($M234:P234),(Input!$M$52-Input!$M$86)/A12taxstdlife))</f>
        <v>0</v>
      </c>
      <c r="R234" s="69"/>
      <c r="S234" s="104"/>
      <c r="T234" s="104"/>
      <c r="U234" s="104"/>
      <c r="V234" s="104"/>
      <c r="W234" s="104"/>
      <c r="X234" s="104"/>
      <c r="Y234" s="104"/>
      <c r="Z234" s="104"/>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190"/>
      <c r="BK234" s="190"/>
      <c r="BL234" s="190"/>
      <c r="BM234" s="190"/>
      <c r="BN234" s="190"/>
      <c r="BO234" s="190"/>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51"/>
      <c r="E235" s="87">
        <v>8</v>
      </c>
      <c r="F235" s="27"/>
      <c r="G235" s="212"/>
      <c r="H235" s="151"/>
      <c r="I235" s="151"/>
      <c r="J235" s="151"/>
      <c r="K235" s="151"/>
      <c r="L235" s="151"/>
      <c r="M235" s="151"/>
      <c r="N235" s="150"/>
      <c r="O235" s="69">
        <f>IF(A12taxstdlife="n/a","n/a",IF(O$3&gt;(A12taxstdlife+$E235),(Input!$N$52-Input!$N$86)-SUM($N235:N235),(Input!$N$52-Input!$N$86)/A12taxstdlife))</f>
        <v>0</v>
      </c>
      <c r="P235" s="69">
        <f>IF(A12taxstdlife="n/a","n/a",IF(P$3&gt;(A12taxstdlife+$E235),(Input!$N$52-Input!$N$86)-SUM($N235:O235),(Input!$N$52-Input!$N$86)/A12taxstdlife))</f>
        <v>0</v>
      </c>
      <c r="Q235" s="69">
        <f>IF(A12taxstdlife="n/a","n/a",IF(Q$3&gt;(A12taxstdlife+$E235),(Input!$N$52-Input!$N$86)-SUM($N235:P235),(Input!$N$52-Input!$N$86)/A12taxstdlife))</f>
        <v>0</v>
      </c>
      <c r="R235" s="69"/>
      <c r="S235" s="104"/>
      <c r="T235" s="104"/>
      <c r="U235" s="104"/>
      <c r="V235" s="104"/>
      <c r="W235" s="104"/>
      <c r="X235" s="104"/>
      <c r="Y235" s="104"/>
      <c r="Z235" s="104"/>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190"/>
      <c r="BK235" s="190"/>
      <c r="BL235" s="190"/>
      <c r="BM235" s="190"/>
      <c r="BN235" s="190"/>
      <c r="BO235" s="190"/>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51"/>
      <c r="E236" s="87">
        <v>9</v>
      </c>
      <c r="F236" s="27"/>
      <c r="G236" s="212"/>
      <c r="H236" s="151"/>
      <c r="I236" s="151"/>
      <c r="J236" s="151"/>
      <c r="K236" s="151"/>
      <c r="L236" s="151"/>
      <c r="M236" s="151"/>
      <c r="N236" s="151"/>
      <c r="O236" s="150"/>
      <c r="P236" s="69">
        <f>IF(A12taxstdlife="n/a","n/a",IF(P$3&gt;(A12taxstdlife+$E236),(Input!$O$52-Input!$O$86)-SUM($O236:O236),(Input!$O$52-Input!$O$86)/A12taxstdlife))</f>
        <v>0</v>
      </c>
      <c r="Q236" s="69">
        <f>IF(A12taxstdlife="n/a","n/a",IF(Q$3&gt;(A12taxstdlife+$E236),(Input!$O$52-Input!$O$86)-SUM($O236:P236),(Input!$O$52-Input!$O$86)/A12taxstdlife))</f>
        <v>0</v>
      </c>
      <c r="R236" s="69"/>
      <c r="S236" s="104"/>
      <c r="T236" s="104"/>
      <c r="U236" s="104"/>
      <c r="V236" s="104"/>
      <c r="W236" s="104"/>
      <c r="X236" s="104"/>
      <c r="Y236" s="104"/>
      <c r="Z236" s="104"/>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190"/>
      <c r="BK236" s="190"/>
      <c r="BL236" s="190"/>
      <c r="BM236" s="190"/>
      <c r="BN236" s="190"/>
      <c r="BO236" s="190"/>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51"/>
      <c r="E237" s="87">
        <v>10</v>
      </c>
      <c r="F237" s="27"/>
      <c r="G237" s="212"/>
      <c r="H237" s="151"/>
      <c r="I237" s="151"/>
      <c r="J237" s="151"/>
      <c r="K237" s="151"/>
      <c r="L237" s="151"/>
      <c r="M237" s="151"/>
      <c r="N237" s="151"/>
      <c r="O237" s="151"/>
      <c r="P237" s="150"/>
      <c r="Q237" s="69">
        <f>IF(A12taxstdlife="n/a","n/a",IF(Q$3&gt;(A12taxstdlife+$E237),(Input!$P$52-Input!$P$86)-SUM($P237:P237),(Input!$P$52-Input!$P$86)/A12taxstdlife))</f>
        <v>0</v>
      </c>
      <c r="R237" s="69"/>
      <c r="S237" s="104"/>
      <c r="T237" s="104"/>
      <c r="U237" s="104"/>
      <c r="V237" s="104"/>
      <c r="W237" s="104"/>
      <c r="X237" s="104"/>
      <c r="Y237" s="104"/>
      <c r="Z237" s="104"/>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190"/>
      <c r="BK237" s="190"/>
      <c r="BL237" s="190"/>
      <c r="BM237" s="190"/>
      <c r="BN237" s="190"/>
      <c r="BO237" s="190"/>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51"/>
      <c r="E238" s="88">
        <v>11</v>
      </c>
      <c r="F238" s="27"/>
      <c r="G238" s="212"/>
      <c r="H238" s="151"/>
      <c r="I238" s="151"/>
      <c r="J238" s="151"/>
      <c r="K238" s="151"/>
      <c r="L238" s="151"/>
      <c r="M238" s="151"/>
      <c r="N238" s="151"/>
      <c r="O238" s="151"/>
      <c r="P238" s="192"/>
      <c r="Q238" s="150"/>
      <c r="R238" s="69"/>
      <c r="S238" s="104"/>
      <c r="T238" s="104"/>
      <c r="U238" s="104"/>
      <c r="V238" s="104"/>
      <c r="W238" s="104"/>
      <c r="X238" s="104"/>
      <c r="Y238" s="104"/>
      <c r="Z238" s="104"/>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190"/>
      <c r="BK238" s="190"/>
      <c r="BL238" s="190"/>
      <c r="BM238" s="190"/>
      <c r="BN238" s="190"/>
      <c r="BO238" s="190"/>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t="str">
        <f>Asset12</f>
        <v>Buildings</v>
      </c>
      <c r="D239" s="9"/>
      <c r="E239" s="9"/>
      <c r="F239" s="23"/>
      <c r="G239" s="213">
        <f t="shared" ref="G239:L239" si="46">-SUM(G226:G238)</f>
        <v>0</v>
      </c>
      <c r="H239" s="166">
        <f t="shared" si="46"/>
        <v>0</v>
      </c>
      <c r="I239" s="166">
        <f t="shared" si="46"/>
        <v>-8.6376129134900764E-3</v>
      </c>
      <c r="J239" s="166">
        <f t="shared" si="46"/>
        <v>-2.162382805182694E-2</v>
      </c>
      <c r="K239" s="166">
        <f t="shared" si="46"/>
        <v>-2.2676335925788656E-2</v>
      </c>
      <c r="L239" s="166">
        <f t="shared" si="46"/>
        <v>-2.4299646630266555E-2</v>
      </c>
      <c r="M239" s="166">
        <f>IF(Input!M173&gt;0, -SUM(M226:M238), 0)</f>
        <v>0</v>
      </c>
      <c r="N239" s="166">
        <f>IF(Input!N173&gt;0, -SUM(N226:N238), 0)</f>
        <v>0</v>
      </c>
      <c r="O239" s="166">
        <f>IF(Input!O173&gt;0, -SUM(O226:O238), 0)</f>
        <v>0</v>
      </c>
      <c r="P239" s="166">
        <f>IF(Input!P173&gt;0, -SUM(P226:P238), 0)</f>
        <v>0</v>
      </c>
      <c r="Q239" s="166">
        <f>IF(Input!Q173&gt;0, -SUM(Q226:Q238), 0)</f>
        <v>0</v>
      </c>
      <c r="R239" s="65"/>
      <c r="S239" s="103"/>
      <c r="T239" s="103"/>
      <c r="U239" s="103"/>
      <c r="V239" s="103"/>
      <c r="W239" s="103"/>
      <c r="X239" s="103"/>
      <c r="Y239" s="103"/>
      <c r="Z239" s="103"/>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190"/>
      <c r="BK239" s="190"/>
      <c r="BL239" s="190"/>
      <c r="BM239" s="190"/>
      <c r="BN239" s="190"/>
      <c r="BO239" s="190"/>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Equity raising costs</v>
      </c>
      <c r="C240" s="33"/>
      <c r="D240" s="34" t="s">
        <v>65</v>
      </c>
      <c r="E240" s="33"/>
      <c r="F240" s="35"/>
      <c r="G240" s="209" t="str">
        <f>IF(G$3&gt;A13taxremlife,A13taxvalue-SUM($F240:F240),IF(A13taxremlife="N/A","n/a",A13taxvalue/A13taxremlife))</f>
        <v>n/a</v>
      </c>
      <c r="H240" s="68" t="str">
        <f>IF(H$3&gt;A13taxremlife,A13taxvalue-SUM($F240:G240),IF(A13taxremlife="N/A","n/a",A13taxvalue/A13taxremlife))</f>
        <v>n/a</v>
      </c>
      <c r="I240" s="68" t="str">
        <f>IF(I$3&gt;A13taxremlife,A13taxvalue-SUM($F240:H240),IF(A13taxremlife="N/A","n/a",A13taxvalue/A13taxremlife))</f>
        <v>n/a</v>
      </c>
      <c r="J240" s="68" t="str">
        <f>IF(J$3&gt;A13taxremlife,A13taxvalue-SUM($F240:I240),IF(A13taxremlife="N/A","n/a",A13taxvalue/A13taxremlife))</f>
        <v>n/a</v>
      </c>
      <c r="K240" s="68" t="str">
        <f>IF(K$3&gt;A13taxremlife,A13taxvalue-SUM($F240:J240),IF(A13taxremlife="N/A","n/a",A13taxvalue/A13taxremlife))</f>
        <v>n/a</v>
      </c>
      <c r="L240" s="68" t="str">
        <f>IF(L$3&gt;A13taxremlife,A13taxvalue-SUM($F240:K240),IF(A13taxremlife="N/A","n/a",A13taxvalue/A13taxremlife))</f>
        <v>n/a</v>
      </c>
      <c r="M240" s="68" t="str">
        <f>IF(M$3&gt;A13taxremlife,A13taxvalue-SUM($F240:L240),IF(A13taxremlife="N/A","n/a",A13taxvalue/A13taxremlife))</f>
        <v>n/a</v>
      </c>
      <c r="N240" s="68" t="str">
        <f>IF(N$3&gt;A13taxremlife,A13taxvalue-SUM($F240:M240),IF(A13taxremlife="N/A","n/a",A13taxvalue/A13taxremlife))</f>
        <v>n/a</v>
      </c>
      <c r="O240" s="68" t="str">
        <f>IF(O$3&gt;A13taxremlife,A13taxvalue-SUM($F240:N240),IF(A13taxremlife="N/A","n/a",A13taxvalue/A13taxremlife))</f>
        <v>n/a</v>
      </c>
      <c r="P240" s="68" t="str">
        <f>IF(P$3&gt;A13taxremlife,A13taxvalue-SUM($F240:O240),IF(A13taxremlife="N/A","n/a",A13taxvalue/A13taxremlife))</f>
        <v>n/a</v>
      </c>
      <c r="Q240" s="68" t="str">
        <f>IF(Q$3&gt;A13taxremlife,A13taxvalue-SUM($F240:P240),IF(A13taxremlife="N/A","n/a",A13taxvalue/A13taxremlife))</f>
        <v>n/a</v>
      </c>
      <c r="R240" s="68"/>
      <c r="S240" s="104"/>
      <c r="T240" s="104"/>
      <c r="U240" s="104"/>
      <c r="V240" s="104"/>
      <c r="W240" s="104"/>
      <c r="X240" s="104"/>
      <c r="Y240" s="104"/>
      <c r="Z240" s="104"/>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190"/>
      <c r="BK240" s="190"/>
      <c r="BL240" s="190"/>
      <c r="BM240" s="190"/>
      <c r="BN240" s="190"/>
      <c r="BO240" s="19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50" t="s">
        <v>83</v>
      </c>
      <c r="E241" s="87">
        <v>0</v>
      </c>
      <c r="F241" s="27"/>
      <c r="G241" s="210"/>
      <c r="H241" s="69"/>
      <c r="I241" s="69"/>
      <c r="J241" s="69"/>
      <c r="K241" s="69"/>
      <c r="L241" s="69"/>
      <c r="M241" s="69"/>
      <c r="N241" s="69"/>
      <c r="O241" s="69"/>
      <c r="P241" s="69"/>
      <c r="Q241" s="69"/>
      <c r="R241" s="69"/>
      <c r="S241" s="104"/>
      <c r="T241" s="104"/>
      <c r="U241" s="104"/>
      <c r="V241" s="104"/>
      <c r="W241" s="104"/>
      <c r="X241" s="104"/>
      <c r="Y241" s="104"/>
      <c r="Z241" s="104"/>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190"/>
      <c r="BK241" s="190"/>
      <c r="BL241" s="190"/>
      <c r="BM241" s="190"/>
      <c r="BN241" s="190"/>
      <c r="BO241" s="190"/>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51"/>
      <c r="E242" s="87">
        <v>1</v>
      </c>
      <c r="F242" s="27"/>
      <c r="G242" s="211"/>
      <c r="H242" s="69">
        <f>IF(A13taxstdlife="n/a","n/a",IF(H$3&gt;(A13taxstdlife+$E242),(Input!$G$53-Input!$G$87)-SUM($G242:G242),(Input!$G$53-Input!$G$87)/A13taxstdlife))</f>
        <v>0</v>
      </c>
      <c r="I242" s="69">
        <f>IF(A13taxstdlife="n/a","n/a",IF(I$3&gt;(A13taxstdlife+$E242),(Input!$G$53-Input!$G$87)-SUM($G242:H242),(Input!$G$53-Input!$G$87)/A13taxstdlife))</f>
        <v>0</v>
      </c>
      <c r="J242" s="69">
        <f>IF(A13taxstdlife="n/a","n/a",IF(J$3&gt;(A13taxstdlife+$E242),(Input!$G$53-Input!$G$87)-SUM($G242:I242),(Input!$G$53-Input!$G$87)/A13taxstdlife))</f>
        <v>0</v>
      </c>
      <c r="K242" s="69">
        <f>IF(A13taxstdlife="n/a","n/a",IF(K$3&gt;(A13taxstdlife+$E242),(Input!$G$53-Input!$G$87)-SUM($G242:J242),(Input!$G$53-Input!$G$87)/A13taxstdlife))</f>
        <v>0</v>
      </c>
      <c r="L242" s="69">
        <f>IF(A13taxstdlife="n/a","n/a",IF(L$3&gt;(A13taxstdlife+$E242),(Input!$G$53-Input!$G$87)-SUM($G242:K242),(Input!$G$53-Input!$G$87)/A13taxstdlife))</f>
        <v>0</v>
      </c>
      <c r="M242" s="69">
        <f>IF(A13taxstdlife="n/a","n/a",IF(M$3&gt;(A13taxstdlife+$E242),(Input!$G$53-Input!$G$87)-SUM($G242:L242),(Input!$G$53-Input!$G$87)/A13taxstdlife))</f>
        <v>0</v>
      </c>
      <c r="N242" s="69">
        <f>IF(A13taxstdlife="n/a","n/a",IF(N$3&gt;(A13taxstdlife+$E242),(Input!$G$53-Input!$G$87)-SUM($G242:M242),(Input!$G$53-Input!$G$87)/A13taxstdlife))</f>
        <v>0</v>
      </c>
      <c r="O242" s="69">
        <f>IF(A13taxstdlife="n/a","n/a",IF(O$3&gt;(A13taxstdlife+$E242),(Input!$G$53-Input!$G$87)-SUM($G242:N242),(Input!$G$53-Input!$G$87)/A13taxstdlife))</f>
        <v>0</v>
      </c>
      <c r="P242" s="69">
        <f>IF(A13taxstdlife="n/a","n/a",IF(P$3&gt;(A13taxstdlife+$E242),(Input!$G$53-Input!$G$87)-SUM($G242:O242),(Input!$G$53-Input!$G$87)/A13taxstdlife))</f>
        <v>0</v>
      </c>
      <c r="Q242" s="69">
        <f>IF(A13taxstdlife="n/a","n/a",IF(Q$3&gt;(A13taxstdlife+$E242),(Input!$G$53-Input!$G$87)-SUM($G242:P242),(Input!$G$53-Input!$G$87)/A13taxstdlife))</f>
        <v>0</v>
      </c>
      <c r="R242" s="69"/>
      <c r="S242" s="104"/>
      <c r="T242" s="104"/>
      <c r="U242" s="104"/>
      <c r="V242" s="104"/>
      <c r="W242" s="104"/>
      <c r="X242" s="104"/>
      <c r="Y242" s="104"/>
      <c r="Z242" s="104"/>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190"/>
      <c r="BK242" s="190"/>
      <c r="BL242" s="190"/>
      <c r="BM242" s="190"/>
      <c r="BN242" s="190"/>
      <c r="BO242" s="190"/>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51"/>
      <c r="E243" s="87">
        <v>2</v>
      </c>
      <c r="F243" s="27"/>
      <c r="G243" s="212"/>
      <c r="H243" s="150"/>
      <c r="I243" s="69">
        <f>IF(A13taxstdlife="n/a","n/a",IF(I$3&gt;(A13taxstdlife+$E243),(Input!$H$53-Input!$H$87)-SUM($H243:H243),(Input!$H$53-Input!$H$87)/A13taxstdlife))</f>
        <v>7.4871734655186531E-4</v>
      </c>
      <c r="J243" s="69">
        <f>IF(A13taxstdlife="n/a","n/a",IF(J$3&gt;(A13taxstdlife+$E243),(Input!$H$53-Input!$H$87)-SUM($H243:I243),(Input!$H$53-Input!$H$87)/A13taxstdlife))</f>
        <v>7.4871734655186531E-4</v>
      </c>
      <c r="K243" s="69">
        <f>IF(A13taxstdlife="n/a","n/a",IF(K$3&gt;(A13taxstdlife+$E243),(Input!$H$53-Input!$H$87)-SUM($H243:J243),(Input!$H$53-Input!$H$87)/A13taxstdlife))</f>
        <v>7.4871734655186531E-4</v>
      </c>
      <c r="L243" s="69">
        <f>IF(A13taxstdlife="n/a","n/a",IF(L$3&gt;(A13taxstdlife+$E243),(Input!$H$53-Input!$H$87)-SUM($H243:K243),(Input!$H$53-Input!$H$87)/A13taxstdlife))</f>
        <v>7.4871734655186531E-4</v>
      </c>
      <c r="M243" s="69">
        <f>IF(A13taxstdlife="n/a","n/a",IF(M$3&gt;(A13taxstdlife+$E243),(Input!$H$53-Input!$H$87)-SUM($H243:L243),(Input!$H$53-Input!$H$87)/A13taxstdlife))</f>
        <v>7.4871734655186531E-4</v>
      </c>
      <c r="N243" s="69">
        <f>IF(A13taxstdlife="n/a","n/a",IF(N$3&gt;(A13taxstdlife+$E243),(Input!$H$53-Input!$H$87)-SUM($H243:M243),(Input!$H$53-Input!$H$87)/A13taxstdlife))</f>
        <v>7.4871734655186531E-4</v>
      </c>
      <c r="O243" s="69">
        <f>IF(A13taxstdlife="n/a","n/a",IF(O$3&gt;(A13taxstdlife+$E243),(Input!$H$53-Input!$H$87)-SUM($H243:N243),(Input!$H$53-Input!$H$87)/A13taxstdlife))</f>
        <v>7.4871734655186531E-4</v>
      </c>
      <c r="P243" s="69">
        <f>IF(A13taxstdlife="n/a","n/a",IF(P$3&gt;(A13taxstdlife+$E243),(Input!$H$53-Input!$H$87)-SUM($H243:O243),(Input!$H$53-Input!$H$87)/A13taxstdlife))</f>
        <v>7.4871734655186531E-4</v>
      </c>
      <c r="Q243" s="69">
        <f>IF(A13taxstdlife="n/a","n/a",IF(Q$3&gt;(A13taxstdlife+$E243),(Input!$H$53-Input!$H$87)-SUM($H243:P243),(Input!$H$53-Input!$H$87)/A13taxstdlife))</f>
        <v>7.4871734655186531E-4</v>
      </c>
      <c r="R243" s="69"/>
      <c r="S243" s="104"/>
      <c r="T243" s="104"/>
      <c r="U243" s="104"/>
      <c r="V243" s="104"/>
      <c r="W243" s="104"/>
      <c r="X243" s="104"/>
      <c r="Y243" s="104"/>
      <c r="Z243" s="104"/>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190"/>
      <c r="BK243" s="190"/>
      <c r="BL243" s="190"/>
      <c r="BM243" s="190"/>
      <c r="BN243" s="190"/>
      <c r="BO243" s="190"/>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51"/>
      <c r="E244" s="87">
        <v>3</v>
      </c>
      <c r="F244" s="27"/>
      <c r="G244" s="212"/>
      <c r="H244" s="151"/>
      <c r="I244" s="150"/>
      <c r="J244" s="69">
        <f>IF(A13taxstdlife="n/a","n/a",IF(J$3&gt;(A13taxstdlife+$E244),(Input!$I$53-Input!$I$87)-SUM($I244:I244),(Input!$I$53-Input!$I$87)/A13taxstdlife))</f>
        <v>0</v>
      </c>
      <c r="K244" s="69">
        <f>IF(A13taxstdlife="n/a","n/a",IF(K$3&gt;(A13taxstdlife+$E244),(Input!$I$53-Input!$I$87)-SUM($I244:J244),(Input!$I$53-Input!$I$87)/A13taxstdlife))</f>
        <v>0</v>
      </c>
      <c r="L244" s="69">
        <f>IF(A13taxstdlife="n/a","n/a",IF(L$3&gt;(A13taxstdlife+$E244),(Input!$I$53-Input!$I$87)-SUM($I244:K244),(Input!$I$53-Input!$I$87)/A13taxstdlife))</f>
        <v>0</v>
      </c>
      <c r="M244" s="69">
        <f>IF(A13taxstdlife="n/a","n/a",IF(M$3&gt;(A13taxstdlife+$E244),(Input!$I$53-Input!$I$87)-SUM($I244:L244),(Input!$I$53-Input!$I$87)/A13taxstdlife))</f>
        <v>0</v>
      </c>
      <c r="N244" s="69">
        <f>IF(A13taxstdlife="n/a","n/a",IF(N$3&gt;(A13taxstdlife+$E244),(Input!$I$53-Input!$I$87)-SUM($I244:M244),(Input!$I$53-Input!$I$87)/A13taxstdlife))</f>
        <v>0</v>
      </c>
      <c r="O244" s="69">
        <f>IF(A13taxstdlife="n/a","n/a",IF(O$3&gt;(A13taxstdlife+$E244),(Input!$I$53-Input!$I$87)-SUM($I244:N244),(Input!$I$53-Input!$I$87)/A13taxstdlife))</f>
        <v>0</v>
      </c>
      <c r="P244" s="69">
        <f>IF(A13taxstdlife="n/a","n/a",IF(P$3&gt;(A13taxstdlife+$E244),(Input!$I$53-Input!$I$87)-SUM($I244:O244),(Input!$I$53-Input!$I$87)/A13taxstdlife))</f>
        <v>0</v>
      </c>
      <c r="Q244" s="69">
        <f>IF(A13taxstdlife="n/a","n/a",IF(Q$3&gt;(A13taxstdlife+$E244),(Input!$I$53-Input!$I$87)-SUM($I244:P244),(Input!$I$53-Input!$I$87)/A13taxstdlife))</f>
        <v>0</v>
      </c>
      <c r="R244" s="69"/>
      <c r="S244" s="104"/>
      <c r="T244" s="104"/>
      <c r="U244" s="104"/>
      <c r="V244" s="104"/>
      <c r="W244" s="104"/>
      <c r="X244" s="104"/>
      <c r="Y244" s="104"/>
      <c r="Z244" s="104"/>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190"/>
      <c r="BK244" s="190"/>
      <c r="BL244" s="190"/>
      <c r="BM244" s="190"/>
      <c r="BN244" s="190"/>
      <c r="BO244" s="190"/>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51"/>
      <c r="E245" s="87">
        <v>4</v>
      </c>
      <c r="F245" s="27"/>
      <c r="G245" s="212"/>
      <c r="H245" s="151"/>
      <c r="I245" s="151"/>
      <c r="J245" s="150"/>
      <c r="K245" s="69">
        <f>IF(A13taxstdlife="n/a","n/a",IF(K$3&gt;(A13taxstdlife+$E245),(Input!$J$53-Input!$J$87)-SUM($J245:J245),(Input!$J$53-Input!$J$87)/A13taxstdlife))</f>
        <v>0</v>
      </c>
      <c r="L245" s="69">
        <f>IF(A13taxstdlife="n/a","n/a",IF(L$3&gt;(A13taxstdlife+$E245),(Input!$J$53-Input!$J$87)-SUM($J245:K245),(Input!$J$53-Input!$J$87)/A13taxstdlife))</f>
        <v>0</v>
      </c>
      <c r="M245" s="69">
        <f>IF(A13taxstdlife="n/a","n/a",IF(M$3&gt;(A13taxstdlife+$E245),(Input!$J$53-Input!$J$87)-SUM($J245:L245),(Input!$J$53-Input!$J$87)/A13taxstdlife))</f>
        <v>0</v>
      </c>
      <c r="N245" s="69">
        <f>IF(A13taxstdlife="n/a","n/a",IF(N$3&gt;(A13taxstdlife+$E245),(Input!$J$53-Input!$J$87)-SUM($J245:M245),(Input!$J$53-Input!$J$87)/A13taxstdlife))</f>
        <v>0</v>
      </c>
      <c r="O245" s="69">
        <f>IF(A13taxstdlife="n/a","n/a",IF(O$3&gt;(A13taxstdlife+$E245),(Input!$J$53-Input!$J$87)-SUM($J245:N245),(Input!$J$53-Input!$J$87)/A13taxstdlife))</f>
        <v>0</v>
      </c>
      <c r="P245" s="69">
        <f>IF(A13taxstdlife="n/a","n/a",IF(P$3&gt;(A13taxstdlife+$E245),(Input!$J$53-Input!$J$87)-SUM($J245:O245),(Input!$J$53-Input!$J$87)/A13taxstdlife))</f>
        <v>0</v>
      </c>
      <c r="Q245" s="69">
        <f>IF(A13taxstdlife="n/a","n/a",IF(Q$3&gt;(A13taxstdlife+$E245),(Input!$J$53-Input!$J$87)-SUM($J245:P245),(Input!$J$53-Input!$J$87)/A13taxstdlife))</f>
        <v>0</v>
      </c>
      <c r="R245" s="69"/>
      <c r="S245" s="104"/>
      <c r="T245" s="104"/>
      <c r="U245" s="104"/>
      <c r="V245" s="104"/>
      <c r="W245" s="104"/>
      <c r="X245" s="104"/>
      <c r="Y245" s="104"/>
      <c r="Z245" s="104"/>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190"/>
      <c r="BK245" s="190"/>
      <c r="BL245" s="190"/>
      <c r="BM245" s="190"/>
      <c r="BN245" s="190"/>
      <c r="BO245" s="190"/>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51"/>
      <c r="E246" s="87">
        <v>5</v>
      </c>
      <c r="F246" s="27"/>
      <c r="G246" s="212"/>
      <c r="H246" s="151"/>
      <c r="I246" s="151"/>
      <c r="J246" s="151"/>
      <c r="K246" s="150"/>
      <c r="L246" s="69">
        <f>IF(A13taxstdlife="n/a","n/a",IF(L$3&gt;(A13taxstdlife+$E246),(Input!$K$53-Input!$K$87)-SUM($K246:K246),(Input!$K$53-Input!$K$87)/A13taxstdlife))</f>
        <v>0</v>
      </c>
      <c r="M246" s="69">
        <f>IF(A13taxstdlife="n/a","n/a",IF(M$3&gt;(A13taxstdlife+$E246),(Input!$K$53-Input!$K$87)-SUM($K246:L246),(Input!$K$53-Input!$K$87)/A13taxstdlife))</f>
        <v>0</v>
      </c>
      <c r="N246" s="69">
        <f>IF(A13taxstdlife="n/a","n/a",IF(N$3&gt;(A13taxstdlife+$E246),(Input!$K$53-Input!$K$87)-SUM($K246:M246),(Input!$K$53-Input!$K$87)/A13taxstdlife))</f>
        <v>0</v>
      </c>
      <c r="O246" s="69">
        <f>IF(A13taxstdlife="n/a","n/a",IF(O$3&gt;(A13taxstdlife+$E246),(Input!$K$53-Input!$K$87)-SUM($K246:N246),(Input!$K$53-Input!$K$87)/A13taxstdlife))</f>
        <v>0</v>
      </c>
      <c r="P246" s="69">
        <f>IF(A13taxstdlife="n/a","n/a",IF(P$3&gt;(A13taxstdlife+$E246),(Input!$K$53-Input!$K$87)-SUM($K246:O246),(Input!$K$53-Input!$K$87)/A13taxstdlife))</f>
        <v>0</v>
      </c>
      <c r="Q246" s="69">
        <f>IF(A13taxstdlife="n/a","n/a",IF(Q$3&gt;(A13taxstdlife+$E246),(Input!$K$53-Input!$K$87)-SUM($K246:P246),(Input!$K$53-Input!$K$87)/A13taxstdlife))</f>
        <v>0</v>
      </c>
      <c r="R246" s="69"/>
      <c r="S246" s="104"/>
      <c r="T246" s="104"/>
      <c r="U246" s="104"/>
      <c r="V246" s="104"/>
      <c r="W246" s="104"/>
      <c r="X246" s="104"/>
      <c r="Y246" s="104"/>
      <c r="Z246" s="104"/>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190"/>
      <c r="BK246" s="190"/>
      <c r="BL246" s="190"/>
      <c r="BM246" s="190"/>
      <c r="BN246" s="190"/>
      <c r="BO246" s="190"/>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51"/>
      <c r="E247" s="87">
        <v>6</v>
      </c>
      <c r="F247" s="27"/>
      <c r="G247" s="212"/>
      <c r="H247" s="151"/>
      <c r="I247" s="151"/>
      <c r="J247" s="151"/>
      <c r="K247" s="151"/>
      <c r="L247" s="150"/>
      <c r="M247" s="69">
        <f>IF(A13taxstdlife="n/a","n/a",IF(M$3&gt;(A13taxstdlife+$E247),(Input!$L$53-Input!$L$87)-SUM($L247:L247),(Input!$L$53-Input!$L$87)/A13taxstdlife))</f>
        <v>0</v>
      </c>
      <c r="N247" s="69">
        <f>IF(A13taxstdlife="n/a","n/a",IF(N$3&gt;(A13taxstdlife+$E247),(Input!$L$53-Input!$L$87)-SUM($L247:M247),(Input!$L$53-Input!$L$87)/A13taxstdlife))</f>
        <v>0</v>
      </c>
      <c r="O247" s="69">
        <f>IF(A13taxstdlife="n/a","n/a",IF(O$3&gt;(A13taxstdlife+$E247),(Input!$L$53-Input!$L$87)-SUM($L247:N247),(Input!$L$53-Input!$L$87)/A13taxstdlife))</f>
        <v>0</v>
      </c>
      <c r="P247" s="69">
        <f>IF(A13taxstdlife="n/a","n/a",IF(P$3&gt;(A13taxstdlife+$E247),(Input!$L$53-Input!$L$87)-SUM($L247:O247),(Input!$L$53-Input!$L$87)/A13taxstdlife))</f>
        <v>0</v>
      </c>
      <c r="Q247" s="69">
        <f>IF(A13taxstdlife="n/a","n/a",IF(Q$3&gt;(A13taxstdlife+$E247),(Input!$L$53-Input!$L$87)-SUM($L247:P247),(Input!$L$53-Input!$L$87)/A13taxstdlife))</f>
        <v>0</v>
      </c>
      <c r="R247" s="69"/>
      <c r="S247" s="104"/>
      <c r="T247" s="104"/>
      <c r="U247" s="104"/>
      <c r="V247" s="104"/>
      <c r="W247" s="104"/>
      <c r="X247" s="104"/>
      <c r="Y247" s="104"/>
      <c r="Z247" s="104"/>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190"/>
      <c r="BK247" s="190"/>
      <c r="BL247" s="190"/>
      <c r="BM247" s="190"/>
      <c r="BN247" s="190"/>
      <c r="BO247" s="190"/>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51"/>
      <c r="E248" s="87">
        <v>7</v>
      </c>
      <c r="F248" s="27"/>
      <c r="G248" s="212"/>
      <c r="H248" s="151"/>
      <c r="I248" s="151"/>
      <c r="J248" s="151"/>
      <c r="K248" s="151"/>
      <c r="L248" s="151"/>
      <c r="M248" s="150"/>
      <c r="N248" s="69">
        <f>IF(A13taxstdlife="n/a","n/a",IF(N$3&gt;(A13taxstdlife+$E248),(Input!$M$53-Input!$M$87)-SUM($M248:M248),(Input!$M$53-Input!$M$87)/A13taxstdlife))</f>
        <v>0</v>
      </c>
      <c r="O248" s="69">
        <f>IF(A13taxstdlife="n/a","n/a",IF(O$3&gt;(A13taxstdlife+$E248),(Input!$M$53-Input!$M$87)-SUM($M248:N248),(Input!$M$53-Input!$M$87)/A13taxstdlife))</f>
        <v>0</v>
      </c>
      <c r="P248" s="69">
        <f>IF(A13taxstdlife="n/a","n/a",IF(P$3&gt;(A13taxstdlife+$E248),(Input!$M$53-Input!$M$87)-SUM($M248:O248),(Input!$M$53-Input!$M$87)/A13taxstdlife))</f>
        <v>0</v>
      </c>
      <c r="Q248" s="69">
        <f>IF(A13taxstdlife="n/a","n/a",IF(Q$3&gt;(A13taxstdlife+$E248),(Input!$M$53-Input!$M$87)-SUM($M248:P248),(Input!$M$53-Input!$M$87)/A13taxstdlife))</f>
        <v>0</v>
      </c>
      <c r="R248" s="69"/>
      <c r="S248" s="104"/>
      <c r="T248" s="104"/>
      <c r="U248" s="104"/>
      <c r="V248" s="104"/>
      <c r="W248" s="104"/>
      <c r="X248" s="104"/>
      <c r="Y248" s="104"/>
      <c r="Z248" s="104"/>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190"/>
      <c r="BK248" s="190"/>
      <c r="BL248" s="190"/>
      <c r="BM248" s="190"/>
      <c r="BN248" s="190"/>
      <c r="BO248" s="190"/>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51"/>
      <c r="E249" s="87">
        <v>8</v>
      </c>
      <c r="F249" s="27"/>
      <c r="G249" s="212"/>
      <c r="H249" s="151"/>
      <c r="I249" s="151"/>
      <c r="J249" s="151"/>
      <c r="K249" s="151"/>
      <c r="L249" s="151"/>
      <c r="M249" s="151"/>
      <c r="N249" s="150"/>
      <c r="O249" s="69">
        <f>IF(A13taxstdlife="n/a","n/a",IF(O$3&gt;(A13taxstdlife+$E249),(Input!$N$53-Input!$N$87)-SUM($N249:N249),(Input!$N$53-Input!$N$87)/A13taxstdlife))</f>
        <v>0</v>
      </c>
      <c r="P249" s="69">
        <f>IF(A13taxstdlife="n/a","n/a",IF(P$3&gt;(A13taxstdlife+$E249),(Input!$N$53-Input!$N$87)-SUM($N249:O249),(Input!$N$53-Input!$N$87)/A13taxstdlife))</f>
        <v>0</v>
      </c>
      <c r="Q249" s="69">
        <f>IF(A13taxstdlife="n/a","n/a",IF(Q$3&gt;(A13taxstdlife+$E249),(Input!$N$53-Input!$N$87)-SUM($N249:P249),(Input!$N$53-Input!$N$87)/A13taxstdlife))</f>
        <v>0</v>
      </c>
      <c r="R249" s="69"/>
      <c r="S249" s="104"/>
      <c r="T249" s="104"/>
      <c r="U249" s="104"/>
      <c r="V249" s="104"/>
      <c r="W249" s="104"/>
      <c r="X249" s="104"/>
      <c r="Y249" s="104"/>
      <c r="Z249" s="104"/>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190"/>
      <c r="BK249" s="190"/>
      <c r="BL249" s="190"/>
      <c r="BM249" s="190"/>
      <c r="BN249" s="190"/>
      <c r="BO249" s="190"/>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51"/>
      <c r="E250" s="87">
        <v>9</v>
      </c>
      <c r="F250" s="27"/>
      <c r="G250" s="212"/>
      <c r="H250" s="151"/>
      <c r="I250" s="151"/>
      <c r="J250" s="151"/>
      <c r="K250" s="151"/>
      <c r="L250" s="151"/>
      <c r="M250" s="151"/>
      <c r="N250" s="151"/>
      <c r="O250" s="150"/>
      <c r="P250" s="69">
        <f>IF(A13taxstdlife="n/a","n/a",IF(P$3&gt;(A13taxstdlife+$E250),(Input!$O$53-Input!$O$87)-SUM($O250:O250),(Input!$O$53-Input!$O$87)/A13taxstdlife))</f>
        <v>0</v>
      </c>
      <c r="Q250" s="69">
        <f>IF(A13taxstdlife="n/a","n/a",IF(Q$3&gt;(A13taxstdlife+$E250),(Input!$O$53-Input!$O$87)-SUM($O250:P250),(Input!$O$53-Input!$O$87)/A13taxstdlife))</f>
        <v>0</v>
      </c>
      <c r="R250" s="69"/>
      <c r="S250" s="104"/>
      <c r="T250" s="104"/>
      <c r="U250" s="104"/>
      <c r="V250" s="104"/>
      <c r="W250" s="104"/>
      <c r="X250" s="104"/>
      <c r="Y250" s="104"/>
      <c r="Z250" s="104"/>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190"/>
      <c r="BK250" s="190"/>
      <c r="BL250" s="190"/>
      <c r="BM250" s="190"/>
      <c r="BN250" s="190"/>
      <c r="BO250" s="19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51"/>
      <c r="E251" s="87">
        <v>10</v>
      </c>
      <c r="F251" s="27"/>
      <c r="G251" s="212"/>
      <c r="H251" s="151"/>
      <c r="I251" s="151"/>
      <c r="J251" s="151"/>
      <c r="K251" s="151"/>
      <c r="L251" s="151"/>
      <c r="M251" s="151"/>
      <c r="N251" s="151"/>
      <c r="O251" s="151"/>
      <c r="P251" s="150"/>
      <c r="Q251" s="69">
        <f>IF(A13taxstdlife="n/a","n/a",IF(Q$3&gt;(A13taxstdlife+$E251),(Input!$P$53-Input!$P$87)-SUM($P251:P251),(Input!$P$53-Input!$P$87)/A13taxstdlife))</f>
        <v>0</v>
      </c>
      <c r="R251" s="69"/>
      <c r="S251" s="104"/>
      <c r="T251" s="104"/>
      <c r="U251" s="104"/>
      <c r="V251" s="104"/>
      <c r="W251" s="104"/>
      <c r="X251" s="104"/>
      <c r="Y251" s="104"/>
      <c r="Z251" s="104"/>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190"/>
      <c r="BK251" s="190"/>
      <c r="BL251" s="190"/>
      <c r="BM251" s="190"/>
      <c r="BN251" s="190"/>
      <c r="BO251" s="190"/>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51"/>
      <c r="E252" s="88">
        <v>11</v>
      </c>
      <c r="F252" s="27"/>
      <c r="G252" s="212"/>
      <c r="H252" s="151"/>
      <c r="I252" s="151"/>
      <c r="J252" s="151"/>
      <c r="K252" s="151"/>
      <c r="L252" s="151"/>
      <c r="M252" s="151"/>
      <c r="N252" s="151"/>
      <c r="O252" s="151"/>
      <c r="P252" s="192"/>
      <c r="Q252" s="150"/>
      <c r="R252" s="69"/>
      <c r="S252" s="104"/>
      <c r="T252" s="104"/>
      <c r="U252" s="104"/>
      <c r="V252" s="104"/>
      <c r="W252" s="104"/>
      <c r="X252" s="104"/>
      <c r="Y252" s="104"/>
      <c r="Z252" s="104"/>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190"/>
      <c r="BK252" s="190"/>
      <c r="BL252" s="190"/>
      <c r="BM252" s="190"/>
      <c r="BN252" s="190"/>
      <c r="BO252" s="190"/>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Equity raising costs</v>
      </c>
      <c r="D253" s="9"/>
      <c r="E253" s="9"/>
      <c r="F253" s="23"/>
      <c r="G253" s="213">
        <f t="shared" ref="G253:L253" si="47">-SUM(G240:G252)</f>
        <v>0</v>
      </c>
      <c r="H253" s="166">
        <f t="shared" si="47"/>
        <v>0</v>
      </c>
      <c r="I253" s="166">
        <f t="shared" si="47"/>
        <v>-7.4871734655186531E-4</v>
      </c>
      <c r="J253" s="166">
        <f t="shared" si="47"/>
        <v>-7.4871734655186531E-4</v>
      </c>
      <c r="K253" s="166">
        <f t="shared" si="47"/>
        <v>-7.4871734655186531E-4</v>
      </c>
      <c r="L253" s="166">
        <f t="shared" si="47"/>
        <v>-7.4871734655186531E-4</v>
      </c>
      <c r="M253" s="166">
        <f>IF(Input!M173&gt;0, -SUM(M240:M252), 0)</f>
        <v>0</v>
      </c>
      <c r="N253" s="166">
        <f>IF(Input!N173&gt;0, -SUM(N240:N252), 0)</f>
        <v>0</v>
      </c>
      <c r="O253" s="166">
        <f>IF(Input!O173&gt;0, -SUM(O240:O252), 0)</f>
        <v>0</v>
      </c>
      <c r="P253" s="166">
        <f>IF(Input!P173&gt;0, -SUM(P240:P252), 0)</f>
        <v>0</v>
      </c>
      <c r="Q253" s="166">
        <f>IF(Input!Q173&gt;0, -SUM(Q240:Q252), 0)</f>
        <v>0</v>
      </c>
      <c r="R253" s="65"/>
      <c r="S253" s="103"/>
      <c r="T253" s="103"/>
      <c r="U253" s="103"/>
      <c r="V253" s="103"/>
      <c r="W253" s="103"/>
      <c r="X253" s="103"/>
      <c r="Y253" s="103"/>
      <c r="Z253" s="103"/>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190"/>
      <c r="BK253" s="190"/>
      <c r="BL253" s="190"/>
      <c r="BM253" s="190"/>
      <c r="BN253" s="190"/>
      <c r="BO253" s="190"/>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65</v>
      </c>
      <c r="E254" s="33"/>
      <c r="F254" s="35"/>
      <c r="G254" s="209">
        <f>IF(G$3&gt;A14taxremlife,A14taxvalue-SUM($F254:F254),IF(A14taxremlife="N/A","n/a",A14taxvalue/A14taxremlife))</f>
        <v>0</v>
      </c>
      <c r="H254" s="68">
        <f>IF(H$3&gt;A14taxremlife,A14taxvalue-SUM($F254:G254),IF(A14taxremlife="N/A","n/a",A14taxvalue/A14taxremlife))</f>
        <v>0</v>
      </c>
      <c r="I254" s="68">
        <f>IF(I$3&gt;A14taxremlife,A14taxvalue-SUM($F254:H254),IF(A14taxremlife="N/A","n/a",A14taxvalue/A14taxremlife))</f>
        <v>0</v>
      </c>
      <c r="J254" s="68">
        <f>IF(J$3&gt;A14taxremlife,A14taxvalue-SUM($F254:I254),IF(A14taxremlife="N/A","n/a",A14taxvalue/A14taxremlife))</f>
        <v>0</v>
      </c>
      <c r="K254" s="68">
        <f>IF(K$3&gt;A14taxremlife,A14taxvalue-SUM($F254:J254),IF(A14taxremlife="N/A","n/a",A14taxvalue/A14taxremlife))</f>
        <v>0</v>
      </c>
      <c r="L254" s="68">
        <f>IF(L$3&gt;A14taxremlife,A14taxvalue-SUM($F254:K254),IF(A14taxremlife="N/A","n/a",A14taxvalue/A14taxremlife))</f>
        <v>0</v>
      </c>
      <c r="M254" s="68">
        <f>IF(M$3&gt;A14taxremlife,A14taxvalue-SUM($F254:L254),IF(A14taxremlife="N/A","n/a",A14taxvalue/A14taxremlife))</f>
        <v>0</v>
      </c>
      <c r="N254" s="68">
        <f>IF(N$3&gt;A14taxremlife,A14taxvalue-SUM($F254:M254),IF(A14taxremlife="N/A","n/a",A14taxvalue/A14taxremlife))</f>
        <v>0</v>
      </c>
      <c r="O254" s="68">
        <f>IF(O$3&gt;A14taxremlife,A14taxvalue-SUM($F254:N254),IF(A14taxremlife="N/A","n/a",A14taxvalue/A14taxremlife))</f>
        <v>0</v>
      </c>
      <c r="P254" s="68">
        <f>IF(P$3&gt;A14taxremlife,A14taxvalue-SUM($F254:O254),IF(A14taxremlife="N/A","n/a",A14taxvalue/A14taxremlife))</f>
        <v>0</v>
      </c>
      <c r="Q254" s="68">
        <f>IF(Q$3&gt;A14taxremlife,A14taxvalue-SUM($F254:P254),IF(A14taxremlife="N/A","n/a",A14taxvalue/A14taxremlife))</f>
        <v>0</v>
      </c>
      <c r="R254" s="68"/>
      <c r="S254" s="104"/>
      <c r="T254" s="104"/>
      <c r="U254" s="104"/>
      <c r="V254" s="104"/>
      <c r="W254" s="104"/>
      <c r="X254" s="104"/>
      <c r="Y254" s="104"/>
      <c r="Z254" s="104"/>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190"/>
      <c r="BK254" s="190"/>
      <c r="BL254" s="190"/>
      <c r="BM254" s="190"/>
      <c r="BN254" s="190"/>
      <c r="BO254" s="190"/>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50" t="s">
        <v>83</v>
      </c>
      <c r="E255" s="87">
        <v>0</v>
      </c>
      <c r="F255" s="27"/>
      <c r="G255" s="210"/>
      <c r="H255" s="69"/>
      <c r="I255" s="69"/>
      <c r="J255" s="69"/>
      <c r="K255" s="69"/>
      <c r="L255" s="69"/>
      <c r="M255" s="69"/>
      <c r="N255" s="69"/>
      <c r="O255" s="69"/>
      <c r="P255" s="69"/>
      <c r="Q255" s="69"/>
      <c r="R255" s="69"/>
      <c r="S255" s="104"/>
      <c r="T255" s="104"/>
      <c r="U255" s="104"/>
      <c r="V255" s="104"/>
      <c r="W255" s="104"/>
      <c r="X255" s="104"/>
      <c r="Y255" s="104"/>
      <c r="Z255" s="104"/>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190"/>
      <c r="BK255" s="190"/>
      <c r="BL255" s="190"/>
      <c r="BM255" s="190"/>
      <c r="BN255" s="190"/>
      <c r="BO255" s="190"/>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51"/>
      <c r="E256" s="87">
        <v>1</v>
      </c>
      <c r="F256" s="27"/>
      <c r="G256" s="211"/>
      <c r="H256" s="69">
        <f>IF(A14taxstdlife="n/a","n/a",IF(H$3&gt;(A14taxstdlife+$E256),(Input!$G$54-Input!$G$88)-SUM($G256:G256),(Input!$G$54-Input!$G$88)/A14taxstdlife))</f>
        <v>0</v>
      </c>
      <c r="I256" s="69">
        <f>IF(A14taxstdlife="n/a","n/a",IF(I$3&gt;(A14taxstdlife+$E256),(Input!$G$54-Input!$G$88)-SUM($G256:H256),(Input!$G$54-Input!$G$88)/A14taxstdlife))</f>
        <v>0</v>
      </c>
      <c r="J256" s="69">
        <f>IF(A14taxstdlife="n/a","n/a",IF(J$3&gt;(A14taxstdlife+$E256),(Input!$G$54-Input!$G$88)-SUM($G256:I256),(Input!$G$54-Input!$G$88)/A14taxstdlife))</f>
        <v>0</v>
      </c>
      <c r="K256" s="69">
        <f>IF(A14taxstdlife="n/a","n/a",IF(K$3&gt;(A14taxstdlife+$E256),(Input!$G$54-Input!$G$88)-SUM($G256:J256),(Input!$G$54-Input!$G$88)/A14taxstdlife))</f>
        <v>0</v>
      </c>
      <c r="L256" s="69">
        <f>IF(A14taxstdlife="n/a","n/a",IF(L$3&gt;(A14taxstdlife+$E256),(Input!$G$54-Input!$G$88)-SUM($G256:K256),(Input!$G$54-Input!$G$88)/A14taxstdlife))</f>
        <v>0</v>
      </c>
      <c r="M256" s="69">
        <f>IF(A14taxstdlife="n/a","n/a",IF(M$3&gt;(A14taxstdlife+$E256),(Input!$G$54-Input!$G$88)-SUM($G256:L256),(Input!$G$54-Input!$G$88)/A14taxstdlife))</f>
        <v>0</v>
      </c>
      <c r="N256" s="69">
        <f>IF(A14taxstdlife="n/a","n/a",IF(N$3&gt;(A14taxstdlife+$E256),(Input!$G$54-Input!$G$88)-SUM($G256:M256),(Input!$G$54-Input!$G$88)/A14taxstdlife))</f>
        <v>0</v>
      </c>
      <c r="O256" s="69">
        <f>IF(A14taxstdlife="n/a","n/a",IF(O$3&gt;(A14taxstdlife+$E256),(Input!$G$54-Input!$G$88)-SUM($G256:N256),(Input!$G$54-Input!$G$88)/A14taxstdlife))</f>
        <v>0</v>
      </c>
      <c r="P256" s="69">
        <f>IF(A14taxstdlife="n/a","n/a",IF(P$3&gt;(A14taxstdlife+$E256),(Input!$G$54-Input!$G$88)-SUM($G256:O256),(Input!$G$54-Input!$G$88)/A14taxstdlife))</f>
        <v>0</v>
      </c>
      <c r="Q256" s="69">
        <f>IF(A14taxstdlife="n/a","n/a",IF(Q$3&gt;(A14taxstdlife+$E256),(Input!$G$54-Input!$G$88)-SUM($G256:P256),(Input!$G$54-Input!$G$88)/A14taxstdlife))</f>
        <v>0</v>
      </c>
      <c r="R256" s="69"/>
      <c r="S256" s="104"/>
      <c r="T256" s="104"/>
      <c r="U256" s="104"/>
      <c r="V256" s="104"/>
      <c r="W256" s="104"/>
      <c r="X256" s="104"/>
      <c r="Y256" s="104"/>
      <c r="Z256" s="104"/>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190"/>
      <c r="BK256" s="190"/>
      <c r="BL256" s="190"/>
      <c r="BM256" s="190"/>
      <c r="BN256" s="190"/>
      <c r="BO256" s="190"/>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51"/>
      <c r="E257" s="87">
        <v>2</v>
      </c>
      <c r="F257" s="27"/>
      <c r="G257" s="212"/>
      <c r="H257" s="150"/>
      <c r="I257" s="69">
        <f>IF(A14taxstdlife="n/a","n/a",IF(I$3&gt;(A14taxstdlife+$E257),(Input!$H$54-Input!$H$88)-SUM($H257:H257),(Input!$H$54-Input!$H$88)/A14taxstdlife))</f>
        <v>0</v>
      </c>
      <c r="J257" s="69">
        <f>IF(A14taxstdlife="n/a","n/a",IF(J$3&gt;(A14taxstdlife+$E257),(Input!$H$54-Input!$H$88)-SUM($H257:I257),(Input!$H$54-Input!$H$88)/A14taxstdlife))</f>
        <v>0</v>
      </c>
      <c r="K257" s="69">
        <f>IF(A14taxstdlife="n/a","n/a",IF(K$3&gt;(A14taxstdlife+$E257),(Input!$H$54-Input!$H$88)-SUM($H257:J257),(Input!$H$54-Input!$H$88)/A14taxstdlife))</f>
        <v>0</v>
      </c>
      <c r="L257" s="69">
        <f>IF(A14taxstdlife="n/a","n/a",IF(L$3&gt;(A14taxstdlife+$E257),(Input!$H$54-Input!$H$88)-SUM($H257:K257),(Input!$H$54-Input!$H$88)/A14taxstdlife))</f>
        <v>0</v>
      </c>
      <c r="M257" s="69">
        <f>IF(A14taxstdlife="n/a","n/a",IF(M$3&gt;(A14taxstdlife+$E257),(Input!$H$54-Input!$H$88)-SUM($H257:L257),(Input!$H$54-Input!$H$88)/A14taxstdlife))</f>
        <v>0</v>
      </c>
      <c r="N257" s="69">
        <f>IF(A14taxstdlife="n/a","n/a",IF(N$3&gt;(A14taxstdlife+$E257),(Input!$H$54-Input!$H$88)-SUM($H257:M257),(Input!$H$54-Input!$H$88)/A14taxstdlife))</f>
        <v>0</v>
      </c>
      <c r="O257" s="69">
        <f>IF(A14taxstdlife="n/a","n/a",IF(O$3&gt;(A14taxstdlife+$E257),(Input!$H$54-Input!$H$88)-SUM($H257:N257),(Input!$H$54-Input!$H$88)/A14taxstdlife))</f>
        <v>0</v>
      </c>
      <c r="P257" s="69">
        <f>IF(A14taxstdlife="n/a","n/a",IF(P$3&gt;(A14taxstdlife+$E257),(Input!$H$54-Input!$H$88)-SUM($H257:O257),(Input!$H$54-Input!$H$88)/A14taxstdlife))</f>
        <v>0</v>
      </c>
      <c r="Q257" s="69">
        <f>IF(A14taxstdlife="n/a","n/a",IF(Q$3&gt;(A14taxstdlife+$E257),(Input!$H$54-Input!$H$88)-SUM($H257:P257),(Input!$H$54-Input!$H$88)/A14taxstdlife))</f>
        <v>0</v>
      </c>
      <c r="R257" s="69"/>
      <c r="S257" s="104"/>
      <c r="T257" s="104"/>
      <c r="U257" s="104"/>
      <c r="V257" s="104"/>
      <c r="W257" s="104"/>
      <c r="X257" s="104"/>
      <c r="Y257" s="104"/>
      <c r="Z257" s="104"/>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190"/>
      <c r="BK257" s="190"/>
      <c r="BL257" s="190"/>
      <c r="BM257" s="190"/>
      <c r="BN257" s="190"/>
      <c r="BO257" s="190"/>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51"/>
      <c r="E258" s="87">
        <v>3</v>
      </c>
      <c r="F258" s="27"/>
      <c r="G258" s="212"/>
      <c r="H258" s="151"/>
      <c r="I258" s="150"/>
      <c r="J258" s="69">
        <f>IF(A14taxstdlife="n/a","n/a",IF(J$3&gt;(A14taxstdlife+$E258),(Input!$I$54-Input!$I$88)-SUM($I258:I258),(Input!$I$54-Input!$I$88)/A14taxstdlife))</f>
        <v>0</v>
      </c>
      <c r="K258" s="69">
        <f>IF(A14taxstdlife="n/a","n/a",IF(K$3&gt;(A14taxstdlife+$E258),(Input!$I$54-Input!$I$88)-SUM($I258:J258),(Input!$I$54-Input!$I$88)/A14taxstdlife))</f>
        <v>0</v>
      </c>
      <c r="L258" s="69">
        <f>IF(A14taxstdlife="n/a","n/a",IF(L$3&gt;(A14taxstdlife+$E258),(Input!$I$54-Input!$I$88)-SUM($I258:K258),(Input!$I$54-Input!$I$88)/A14taxstdlife))</f>
        <v>0</v>
      </c>
      <c r="M258" s="69">
        <f>IF(A14taxstdlife="n/a","n/a",IF(M$3&gt;(A14taxstdlife+$E258),(Input!$I$54-Input!$I$88)-SUM($I258:L258),(Input!$I$54-Input!$I$88)/A14taxstdlife))</f>
        <v>0</v>
      </c>
      <c r="N258" s="69">
        <f>IF(A14taxstdlife="n/a","n/a",IF(N$3&gt;(A14taxstdlife+$E258),(Input!$I$54-Input!$I$88)-SUM($I258:M258),(Input!$I$54-Input!$I$88)/A14taxstdlife))</f>
        <v>0</v>
      </c>
      <c r="O258" s="69">
        <f>IF(A14taxstdlife="n/a","n/a",IF(O$3&gt;(A14taxstdlife+$E258),(Input!$I$54-Input!$I$88)-SUM($I258:N258),(Input!$I$54-Input!$I$88)/A14taxstdlife))</f>
        <v>0</v>
      </c>
      <c r="P258" s="69">
        <f>IF(A14taxstdlife="n/a","n/a",IF(P$3&gt;(A14taxstdlife+$E258),(Input!$I$54-Input!$I$88)-SUM($I258:O258),(Input!$I$54-Input!$I$88)/A14taxstdlife))</f>
        <v>0</v>
      </c>
      <c r="Q258" s="69">
        <f>IF(A14taxstdlife="n/a","n/a",IF(Q$3&gt;(A14taxstdlife+$E258),(Input!$I$54-Input!$I$88)-SUM($I258:P258),(Input!$I$54-Input!$I$88)/A14taxstdlife))</f>
        <v>0</v>
      </c>
      <c r="R258" s="69"/>
      <c r="S258" s="104"/>
      <c r="T258" s="104"/>
      <c r="U258" s="104"/>
      <c r="V258" s="104"/>
      <c r="W258" s="104"/>
      <c r="X258" s="104"/>
      <c r="Y258" s="104"/>
      <c r="Z258" s="104"/>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190"/>
      <c r="BK258" s="190"/>
      <c r="BL258" s="190"/>
      <c r="BM258" s="190"/>
      <c r="BN258" s="190"/>
      <c r="BO258" s="190"/>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51"/>
      <c r="E259" s="87">
        <v>4</v>
      </c>
      <c r="F259" s="27"/>
      <c r="G259" s="212"/>
      <c r="H259" s="151"/>
      <c r="I259" s="151"/>
      <c r="J259" s="150"/>
      <c r="K259" s="69">
        <f>IF(A14taxstdlife="n/a","n/a",IF(K$3&gt;(A14taxstdlife+$E259),(Input!$J$54-Input!$J$88)-SUM($J259:J259),(Input!$J$54-Input!$J$88)/A14taxstdlife))</f>
        <v>0</v>
      </c>
      <c r="L259" s="69">
        <f>IF(A14taxstdlife="n/a","n/a",IF(L$3&gt;(A14taxstdlife+$E259),(Input!$J$54-Input!$J$88)-SUM($J259:K259),(Input!$J$54-Input!$J$88)/A14taxstdlife))</f>
        <v>0</v>
      </c>
      <c r="M259" s="69">
        <f>IF(A14taxstdlife="n/a","n/a",IF(M$3&gt;(A14taxstdlife+$E259),(Input!$J$54-Input!$J$88)-SUM($J259:L259),(Input!$J$54-Input!$J$88)/A14taxstdlife))</f>
        <v>0</v>
      </c>
      <c r="N259" s="69">
        <f>IF(A14taxstdlife="n/a","n/a",IF(N$3&gt;(A14taxstdlife+$E259),(Input!$J$54-Input!$J$88)-SUM($J259:M259),(Input!$J$54-Input!$J$88)/A14taxstdlife))</f>
        <v>0</v>
      </c>
      <c r="O259" s="69">
        <f>IF(A14taxstdlife="n/a","n/a",IF(O$3&gt;(A14taxstdlife+$E259),(Input!$J$54-Input!$J$88)-SUM($J259:N259),(Input!$J$54-Input!$J$88)/A14taxstdlife))</f>
        <v>0</v>
      </c>
      <c r="P259" s="69">
        <f>IF(A14taxstdlife="n/a","n/a",IF(P$3&gt;(A14taxstdlife+$E259),(Input!$J$54-Input!$J$88)-SUM($J259:O259),(Input!$J$54-Input!$J$88)/A14taxstdlife))</f>
        <v>0</v>
      </c>
      <c r="Q259" s="69">
        <f>IF(A14taxstdlife="n/a","n/a",IF(Q$3&gt;(A14taxstdlife+$E259),(Input!$J$54-Input!$J$88)-SUM($J259:P259),(Input!$J$54-Input!$J$88)/A14taxstdlife))</f>
        <v>0</v>
      </c>
      <c r="R259" s="69"/>
      <c r="S259" s="104"/>
      <c r="T259" s="104"/>
      <c r="U259" s="104"/>
      <c r="V259" s="104"/>
      <c r="W259" s="104"/>
      <c r="X259" s="104"/>
      <c r="Y259" s="104"/>
      <c r="Z259" s="104"/>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190"/>
      <c r="BK259" s="190"/>
      <c r="BL259" s="190"/>
      <c r="BM259" s="190"/>
      <c r="BN259" s="190"/>
      <c r="BO259" s="190"/>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51"/>
      <c r="E260" s="87">
        <v>5</v>
      </c>
      <c r="F260" s="27"/>
      <c r="G260" s="212"/>
      <c r="H260" s="151"/>
      <c r="I260" s="151"/>
      <c r="J260" s="151"/>
      <c r="K260" s="150"/>
      <c r="L260" s="69">
        <f>IF(A14taxstdlife="n/a","n/a",IF(L$3&gt;(A14taxstdlife+$E260),(Input!$K$54-Input!$K$88)-SUM($K260:K260),(Input!$K$54-Input!$K$88)/A14taxstdlife))</f>
        <v>0</v>
      </c>
      <c r="M260" s="69">
        <f>IF(A14taxstdlife="n/a","n/a",IF(M$3&gt;(A14taxstdlife+$E260),(Input!$K$54-Input!$K$88)-SUM($K260:L260),(Input!$K$54-Input!$K$88)/A14taxstdlife))</f>
        <v>0</v>
      </c>
      <c r="N260" s="69">
        <f>IF(A14taxstdlife="n/a","n/a",IF(N$3&gt;(A14taxstdlife+$E260),(Input!$K$54-Input!$K$88)-SUM($K260:M260),(Input!$K$54-Input!$K$88)/A14taxstdlife))</f>
        <v>0</v>
      </c>
      <c r="O260" s="69">
        <f>IF(A14taxstdlife="n/a","n/a",IF(O$3&gt;(A14taxstdlife+$E260),(Input!$K$54-Input!$K$88)-SUM($K260:N260),(Input!$K$54-Input!$K$88)/A14taxstdlife))</f>
        <v>0</v>
      </c>
      <c r="P260" s="69">
        <f>IF(A14taxstdlife="n/a","n/a",IF(P$3&gt;(A14taxstdlife+$E260),(Input!$K$54-Input!$K$88)-SUM($K260:O260),(Input!$K$54-Input!$K$88)/A14taxstdlife))</f>
        <v>0</v>
      </c>
      <c r="Q260" s="69">
        <f>IF(A14taxstdlife="n/a","n/a",IF(Q$3&gt;(A14taxstdlife+$E260),(Input!$K$54-Input!$K$88)-SUM($K260:P260),(Input!$K$54-Input!$K$88)/A14taxstdlife))</f>
        <v>0</v>
      </c>
      <c r="R260" s="69"/>
      <c r="S260" s="104"/>
      <c r="T260" s="104"/>
      <c r="U260" s="104"/>
      <c r="V260" s="104"/>
      <c r="W260" s="104"/>
      <c r="X260" s="104"/>
      <c r="Y260" s="104"/>
      <c r="Z260" s="104"/>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190"/>
      <c r="BK260" s="190"/>
      <c r="BL260" s="190"/>
      <c r="BM260" s="190"/>
      <c r="BN260" s="190"/>
      <c r="BO260" s="19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51"/>
      <c r="E261" s="87">
        <v>6</v>
      </c>
      <c r="F261" s="27"/>
      <c r="G261" s="212"/>
      <c r="H261" s="151"/>
      <c r="I261" s="151"/>
      <c r="J261" s="151"/>
      <c r="K261" s="151"/>
      <c r="L261" s="150"/>
      <c r="M261" s="69">
        <f>IF(A14taxstdlife="n/a","n/a",IF(M$3&gt;(A14taxstdlife+$E261),(Input!$L$54-Input!$L$88)-SUM($L261:L261),(Input!$L$54-Input!$L$88)/A14taxstdlife))</f>
        <v>0</v>
      </c>
      <c r="N261" s="69">
        <f>IF(A14taxstdlife="n/a","n/a",IF(N$3&gt;(A14taxstdlife+$E261),(Input!$L$54-Input!$L$88)-SUM($L261:M261),(Input!$L$54-Input!$L$88)/A14taxstdlife))</f>
        <v>0</v>
      </c>
      <c r="O261" s="69">
        <f>IF(A14taxstdlife="n/a","n/a",IF(O$3&gt;(A14taxstdlife+$E261),(Input!$L$54-Input!$L$88)-SUM($L261:N261),(Input!$L$54-Input!$L$88)/A14taxstdlife))</f>
        <v>0</v>
      </c>
      <c r="P261" s="69">
        <f>IF(A14taxstdlife="n/a","n/a",IF(P$3&gt;(A14taxstdlife+$E261),(Input!$L$54-Input!$L$88)-SUM($L261:O261),(Input!$L$54-Input!$L$88)/A14taxstdlife))</f>
        <v>0</v>
      </c>
      <c r="Q261" s="69">
        <f>IF(A14taxstdlife="n/a","n/a",IF(Q$3&gt;(A14taxstdlife+$E261),(Input!$L$54-Input!$L$88)-SUM($L261:P261),(Input!$L$54-Input!$L$88)/A14taxstdlife))</f>
        <v>0</v>
      </c>
      <c r="R261" s="69"/>
      <c r="S261" s="104"/>
      <c r="T261" s="104"/>
      <c r="U261" s="104"/>
      <c r="V261" s="104"/>
      <c r="W261" s="104"/>
      <c r="X261" s="104"/>
      <c r="Y261" s="104"/>
      <c r="Z261" s="104"/>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190"/>
      <c r="BK261" s="190"/>
      <c r="BL261" s="190"/>
      <c r="BM261" s="190"/>
      <c r="BN261" s="190"/>
      <c r="BO261" s="190"/>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51"/>
      <c r="E262" s="87">
        <v>7</v>
      </c>
      <c r="F262" s="27"/>
      <c r="G262" s="212"/>
      <c r="H262" s="151"/>
      <c r="I262" s="151"/>
      <c r="J262" s="151"/>
      <c r="K262" s="151"/>
      <c r="L262" s="151"/>
      <c r="M262" s="150"/>
      <c r="N262" s="69">
        <f>IF(A14taxstdlife="n/a","n/a",IF(N$3&gt;(A14taxstdlife+$E262),(Input!$M$54-Input!$M$88)-SUM($M262:M262),(Input!$M$54-Input!$M$88)/A14taxstdlife))</f>
        <v>0</v>
      </c>
      <c r="O262" s="69">
        <f>IF(A14taxstdlife="n/a","n/a",IF(O$3&gt;(A14taxstdlife+$E262),(Input!$M$54-Input!$M$88)-SUM($M262:N262),(Input!$M$54-Input!$M$88)/A14taxstdlife))</f>
        <v>0</v>
      </c>
      <c r="P262" s="69">
        <f>IF(A14taxstdlife="n/a","n/a",IF(P$3&gt;(A14taxstdlife+$E262),(Input!$M$54-Input!$M$88)-SUM($M262:O262),(Input!$M$54-Input!$M$88)/A14taxstdlife))</f>
        <v>0</v>
      </c>
      <c r="Q262" s="69">
        <f>IF(A14taxstdlife="n/a","n/a",IF(Q$3&gt;(A14taxstdlife+$E262),(Input!$M$54-Input!$M$88)-SUM($M262:P262),(Input!$M$54-Input!$M$88)/A14taxstdlife))</f>
        <v>0</v>
      </c>
      <c r="R262" s="69"/>
      <c r="S262" s="104"/>
      <c r="T262" s="104"/>
      <c r="U262" s="104"/>
      <c r="V262" s="104"/>
      <c r="W262" s="104"/>
      <c r="X262" s="104"/>
      <c r="Y262" s="104"/>
      <c r="Z262" s="104"/>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190"/>
      <c r="BK262" s="190"/>
      <c r="BL262" s="190"/>
      <c r="BM262" s="190"/>
      <c r="BN262" s="190"/>
      <c r="BO262" s="190"/>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51"/>
      <c r="E263" s="87">
        <v>8</v>
      </c>
      <c r="F263" s="27"/>
      <c r="G263" s="212"/>
      <c r="H263" s="151"/>
      <c r="I263" s="151"/>
      <c r="J263" s="151"/>
      <c r="K263" s="151"/>
      <c r="L263" s="151"/>
      <c r="M263" s="151"/>
      <c r="N263" s="150"/>
      <c r="O263" s="69">
        <f>IF(A14taxstdlife="n/a","n/a",IF(O$3&gt;(A14taxstdlife+$E263),(Input!$N$54-Input!$N$88)-SUM($N263:N263),(Input!$N$54-Input!$N$88)/A14taxstdlife))</f>
        <v>0</v>
      </c>
      <c r="P263" s="69">
        <f>IF(A14taxstdlife="n/a","n/a",IF(P$3&gt;(A14taxstdlife+$E263),(Input!$N$54-Input!$N$88)-SUM($N263:O263),(Input!$N$54-Input!$N$88)/A14taxstdlife))</f>
        <v>0</v>
      </c>
      <c r="Q263" s="69">
        <f>IF(A14taxstdlife="n/a","n/a",IF(Q$3&gt;(A14taxstdlife+$E263),(Input!$N$54-Input!$N$88)-SUM($N263:P263),(Input!$N$54-Input!$N$88)/A14taxstdlife))</f>
        <v>0</v>
      </c>
      <c r="R263" s="69"/>
      <c r="S263" s="104"/>
      <c r="T263" s="104"/>
      <c r="U263" s="104"/>
      <c r="V263" s="104"/>
      <c r="W263" s="104"/>
      <c r="X263" s="104"/>
      <c r="Y263" s="104"/>
      <c r="Z263" s="104"/>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190"/>
      <c r="BK263" s="190"/>
      <c r="BL263" s="190"/>
      <c r="BM263" s="190"/>
      <c r="BN263" s="190"/>
      <c r="BO263" s="190"/>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51"/>
      <c r="E264" s="87">
        <v>9</v>
      </c>
      <c r="F264" s="27"/>
      <c r="G264" s="212"/>
      <c r="H264" s="151"/>
      <c r="I264" s="151"/>
      <c r="J264" s="151"/>
      <c r="K264" s="151"/>
      <c r="L264" s="151"/>
      <c r="M264" s="151"/>
      <c r="N264" s="151"/>
      <c r="O264" s="150"/>
      <c r="P264" s="69">
        <f>IF(A14taxstdlife="n/a","n/a",IF(P$3&gt;(A14taxstdlife+$E264),(Input!$O$54-Input!$O$88)-SUM($O264:O264),(Input!$O$54-Input!$O$88)/A14taxstdlife))</f>
        <v>0</v>
      </c>
      <c r="Q264" s="69">
        <f>IF(A14taxstdlife="n/a","n/a",IF(Q$3&gt;(A14taxstdlife+$E264),(Input!$O$54-Input!$O$88)-SUM($O264:P264),(Input!$O$54-Input!$O$88)/A14taxstdlife))</f>
        <v>0</v>
      </c>
      <c r="R264" s="69"/>
      <c r="S264" s="104"/>
      <c r="T264" s="104"/>
      <c r="U264" s="104"/>
      <c r="V264" s="104"/>
      <c r="W264" s="104"/>
      <c r="X264" s="104"/>
      <c r="Y264" s="104"/>
      <c r="Z264" s="104"/>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190"/>
      <c r="BK264" s="190"/>
      <c r="BL264" s="190"/>
      <c r="BM264" s="190"/>
      <c r="BN264" s="190"/>
      <c r="BO264" s="190"/>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51"/>
      <c r="E265" s="87">
        <v>10</v>
      </c>
      <c r="F265" s="27"/>
      <c r="G265" s="212"/>
      <c r="H265" s="151"/>
      <c r="I265" s="151"/>
      <c r="J265" s="151"/>
      <c r="K265" s="151"/>
      <c r="L265" s="151"/>
      <c r="M265" s="151"/>
      <c r="N265" s="151"/>
      <c r="O265" s="151"/>
      <c r="P265" s="150"/>
      <c r="Q265" s="69">
        <f>IF(A14taxstdlife="n/a","n/a",IF(Q$3&gt;(A14taxstdlife+$E265),(Input!$P$54-Input!$P$88)-SUM($P265:P265),(Input!$P$54-Input!$P$88)/A14taxstdlife))</f>
        <v>0</v>
      </c>
      <c r="R265" s="69"/>
      <c r="S265" s="104"/>
      <c r="T265" s="104"/>
      <c r="U265" s="104"/>
      <c r="V265" s="104"/>
      <c r="W265" s="104"/>
      <c r="X265" s="104"/>
      <c r="Y265" s="104"/>
      <c r="Z265" s="104"/>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190"/>
      <c r="BK265" s="190"/>
      <c r="BL265" s="190"/>
      <c r="BM265" s="190"/>
      <c r="BN265" s="190"/>
      <c r="BO265" s="190"/>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51"/>
      <c r="E266" s="88">
        <v>11</v>
      </c>
      <c r="F266" s="27"/>
      <c r="G266" s="212"/>
      <c r="H266" s="151"/>
      <c r="I266" s="151"/>
      <c r="J266" s="151"/>
      <c r="K266" s="151"/>
      <c r="L266" s="151"/>
      <c r="M266" s="151"/>
      <c r="N266" s="151"/>
      <c r="O266" s="151"/>
      <c r="P266" s="192"/>
      <c r="Q266" s="150"/>
      <c r="R266" s="69"/>
      <c r="S266" s="104"/>
      <c r="T266" s="104"/>
      <c r="U266" s="104"/>
      <c r="V266" s="104"/>
      <c r="W266" s="104"/>
      <c r="X266" s="104"/>
      <c r="Y266" s="104"/>
      <c r="Z266" s="104"/>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190"/>
      <c r="BK266" s="190"/>
      <c r="BL266" s="190"/>
      <c r="BM266" s="190"/>
      <c r="BN266" s="190"/>
      <c r="BO266" s="190"/>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f>Asset14</f>
        <v>0</v>
      </c>
      <c r="D267" s="9"/>
      <c r="E267" s="9"/>
      <c r="F267" s="23"/>
      <c r="G267" s="213">
        <f t="shared" ref="G267:L267" si="48">-SUM(G254:G266)</f>
        <v>0</v>
      </c>
      <c r="H267" s="166">
        <f t="shared" si="48"/>
        <v>0</v>
      </c>
      <c r="I267" s="166">
        <f t="shared" si="48"/>
        <v>0</v>
      </c>
      <c r="J267" s="166">
        <f t="shared" si="48"/>
        <v>0</v>
      </c>
      <c r="K267" s="166">
        <f t="shared" si="48"/>
        <v>0</v>
      </c>
      <c r="L267" s="166">
        <f t="shared" si="48"/>
        <v>0</v>
      </c>
      <c r="M267" s="166">
        <f>IF(Input!M173&gt;0, -SUM(M254:M266), 0)</f>
        <v>0</v>
      </c>
      <c r="N267" s="166">
        <f>IF(Input!N173&gt;0, -SUM(N254:N266), 0)</f>
        <v>0</v>
      </c>
      <c r="O267" s="166">
        <f>IF(Input!O173&gt;0, -SUM(O254:O266), 0)</f>
        <v>0</v>
      </c>
      <c r="P267" s="166">
        <f>IF(Input!P173&gt;0, -SUM(P254:P266), 0)</f>
        <v>0</v>
      </c>
      <c r="Q267" s="166">
        <f>IF(Input!Q173&gt;0, -SUM(Q254:Q266), 0)</f>
        <v>0</v>
      </c>
      <c r="R267" s="65"/>
      <c r="S267" s="103"/>
      <c r="T267" s="103"/>
      <c r="U267" s="103"/>
      <c r="V267" s="103"/>
      <c r="W267" s="103"/>
      <c r="X267" s="103"/>
      <c r="Y267" s="103"/>
      <c r="Z267" s="103"/>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190"/>
      <c r="BK267" s="190"/>
      <c r="BL267" s="190"/>
      <c r="BM267" s="190"/>
      <c r="BN267" s="190"/>
      <c r="BO267" s="190"/>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65</v>
      </c>
      <c r="E268" s="33"/>
      <c r="F268" s="35"/>
      <c r="G268" s="209">
        <f>IF(G$3&gt;A15taxremlife,A15taxvalue-SUM($F268:F268),IF(A15taxremlife="N/A","n/a",A15taxvalue/A15taxremlife))</f>
        <v>0</v>
      </c>
      <c r="H268" s="68">
        <f>IF(H$3&gt;A15taxremlife,A15taxvalue-SUM($F268:G268),IF(A15taxremlife="N/A","n/a",A15taxvalue/A15taxremlife))</f>
        <v>0</v>
      </c>
      <c r="I268" s="68">
        <f>IF(I$3&gt;A15taxremlife,A15taxvalue-SUM($F268:H268),IF(A15taxremlife="N/A","n/a",A15taxvalue/A15taxremlife))</f>
        <v>0</v>
      </c>
      <c r="J268" s="68">
        <f>IF(J$3&gt;A15taxremlife,A15taxvalue-SUM($F268:I268),IF(A15taxremlife="N/A","n/a",A15taxvalue/A15taxremlife))</f>
        <v>0</v>
      </c>
      <c r="K268" s="68">
        <f>IF(K$3&gt;A15taxremlife,A15taxvalue-SUM($F268:J268),IF(A15taxremlife="N/A","n/a",A15taxvalue/A15taxremlife))</f>
        <v>0</v>
      </c>
      <c r="L268" s="68">
        <f>IF(L$3&gt;A15taxremlife,A15taxvalue-SUM($F268:K268),IF(A15taxremlife="N/A","n/a",A15taxvalue/A15taxremlife))</f>
        <v>0</v>
      </c>
      <c r="M268" s="68">
        <f>IF(M$3&gt;A15taxremlife,A15taxvalue-SUM($F268:L268),IF(A15taxremlife="N/A","n/a",A15taxvalue/A15taxremlife))</f>
        <v>0</v>
      </c>
      <c r="N268" s="68">
        <f>IF(N$3&gt;A15taxremlife,A15taxvalue-SUM($F268:M268),IF(A15taxremlife="N/A","n/a",A15taxvalue/A15taxremlife))</f>
        <v>0</v>
      </c>
      <c r="O268" s="68">
        <f>IF(O$3&gt;A15taxremlife,A15taxvalue-SUM($F268:N268),IF(A15taxremlife="N/A","n/a",A15taxvalue/A15taxremlife))</f>
        <v>0</v>
      </c>
      <c r="P268" s="68">
        <f>IF(P$3&gt;A15taxremlife,A15taxvalue-SUM($F268:O268),IF(A15taxremlife="N/A","n/a",A15taxvalue/A15taxremlife))</f>
        <v>0</v>
      </c>
      <c r="Q268" s="68">
        <f>IF(Q$3&gt;A15taxremlife,A15taxvalue-SUM($F268:P268),IF(A15taxremlife="N/A","n/a",A15taxvalue/A15taxremlife))</f>
        <v>0</v>
      </c>
      <c r="R268" s="68"/>
      <c r="S268" s="104"/>
      <c r="T268" s="104"/>
      <c r="U268" s="104"/>
      <c r="V268" s="104"/>
      <c r="W268" s="104"/>
      <c r="X268" s="104"/>
      <c r="Y268" s="104"/>
      <c r="Z268" s="104"/>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190"/>
      <c r="BK268" s="190"/>
      <c r="BL268" s="190"/>
      <c r="BM268" s="190"/>
      <c r="BN268" s="190"/>
      <c r="BO268" s="190"/>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50" t="s">
        <v>83</v>
      </c>
      <c r="E269" s="87">
        <v>0</v>
      </c>
      <c r="F269" s="27"/>
      <c r="G269" s="210"/>
      <c r="H269" s="69"/>
      <c r="I269" s="69"/>
      <c r="J269" s="69"/>
      <c r="K269" s="69"/>
      <c r="L269" s="69"/>
      <c r="M269" s="69"/>
      <c r="N269" s="69"/>
      <c r="O269" s="69"/>
      <c r="P269" s="69"/>
      <c r="Q269" s="69"/>
      <c r="R269" s="69"/>
      <c r="S269" s="104"/>
      <c r="T269" s="104"/>
      <c r="U269" s="104"/>
      <c r="V269" s="104"/>
      <c r="W269" s="104"/>
      <c r="X269" s="104"/>
      <c r="Y269" s="104"/>
      <c r="Z269" s="104"/>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190"/>
      <c r="BK269" s="190"/>
      <c r="BL269" s="190"/>
      <c r="BM269" s="190"/>
      <c r="BN269" s="190"/>
      <c r="BO269" s="190"/>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51"/>
      <c r="E270" s="87">
        <v>1</v>
      </c>
      <c r="F270" s="27"/>
      <c r="G270" s="211"/>
      <c r="H270" s="69">
        <f>IF(A15taxstdlife="n/a","n/a",IF(H$3&gt;(A15taxstdlife+$E270),(Input!$G$55-Input!$G$89)-SUM($G270:G270),(Input!$G$55-Input!$G$89)/A15taxstdlife))</f>
        <v>0</v>
      </c>
      <c r="I270" s="69">
        <f>IF(A15taxstdlife="n/a","n/a",IF(I$3&gt;(A15taxstdlife+$E270),(Input!$G$55-Input!$G$89)-SUM($G270:H270),(Input!$G$55-Input!$G$89)/A15taxstdlife))</f>
        <v>0</v>
      </c>
      <c r="J270" s="69">
        <f>IF(A15taxstdlife="n/a","n/a",IF(J$3&gt;(A15taxstdlife+$E270),(Input!$G$55-Input!$G$89)-SUM($G270:I270),(Input!$G$55-Input!$G$89)/A15taxstdlife))</f>
        <v>0</v>
      </c>
      <c r="K270" s="69">
        <f>IF(A15taxstdlife="n/a","n/a",IF(K$3&gt;(A15taxstdlife+$E270),(Input!$G$55-Input!$G$89)-SUM($G270:J270),(Input!$G$55-Input!$G$89)/A15taxstdlife))</f>
        <v>0</v>
      </c>
      <c r="L270" s="69">
        <f>IF(A15taxstdlife="n/a","n/a",IF(L$3&gt;(A15taxstdlife+$E270),(Input!$G$55-Input!$G$89)-SUM($G270:K270),(Input!$G$55-Input!$G$89)/A15taxstdlife))</f>
        <v>0</v>
      </c>
      <c r="M270" s="69">
        <f>IF(A15taxstdlife="n/a","n/a",IF(M$3&gt;(A15taxstdlife+$E270),(Input!$G$55-Input!$G$89)-SUM($G270:L270),(Input!$G$55-Input!$G$89)/A15taxstdlife))</f>
        <v>0</v>
      </c>
      <c r="N270" s="69">
        <f>IF(A15taxstdlife="n/a","n/a",IF(N$3&gt;(A15taxstdlife+$E270),(Input!$G$55-Input!$G$89)-SUM($G270:M270),(Input!$G$55-Input!$G$89)/A15taxstdlife))</f>
        <v>0</v>
      </c>
      <c r="O270" s="69">
        <f>IF(A15taxstdlife="n/a","n/a",IF(O$3&gt;(A15taxstdlife+$E270),(Input!$G$55-Input!$G$89)-SUM($G270:N270),(Input!$G$55-Input!$G$89)/A15taxstdlife))</f>
        <v>0</v>
      </c>
      <c r="P270" s="69">
        <f>IF(A15taxstdlife="n/a","n/a",IF(P$3&gt;(A15taxstdlife+$E270),(Input!$G$55-Input!$G$89)-SUM($G270:O270),(Input!$G$55-Input!$G$89)/A15taxstdlife))</f>
        <v>0</v>
      </c>
      <c r="Q270" s="69">
        <f>IF(A15taxstdlife="n/a","n/a",IF(Q$3&gt;(A15taxstdlife+$E270),(Input!$G$55-Input!$G$89)-SUM($G270:P270),(Input!$G$55-Input!$G$89)/A15taxstdlife))</f>
        <v>0</v>
      </c>
      <c r="R270" s="69"/>
      <c r="S270" s="104"/>
      <c r="T270" s="104"/>
      <c r="U270" s="104"/>
      <c r="V270" s="104"/>
      <c r="W270" s="104"/>
      <c r="X270" s="104"/>
      <c r="Y270" s="104"/>
      <c r="Z270" s="104"/>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190"/>
      <c r="BK270" s="190"/>
      <c r="BL270" s="190"/>
      <c r="BM270" s="190"/>
      <c r="BN270" s="190"/>
      <c r="BO270" s="19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51"/>
      <c r="E271" s="87">
        <v>2</v>
      </c>
      <c r="F271" s="27"/>
      <c r="G271" s="212"/>
      <c r="H271" s="150"/>
      <c r="I271" s="69">
        <f>IF(A15taxstdlife="n/a","n/a",IF(I$3&gt;(A15taxstdlife+$E271),(Input!$H$55-Input!$H$89)-SUM($H271:H271),(Input!$H$55-Input!$H$89)/A15taxstdlife))</f>
        <v>0</v>
      </c>
      <c r="J271" s="69">
        <f>IF(A15taxstdlife="n/a","n/a",IF(J$3&gt;(A15taxstdlife+$E271),(Input!$H$55-Input!$H$89)-SUM($H271:I271),(Input!$H$55-Input!$H$89)/A15taxstdlife))</f>
        <v>0</v>
      </c>
      <c r="K271" s="69">
        <f>IF(A15taxstdlife="n/a","n/a",IF(K$3&gt;(A15taxstdlife+$E271),(Input!$H$55-Input!$H$89)-SUM($H271:J271),(Input!$H$55-Input!$H$89)/A15taxstdlife))</f>
        <v>0</v>
      </c>
      <c r="L271" s="69">
        <f>IF(A15taxstdlife="n/a","n/a",IF(L$3&gt;(A15taxstdlife+$E271),(Input!$H$55-Input!$H$89)-SUM($H271:K271),(Input!$H$55-Input!$H$89)/A15taxstdlife))</f>
        <v>0</v>
      </c>
      <c r="M271" s="69">
        <f>IF(A15taxstdlife="n/a","n/a",IF(M$3&gt;(A15taxstdlife+$E271),(Input!$H$55-Input!$H$89)-SUM($H271:L271),(Input!$H$55-Input!$H$89)/A15taxstdlife))</f>
        <v>0</v>
      </c>
      <c r="N271" s="69">
        <f>IF(A15taxstdlife="n/a","n/a",IF(N$3&gt;(A15taxstdlife+$E271),(Input!$H$55-Input!$H$89)-SUM($H271:M271),(Input!$H$55-Input!$H$89)/A15taxstdlife))</f>
        <v>0</v>
      </c>
      <c r="O271" s="69">
        <f>IF(A15taxstdlife="n/a","n/a",IF(O$3&gt;(A15taxstdlife+$E271),(Input!$H$55-Input!$H$89)-SUM($H271:N271),(Input!$H$55-Input!$H$89)/A15taxstdlife))</f>
        <v>0</v>
      </c>
      <c r="P271" s="69">
        <f>IF(A15taxstdlife="n/a","n/a",IF(P$3&gt;(A15taxstdlife+$E271),(Input!$H$55-Input!$H$89)-SUM($H271:O271),(Input!$H$55-Input!$H$89)/A15taxstdlife))</f>
        <v>0</v>
      </c>
      <c r="Q271" s="69">
        <f>IF(A15taxstdlife="n/a","n/a",IF(Q$3&gt;(A15taxstdlife+$E271),(Input!$H$55-Input!$H$89)-SUM($H271:P271),(Input!$H$55-Input!$H$89)/A15taxstdlife))</f>
        <v>0</v>
      </c>
      <c r="R271" s="69"/>
      <c r="S271" s="104"/>
      <c r="T271" s="104"/>
      <c r="U271" s="104"/>
      <c r="V271" s="104"/>
      <c r="W271" s="104"/>
      <c r="X271" s="104"/>
      <c r="Y271" s="104"/>
      <c r="Z271" s="104"/>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190"/>
      <c r="BK271" s="190"/>
      <c r="BL271" s="190"/>
      <c r="BM271" s="190"/>
      <c r="BN271" s="190"/>
      <c r="BO271" s="190"/>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51"/>
      <c r="E272" s="87">
        <v>3</v>
      </c>
      <c r="F272" s="27"/>
      <c r="G272" s="212"/>
      <c r="H272" s="151"/>
      <c r="I272" s="150"/>
      <c r="J272" s="69">
        <f>IF(A15taxstdlife="n/a","n/a",IF(J$3&gt;(A15taxstdlife+$E272),(Input!$I$55-Input!$I$89)-SUM($I272:I272),(Input!$I$55-Input!$I$89)/A15taxstdlife))</f>
        <v>0</v>
      </c>
      <c r="K272" s="69">
        <f>IF(A15taxstdlife="n/a","n/a",IF(K$3&gt;(A15taxstdlife+$E272),(Input!$I$55-Input!$I$89)-SUM($I272:J272),(Input!$I$55-Input!$I$89)/A15taxstdlife))</f>
        <v>0</v>
      </c>
      <c r="L272" s="69">
        <f>IF(A15taxstdlife="n/a","n/a",IF(L$3&gt;(A15taxstdlife+$E272),(Input!$I$55-Input!$I$89)-SUM($I272:K272),(Input!$I$55-Input!$I$89)/A15taxstdlife))</f>
        <v>0</v>
      </c>
      <c r="M272" s="69">
        <f>IF(A15taxstdlife="n/a","n/a",IF(M$3&gt;(A15taxstdlife+$E272),(Input!$I$55-Input!$I$89)-SUM($I272:L272),(Input!$I$55-Input!$I$89)/A15taxstdlife))</f>
        <v>0</v>
      </c>
      <c r="N272" s="69">
        <f>IF(A15taxstdlife="n/a","n/a",IF(N$3&gt;(A15taxstdlife+$E272),(Input!$I$55-Input!$I$89)-SUM($I272:M272),(Input!$I$55-Input!$I$89)/A15taxstdlife))</f>
        <v>0</v>
      </c>
      <c r="O272" s="69">
        <f>IF(A15taxstdlife="n/a","n/a",IF(O$3&gt;(A15taxstdlife+$E272),(Input!$I$55-Input!$I$89)-SUM($I272:N272),(Input!$I$55-Input!$I$89)/A15taxstdlife))</f>
        <v>0</v>
      </c>
      <c r="P272" s="69">
        <f>IF(A15taxstdlife="n/a","n/a",IF(P$3&gt;(A15taxstdlife+$E272),(Input!$I$55-Input!$I$89)-SUM($I272:O272),(Input!$I$55-Input!$I$89)/A15taxstdlife))</f>
        <v>0</v>
      </c>
      <c r="Q272" s="69">
        <f>IF(A15taxstdlife="n/a","n/a",IF(Q$3&gt;(A15taxstdlife+$E272),(Input!$I$55-Input!$I$89)-SUM($I272:P272),(Input!$I$55-Input!$I$89)/A15taxstdlife))</f>
        <v>0</v>
      </c>
      <c r="R272" s="69"/>
      <c r="S272" s="104"/>
      <c r="T272" s="104"/>
      <c r="U272" s="104"/>
      <c r="V272" s="104"/>
      <c r="W272" s="104"/>
      <c r="X272" s="104"/>
      <c r="Y272" s="104"/>
      <c r="Z272" s="104"/>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190"/>
      <c r="BK272" s="190"/>
      <c r="BL272" s="190"/>
      <c r="BM272" s="190"/>
      <c r="BN272" s="190"/>
      <c r="BO272" s="190"/>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51"/>
      <c r="E273" s="87">
        <v>4</v>
      </c>
      <c r="F273" s="27"/>
      <c r="G273" s="212"/>
      <c r="H273" s="151"/>
      <c r="I273" s="151"/>
      <c r="J273" s="150"/>
      <c r="K273" s="69">
        <f>IF(A15taxstdlife="n/a","n/a",IF(K$3&gt;(A15taxstdlife+$E273),(Input!$J$55-Input!$J$89)-SUM($J273:J273),(Input!$J$55-Input!$J$89)/A15taxstdlife))</f>
        <v>0</v>
      </c>
      <c r="L273" s="69">
        <f>IF(A15taxstdlife="n/a","n/a",IF(L$3&gt;(A15taxstdlife+$E273),(Input!$J$55-Input!$J$89)-SUM($J273:K273),(Input!$J$55-Input!$J$89)/A15taxstdlife))</f>
        <v>0</v>
      </c>
      <c r="M273" s="69">
        <f>IF(A15taxstdlife="n/a","n/a",IF(M$3&gt;(A15taxstdlife+$E273),(Input!$J$55-Input!$J$89)-SUM($J273:L273),(Input!$J$55-Input!$J$89)/A15taxstdlife))</f>
        <v>0</v>
      </c>
      <c r="N273" s="69">
        <f>IF(A15taxstdlife="n/a","n/a",IF(N$3&gt;(A15taxstdlife+$E273),(Input!$J$55-Input!$J$89)-SUM($J273:M273),(Input!$J$55-Input!$J$89)/A15taxstdlife))</f>
        <v>0</v>
      </c>
      <c r="O273" s="69">
        <f>IF(A15taxstdlife="n/a","n/a",IF(O$3&gt;(A15taxstdlife+$E273),(Input!$J$55-Input!$J$89)-SUM($J273:N273),(Input!$J$55-Input!$J$89)/A15taxstdlife))</f>
        <v>0</v>
      </c>
      <c r="P273" s="69">
        <f>IF(A15taxstdlife="n/a","n/a",IF(P$3&gt;(A15taxstdlife+$E273),(Input!$J$55-Input!$J$89)-SUM($J273:O273),(Input!$J$55-Input!$J$89)/A15taxstdlife))</f>
        <v>0</v>
      </c>
      <c r="Q273" s="69">
        <f>IF(A15taxstdlife="n/a","n/a",IF(Q$3&gt;(A15taxstdlife+$E273),(Input!$J$55-Input!$J$89)-SUM($J273:P273),(Input!$J$55-Input!$J$89)/A15taxstdlife))</f>
        <v>0</v>
      </c>
      <c r="R273" s="69"/>
      <c r="S273" s="104"/>
      <c r="T273" s="104"/>
      <c r="U273" s="104"/>
      <c r="V273" s="104"/>
      <c r="W273" s="104"/>
      <c r="X273" s="104"/>
      <c r="Y273" s="104"/>
      <c r="Z273" s="104"/>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190"/>
      <c r="BK273" s="190"/>
      <c r="BL273" s="190"/>
      <c r="BM273" s="190"/>
      <c r="BN273" s="190"/>
      <c r="BO273" s="190"/>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51"/>
      <c r="E274" s="87">
        <v>5</v>
      </c>
      <c r="F274" s="27"/>
      <c r="G274" s="212"/>
      <c r="H274" s="151"/>
      <c r="I274" s="151"/>
      <c r="J274" s="151"/>
      <c r="K274" s="150"/>
      <c r="L274" s="69">
        <f>IF(A15taxstdlife="n/a","n/a",IF(L$3&gt;(A15taxstdlife+$E274),(Input!$K$55-Input!$K$89)-SUM($K274:K274),(Input!$K$55-Input!$K$89)/A15taxstdlife))</f>
        <v>0</v>
      </c>
      <c r="M274" s="69">
        <f>IF(A15taxstdlife="n/a","n/a",IF(M$3&gt;(A15taxstdlife+$E274),(Input!$K$55-Input!$K$89)-SUM($K274:L274),(Input!$K$55-Input!$K$89)/A15taxstdlife))</f>
        <v>0</v>
      </c>
      <c r="N274" s="69">
        <f>IF(A15taxstdlife="n/a","n/a",IF(N$3&gt;(A15taxstdlife+$E274),(Input!$K$55-Input!$K$89)-SUM($K274:M274),(Input!$K$55-Input!$K$89)/A15taxstdlife))</f>
        <v>0</v>
      </c>
      <c r="O274" s="69">
        <f>IF(A15taxstdlife="n/a","n/a",IF(O$3&gt;(A15taxstdlife+$E274),(Input!$K$55-Input!$K$89)-SUM($K274:N274),(Input!$K$55-Input!$K$89)/A15taxstdlife))</f>
        <v>0</v>
      </c>
      <c r="P274" s="69">
        <f>IF(A15taxstdlife="n/a","n/a",IF(P$3&gt;(A15taxstdlife+$E274),(Input!$K$55-Input!$K$89)-SUM($K274:O274),(Input!$K$55-Input!$K$89)/A15taxstdlife))</f>
        <v>0</v>
      </c>
      <c r="Q274" s="69">
        <f>IF(A15taxstdlife="n/a","n/a",IF(Q$3&gt;(A15taxstdlife+$E274),(Input!$K$55-Input!$K$89)-SUM($K274:P274),(Input!$K$55-Input!$K$89)/A15taxstdlife))</f>
        <v>0</v>
      </c>
      <c r="R274" s="69"/>
      <c r="S274" s="104"/>
      <c r="T274" s="104"/>
      <c r="U274" s="104"/>
      <c r="V274" s="104"/>
      <c r="W274" s="104"/>
      <c r="X274" s="104"/>
      <c r="Y274" s="104"/>
      <c r="Z274" s="104"/>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190"/>
      <c r="BK274" s="190"/>
      <c r="BL274" s="190"/>
      <c r="BM274" s="190"/>
      <c r="BN274" s="190"/>
      <c r="BO274" s="190"/>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51"/>
      <c r="E275" s="87">
        <v>6</v>
      </c>
      <c r="F275" s="27"/>
      <c r="G275" s="212"/>
      <c r="H275" s="151"/>
      <c r="I275" s="151"/>
      <c r="J275" s="151"/>
      <c r="K275" s="151"/>
      <c r="L275" s="150"/>
      <c r="M275" s="69">
        <f>IF(A15taxstdlife="n/a","n/a",IF(M$3&gt;(A15taxstdlife+$E275),(Input!$L$55-Input!$L$89)-SUM($L275:L275),(Input!$L$55-Input!$L$89)/A15taxstdlife))</f>
        <v>0</v>
      </c>
      <c r="N275" s="69">
        <f>IF(A15taxstdlife="n/a","n/a",IF(N$3&gt;(A15taxstdlife+$E275),(Input!$L$55-Input!$L$89)-SUM($L275:M275),(Input!$L$55-Input!$L$89)/A15taxstdlife))</f>
        <v>0</v>
      </c>
      <c r="O275" s="69">
        <f>IF(A15taxstdlife="n/a","n/a",IF(O$3&gt;(A15taxstdlife+$E275),(Input!$L$55-Input!$L$89)-SUM($L275:N275),(Input!$L$55-Input!$L$89)/A15taxstdlife))</f>
        <v>0</v>
      </c>
      <c r="P275" s="69">
        <f>IF(A15taxstdlife="n/a","n/a",IF(P$3&gt;(A15taxstdlife+$E275),(Input!$L$55-Input!$L$89)-SUM($L275:O275),(Input!$L$55-Input!$L$89)/A15taxstdlife))</f>
        <v>0</v>
      </c>
      <c r="Q275" s="69">
        <f>IF(A15taxstdlife="n/a","n/a",IF(Q$3&gt;(A15taxstdlife+$E275),(Input!$L$55-Input!$L$89)-SUM($L275:P275),(Input!$L$55-Input!$L$89)/A15taxstdlife))</f>
        <v>0</v>
      </c>
      <c r="R275" s="69"/>
      <c r="S275" s="104"/>
      <c r="T275" s="104"/>
      <c r="U275" s="104"/>
      <c r="V275" s="104"/>
      <c r="W275" s="104"/>
      <c r="X275" s="104"/>
      <c r="Y275" s="104"/>
      <c r="Z275" s="104"/>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190"/>
      <c r="BK275" s="190"/>
      <c r="BL275" s="190"/>
      <c r="BM275" s="190"/>
      <c r="BN275" s="190"/>
      <c r="BO275" s="190"/>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51"/>
      <c r="E276" s="87">
        <v>7</v>
      </c>
      <c r="F276" s="27"/>
      <c r="G276" s="212"/>
      <c r="H276" s="151"/>
      <c r="I276" s="151"/>
      <c r="J276" s="151"/>
      <c r="K276" s="151"/>
      <c r="L276" s="151"/>
      <c r="M276" s="150"/>
      <c r="N276" s="69">
        <f>IF(A15taxstdlife="n/a","n/a",IF(N$3&gt;(A15taxstdlife+$E276),(Input!$M$55-Input!$M$89)-SUM($M276:M276),(Input!$M$55-Input!$M$89)/A15taxstdlife))</f>
        <v>0</v>
      </c>
      <c r="O276" s="69">
        <f>IF(A15taxstdlife="n/a","n/a",IF(O$3&gt;(A15taxstdlife+$E276),(Input!$M$55-Input!$M$89)-SUM($M276:N276),(Input!$M$55-Input!$M$89)/A15taxstdlife))</f>
        <v>0</v>
      </c>
      <c r="P276" s="69">
        <f>IF(A15taxstdlife="n/a","n/a",IF(P$3&gt;(A15taxstdlife+$E276),(Input!$M$55-Input!$M$89)-SUM($M276:O276),(Input!$M$55-Input!$M$89)/A15taxstdlife))</f>
        <v>0</v>
      </c>
      <c r="Q276" s="69">
        <f>IF(A15taxstdlife="n/a","n/a",IF(Q$3&gt;(A15taxstdlife+$E276),(Input!$M$55-Input!$M$89)-SUM($M276:P276),(Input!$M$55-Input!$M$89)/A15taxstdlife))</f>
        <v>0</v>
      </c>
      <c r="R276" s="69"/>
      <c r="S276" s="104"/>
      <c r="T276" s="104"/>
      <c r="U276" s="104"/>
      <c r="V276" s="104"/>
      <c r="W276" s="104"/>
      <c r="X276" s="104"/>
      <c r="Y276" s="104"/>
      <c r="Z276" s="104"/>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190"/>
      <c r="BK276" s="190"/>
      <c r="BL276" s="190"/>
      <c r="BM276" s="190"/>
      <c r="BN276" s="190"/>
      <c r="BO276" s="190"/>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51"/>
      <c r="E277" s="87">
        <v>8</v>
      </c>
      <c r="F277" s="27"/>
      <c r="G277" s="212"/>
      <c r="H277" s="151"/>
      <c r="I277" s="151"/>
      <c r="J277" s="151"/>
      <c r="K277" s="151"/>
      <c r="L277" s="151"/>
      <c r="M277" s="151"/>
      <c r="N277" s="150"/>
      <c r="O277" s="69">
        <f>IF(A15taxstdlife="n/a","n/a",IF(O$3&gt;(A15taxstdlife+$E277),(Input!$N$55-Input!$N$89)-SUM($N277:N277),(Input!$N$55-Input!$N$89)/A15taxstdlife))</f>
        <v>0</v>
      </c>
      <c r="P277" s="69">
        <f>IF(A15taxstdlife="n/a","n/a",IF(P$3&gt;(A15taxstdlife+$E277),(Input!$N$55-Input!$N$89)-SUM($N277:O277),(Input!$N$55-Input!$N$89)/A15taxstdlife))</f>
        <v>0</v>
      </c>
      <c r="Q277" s="69">
        <f>IF(A15taxstdlife="n/a","n/a",IF(Q$3&gt;(A15taxstdlife+$E277),(Input!$N$55-Input!$N$89)-SUM($N277:P277),(Input!$N$55-Input!$N$89)/A15taxstdlife))</f>
        <v>0</v>
      </c>
      <c r="R277" s="69"/>
      <c r="S277" s="104"/>
      <c r="T277" s="104"/>
      <c r="U277" s="104"/>
      <c r="V277" s="104"/>
      <c r="W277" s="104"/>
      <c r="X277" s="104"/>
      <c r="Y277" s="104"/>
      <c r="Z277" s="104"/>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190"/>
      <c r="BK277" s="190"/>
      <c r="BL277" s="190"/>
      <c r="BM277" s="190"/>
      <c r="BN277" s="190"/>
      <c r="BO277" s="190"/>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51"/>
      <c r="E278" s="87">
        <v>9</v>
      </c>
      <c r="F278" s="27"/>
      <c r="G278" s="212"/>
      <c r="H278" s="151"/>
      <c r="I278" s="151"/>
      <c r="J278" s="151"/>
      <c r="K278" s="151"/>
      <c r="L278" s="151"/>
      <c r="M278" s="151"/>
      <c r="N278" s="151"/>
      <c r="O278" s="150"/>
      <c r="P278" s="69">
        <f>IF(A15taxstdlife="n/a","n/a",IF(P$3&gt;(A15taxstdlife+$E278),(Input!$O$55-Input!$O$89)-SUM($O278:O278),(Input!$O$55-Input!$O$89)/A15taxstdlife))</f>
        <v>0</v>
      </c>
      <c r="Q278" s="69">
        <f>IF(A15taxstdlife="n/a","n/a",IF(Q$3&gt;(A15taxstdlife+$E278),(Input!$O$55-Input!$O$89)-SUM($O278:P278),(Input!$O$55-Input!$O$89)/A15taxstdlife))</f>
        <v>0</v>
      </c>
      <c r="R278" s="69"/>
      <c r="S278" s="104"/>
      <c r="T278" s="104"/>
      <c r="U278" s="104"/>
      <c r="V278" s="104"/>
      <c r="W278" s="104"/>
      <c r="X278" s="104"/>
      <c r="Y278" s="104"/>
      <c r="Z278" s="104"/>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190"/>
      <c r="BK278" s="190"/>
      <c r="BL278" s="190"/>
      <c r="BM278" s="190"/>
      <c r="BN278" s="190"/>
      <c r="BO278" s="190"/>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51"/>
      <c r="E279" s="87">
        <v>10</v>
      </c>
      <c r="F279" s="27"/>
      <c r="G279" s="212"/>
      <c r="H279" s="151"/>
      <c r="I279" s="151"/>
      <c r="J279" s="151"/>
      <c r="K279" s="151"/>
      <c r="L279" s="151"/>
      <c r="M279" s="151"/>
      <c r="N279" s="151"/>
      <c r="O279" s="151"/>
      <c r="P279" s="150"/>
      <c r="Q279" s="69">
        <f>IF(A15taxstdlife="n/a","n/a",IF(Q$3&gt;(A15taxstdlife+$E279),(Input!$P$55-Input!$P$89)-SUM($P279:P279),(Input!$P$55-Input!$P$89)/A15taxstdlife))</f>
        <v>0</v>
      </c>
      <c r="R279" s="69"/>
      <c r="S279" s="104"/>
      <c r="T279" s="104"/>
      <c r="U279" s="104"/>
      <c r="V279" s="104"/>
      <c r="W279" s="104"/>
      <c r="X279" s="104"/>
      <c r="Y279" s="104"/>
      <c r="Z279" s="104"/>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190"/>
      <c r="BK279" s="190"/>
      <c r="BL279" s="190"/>
      <c r="BM279" s="190"/>
      <c r="BN279" s="190"/>
      <c r="BO279" s="190"/>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51"/>
      <c r="E280" s="88">
        <v>11</v>
      </c>
      <c r="F280" s="27"/>
      <c r="G280" s="212"/>
      <c r="H280" s="151"/>
      <c r="I280" s="151"/>
      <c r="J280" s="151"/>
      <c r="K280" s="151"/>
      <c r="L280" s="151"/>
      <c r="M280" s="151"/>
      <c r="N280" s="151"/>
      <c r="O280" s="151"/>
      <c r="P280" s="192"/>
      <c r="Q280" s="150"/>
      <c r="R280" s="69"/>
      <c r="S280" s="104"/>
      <c r="T280" s="104"/>
      <c r="U280" s="104"/>
      <c r="V280" s="104"/>
      <c r="W280" s="104"/>
      <c r="X280" s="104"/>
      <c r="Y280" s="104"/>
      <c r="Z280" s="104"/>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190"/>
      <c r="BK280" s="190"/>
      <c r="BL280" s="190"/>
      <c r="BM280" s="190"/>
      <c r="BN280" s="190"/>
      <c r="BO280" s="19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3">
        <f t="shared" ref="G281:L281" si="49">-SUM(G268:G280)</f>
        <v>0</v>
      </c>
      <c r="H281" s="166">
        <f t="shared" si="49"/>
        <v>0</v>
      </c>
      <c r="I281" s="166">
        <f t="shared" si="49"/>
        <v>0</v>
      </c>
      <c r="J281" s="166">
        <f t="shared" si="49"/>
        <v>0</v>
      </c>
      <c r="K281" s="166">
        <f t="shared" si="49"/>
        <v>0</v>
      </c>
      <c r="L281" s="166">
        <f t="shared" si="49"/>
        <v>0</v>
      </c>
      <c r="M281" s="166">
        <f>IF(Input!M173&gt;0, -SUM(M268:M280), 0)</f>
        <v>0</v>
      </c>
      <c r="N281" s="166">
        <f>IF(Input!N173&gt;0, -SUM(N268:N280), 0)</f>
        <v>0</v>
      </c>
      <c r="O281" s="166">
        <f>IF(Input!O173&gt;0, -SUM(O268:O280), 0)</f>
        <v>0</v>
      </c>
      <c r="P281" s="166">
        <f>IF(Input!P173&gt;0, -SUM(P268:P280), 0)</f>
        <v>0</v>
      </c>
      <c r="Q281" s="166">
        <f>IF(Input!Q173&gt;0, -SUM(Q268:Q280), 0)</f>
        <v>0</v>
      </c>
      <c r="R281" s="65"/>
      <c r="S281" s="103"/>
      <c r="T281" s="103"/>
      <c r="U281" s="103"/>
      <c r="V281" s="103"/>
      <c r="W281" s="103"/>
      <c r="X281" s="103"/>
      <c r="Y281" s="103"/>
      <c r="Z281" s="103"/>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190"/>
      <c r="BK281" s="190"/>
      <c r="BL281" s="190"/>
      <c r="BM281" s="190"/>
      <c r="BN281" s="190"/>
      <c r="BO281" s="190"/>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65</v>
      </c>
      <c r="E282" s="33"/>
      <c r="F282" s="35"/>
      <c r="G282" s="209">
        <f>IF(G$3&gt;A16taxremlife,A16taxvalue-SUM($F282:F282),IF(A16taxremlife="N/A","n/a",A16taxvalue/A16taxremlife))</f>
        <v>0</v>
      </c>
      <c r="H282" s="68">
        <f>IF(H$3&gt;A16taxremlife,A16taxvalue-SUM($F282:G282),IF(A16taxremlife="N/A","n/a",A16taxvalue/A16taxremlife))</f>
        <v>0</v>
      </c>
      <c r="I282" s="68">
        <f>IF(I$3&gt;A16taxremlife,A16taxvalue-SUM($F282:H282),IF(A16taxremlife="N/A","n/a",A16taxvalue/A16taxremlife))</f>
        <v>0</v>
      </c>
      <c r="J282" s="68">
        <f>IF(J$3&gt;A16taxremlife,A16taxvalue-SUM($F282:I282),IF(A16taxremlife="N/A","n/a",A16taxvalue/A16taxremlife))</f>
        <v>0</v>
      </c>
      <c r="K282" s="68">
        <f>IF(K$3&gt;A16taxremlife,A16taxvalue-SUM($F282:J282),IF(A16taxremlife="N/A","n/a",A16taxvalue/A16taxremlife))</f>
        <v>0</v>
      </c>
      <c r="L282" s="68">
        <f>IF(L$3&gt;A16taxremlife,A16taxvalue-SUM($F282:K282),IF(A16taxremlife="N/A","n/a",A16taxvalue/A16taxremlife))</f>
        <v>0</v>
      </c>
      <c r="M282" s="68">
        <f>IF(M$3&gt;A16taxremlife,A16taxvalue-SUM($F282:L282),IF(A16taxremlife="N/A","n/a",A16taxvalue/A16taxremlife))</f>
        <v>0</v>
      </c>
      <c r="N282" s="68">
        <f>IF(N$3&gt;A16taxremlife,A16taxvalue-SUM($F282:M282),IF(A16taxremlife="N/A","n/a",A16taxvalue/A16taxremlife))</f>
        <v>0</v>
      </c>
      <c r="O282" s="68">
        <f>IF(O$3&gt;A16taxremlife,A16taxvalue-SUM($F282:N282),IF(A16taxremlife="N/A","n/a",A16taxvalue/A16taxremlife))</f>
        <v>0</v>
      </c>
      <c r="P282" s="68">
        <f>IF(P$3&gt;A16taxremlife,A16taxvalue-SUM($F282:O282),IF(A16taxremlife="N/A","n/a",A16taxvalue/A16taxremlife))</f>
        <v>0</v>
      </c>
      <c r="Q282" s="68">
        <f>IF(Q$3&gt;A16taxremlife,A16taxvalue-SUM($F282:P282),IF(A16taxremlife="N/A","n/a",A16taxvalue/A16taxremlife))</f>
        <v>0</v>
      </c>
      <c r="R282" s="68"/>
      <c r="S282" s="104"/>
      <c r="T282" s="104"/>
      <c r="U282" s="104"/>
      <c r="V282" s="104"/>
      <c r="W282" s="104"/>
      <c r="X282" s="104"/>
      <c r="Y282" s="104"/>
      <c r="Z282" s="104"/>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190"/>
      <c r="BK282" s="190"/>
      <c r="BL282" s="190"/>
      <c r="BM282" s="190"/>
      <c r="BN282" s="190"/>
      <c r="BO282" s="190"/>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50" t="s">
        <v>83</v>
      </c>
      <c r="E283" s="87">
        <v>0</v>
      </c>
      <c r="F283" s="27"/>
      <c r="G283" s="210"/>
      <c r="H283" s="69"/>
      <c r="I283" s="69"/>
      <c r="J283" s="69"/>
      <c r="K283" s="69"/>
      <c r="L283" s="69"/>
      <c r="M283" s="69"/>
      <c r="N283" s="69"/>
      <c r="O283" s="69"/>
      <c r="P283" s="69"/>
      <c r="Q283" s="69"/>
      <c r="R283" s="69"/>
      <c r="S283" s="104"/>
      <c r="T283" s="104"/>
      <c r="U283" s="104"/>
      <c r="V283" s="104"/>
      <c r="W283" s="104"/>
      <c r="X283" s="104"/>
      <c r="Y283" s="104"/>
      <c r="Z283" s="104"/>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190"/>
      <c r="BK283" s="190"/>
      <c r="BL283" s="190"/>
      <c r="BM283" s="190"/>
      <c r="BN283" s="190"/>
      <c r="BO283" s="190"/>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51"/>
      <c r="E284" s="87">
        <v>1</v>
      </c>
      <c r="F284" s="27"/>
      <c r="G284" s="211"/>
      <c r="H284" s="69">
        <f>IF(A16taxstdlife="n/a","n/a",IF(H$3&gt;(A16taxstdlife+$E284),(Input!$G$56-Input!$G$90)-SUM($G284:G284),(Input!$G$56-Input!$G$90)/A16taxstdlife))</f>
        <v>0</v>
      </c>
      <c r="I284" s="69">
        <f>IF(A16taxstdlife="n/a","n/a",IF(I$3&gt;(A16taxstdlife+$E284),(Input!$G$56-Input!$G$90)-SUM($G284:H284),(Input!$G$56-Input!$G$90)/A16taxstdlife))</f>
        <v>0</v>
      </c>
      <c r="J284" s="69">
        <f>IF(A16taxstdlife="n/a","n/a",IF(J$3&gt;(A16taxstdlife+$E284),(Input!$G$56-Input!$G$90)-SUM($G284:I284),(Input!$G$56-Input!$G$90)/A16taxstdlife))</f>
        <v>0</v>
      </c>
      <c r="K284" s="69">
        <f>IF(A16taxstdlife="n/a","n/a",IF(K$3&gt;(A16taxstdlife+$E284),(Input!$G$56-Input!$G$90)-SUM($G284:J284),(Input!$G$56-Input!$G$90)/A16taxstdlife))</f>
        <v>0</v>
      </c>
      <c r="L284" s="69">
        <f>IF(A16taxstdlife="n/a","n/a",IF(L$3&gt;(A16taxstdlife+$E284),(Input!$G$56-Input!$G$90)-SUM($G284:K284),(Input!$G$56-Input!$G$90)/A16taxstdlife))</f>
        <v>0</v>
      </c>
      <c r="M284" s="69">
        <f>IF(A16taxstdlife="n/a","n/a",IF(M$3&gt;(A16taxstdlife+$E284),(Input!$G$56-Input!$G$90)-SUM($G284:L284),(Input!$G$56-Input!$G$90)/A16taxstdlife))</f>
        <v>0</v>
      </c>
      <c r="N284" s="69">
        <f>IF(A16taxstdlife="n/a","n/a",IF(N$3&gt;(A16taxstdlife+$E284),(Input!$G$56-Input!$G$90)-SUM($G284:M284),(Input!$G$56-Input!$G$90)/A16taxstdlife))</f>
        <v>0</v>
      </c>
      <c r="O284" s="69">
        <f>IF(A16taxstdlife="n/a","n/a",IF(O$3&gt;(A16taxstdlife+$E284),(Input!$G$56-Input!$G$90)-SUM($G284:N284),(Input!$G$56-Input!$G$90)/A16taxstdlife))</f>
        <v>0</v>
      </c>
      <c r="P284" s="69">
        <f>IF(A16taxstdlife="n/a","n/a",IF(P$3&gt;(A16taxstdlife+$E284),(Input!$G$56-Input!$G$90)-SUM($G284:O284),(Input!$G$56-Input!$G$90)/A16taxstdlife))</f>
        <v>0</v>
      </c>
      <c r="Q284" s="69">
        <f>IF(A16taxstdlife="n/a","n/a",IF(Q$3&gt;(A16taxstdlife+$E284),(Input!$G$56-Input!$G$90)-SUM($G284:P284),(Input!$G$56-Input!$G$90)/A16taxstdlife))</f>
        <v>0</v>
      </c>
      <c r="R284" s="69"/>
      <c r="S284" s="104"/>
      <c r="T284" s="104"/>
      <c r="U284" s="104"/>
      <c r="V284" s="104"/>
      <c r="W284" s="104"/>
      <c r="X284" s="104"/>
      <c r="Y284" s="104"/>
      <c r="Z284" s="104"/>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190"/>
      <c r="BK284" s="190"/>
      <c r="BL284" s="190"/>
      <c r="BM284" s="190"/>
      <c r="BN284" s="190"/>
      <c r="BO284" s="190"/>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51"/>
      <c r="E285" s="87">
        <v>2</v>
      </c>
      <c r="F285" s="27"/>
      <c r="G285" s="212"/>
      <c r="H285" s="150"/>
      <c r="I285" s="69">
        <f>IF(A16taxstdlife="n/a","n/a",IF(I$3&gt;(A16taxstdlife+$E285),(Input!$H$56-Input!$H$90)-SUM($H285:H285),(Input!$H$56-Input!$H$90)/A16taxstdlife))</f>
        <v>0</v>
      </c>
      <c r="J285" s="69">
        <f>IF(A16taxstdlife="n/a","n/a",IF(J$3&gt;(A16taxstdlife+$E285),(Input!$H$56-Input!$H$90)-SUM($H285:I285),(Input!$H$56-Input!$H$90)/A16taxstdlife))</f>
        <v>0</v>
      </c>
      <c r="K285" s="69">
        <f>IF(A16taxstdlife="n/a","n/a",IF(K$3&gt;(A16taxstdlife+$E285),(Input!$H$56-Input!$H$90)-SUM($H285:J285),(Input!$H$56-Input!$H$90)/A16taxstdlife))</f>
        <v>0</v>
      </c>
      <c r="L285" s="69">
        <f>IF(A16taxstdlife="n/a","n/a",IF(L$3&gt;(A16taxstdlife+$E285),(Input!$H$56-Input!$H$90)-SUM($H285:K285),(Input!$H$56-Input!$H$90)/A16taxstdlife))</f>
        <v>0</v>
      </c>
      <c r="M285" s="69">
        <f>IF(A16taxstdlife="n/a","n/a",IF(M$3&gt;(A16taxstdlife+$E285),(Input!$H$56-Input!$H$90)-SUM($H285:L285),(Input!$H$56-Input!$H$90)/A16taxstdlife))</f>
        <v>0</v>
      </c>
      <c r="N285" s="69">
        <f>IF(A16taxstdlife="n/a","n/a",IF(N$3&gt;(A16taxstdlife+$E285),(Input!$H$56-Input!$H$90)-SUM($H285:M285),(Input!$H$56-Input!$H$90)/A16taxstdlife))</f>
        <v>0</v>
      </c>
      <c r="O285" s="69">
        <f>IF(A16taxstdlife="n/a","n/a",IF(O$3&gt;(A16taxstdlife+$E285),(Input!$H$56-Input!$H$90)-SUM($H285:N285),(Input!$H$56-Input!$H$90)/A16taxstdlife))</f>
        <v>0</v>
      </c>
      <c r="P285" s="69">
        <f>IF(A16taxstdlife="n/a","n/a",IF(P$3&gt;(A16taxstdlife+$E285),(Input!$H$56-Input!$H$90)-SUM($H285:O285),(Input!$H$56-Input!$H$90)/A16taxstdlife))</f>
        <v>0</v>
      </c>
      <c r="Q285" s="69">
        <f>IF(A16taxstdlife="n/a","n/a",IF(Q$3&gt;(A16taxstdlife+$E285),(Input!$H$56-Input!$H$90)-SUM($H285:P285),(Input!$H$56-Input!$H$90)/A16taxstdlife))</f>
        <v>0</v>
      </c>
      <c r="R285" s="69"/>
      <c r="S285" s="104"/>
      <c r="T285" s="104"/>
      <c r="U285" s="104"/>
      <c r="V285" s="104"/>
      <c r="W285" s="104"/>
      <c r="X285" s="104"/>
      <c r="Y285" s="104"/>
      <c r="Z285" s="104"/>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190"/>
      <c r="BK285" s="190"/>
      <c r="BL285" s="190"/>
      <c r="BM285" s="190"/>
      <c r="BN285" s="190"/>
      <c r="BO285" s="190"/>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51"/>
      <c r="E286" s="87">
        <v>3</v>
      </c>
      <c r="F286" s="27"/>
      <c r="G286" s="212"/>
      <c r="H286" s="151"/>
      <c r="I286" s="150"/>
      <c r="J286" s="69">
        <f>IF(A16taxstdlife="n/a","n/a",IF(J$3&gt;(A16taxstdlife+$E286),(Input!$I$56-Input!$I$90)-SUM($I286:I286),(Input!$I$56-Input!$I$90)/A16taxstdlife))</f>
        <v>0</v>
      </c>
      <c r="K286" s="69">
        <f>IF(A16taxstdlife="n/a","n/a",IF(K$3&gt;(A16taxstdlife+$E286),(Input!$I$56-Input!$I$90)-SUM($I286:J286),(Input!$I$56-Input!$I$90)/A16taxstdlife))</f>
        <v>0</v>
      </c>
      <c r="L286" s="69">
        <f>IF(A16taxstdlife="n/a","n/a",IF(L$3&gt;(A16taxstdlife+$E286),(Input!$I$56-Input!$I$90)-SUM($I286:K286),(Input!$I$56-Input!$I$90)/A16taxstdlife))</f>
        <v>0</v>
      </c>
      <c r="M286" s="69">
        <f>IF(A16taxstdlife="n/a","n/a",IF(M$3&gt;(A16taxstdlife+$E286),(Input!$I$56-Input!$I$90)-SUM($I286:L286),(Input!$I$56-Input!$I$90)/A16taxstdlife))</f>
        <v>0</v>
      </c>
      <c r="N286" s="69">
        <f>IF(A16taxstdlife="n/a","n/a",IF(N$3&gt;(A16taxstdlife+$E286),(Input!$I$56-Input!$I$90)-SUM($I286:M286),(Input!$I$56-Input!$I$90)/A16taxstdlife))</f>
        <v>0</v>
      </c>
      <c r="O286" s="69">
        <f>IF(A16taxstdlife="n/a","n/a",IF(O$3&gt;(A16taxstdlife+$E286),(Input!$I$56-Input!$I$90)-SUM($I286:N286),(Input!$I$56-Input!$I$90)/A16taxstdlife))</f>
        <v>0</v>
      </c>
      <c r="P286" s="69">
        <f>IF(A16taxstdlife="n/a","n/a",IF(P$3&gt;(A16taxstdlife+$E286),(Input!$I$56-Input!$I$90)-SUM($I286:O286),(Input!$I$56-Input!$I$90)/A16taxstdlife))</f>
        <v>0</v>
      </c>
      <c r="Q286" s="69">
        <f>IF(A16taxstdlife="n/a","n/a",IF(Q$3&gt;(A16taxstdlife+$E286),(Input!$I$56-Input!$I$90)-SUM($I286:P286),(Input!$I$56-Input!$I$90)/A16taxstdlife))</f>
        <v>0</v>
      </c>
      <c r="R286" s="69"/>
      <c r="S286" s="104"/>
      <c r="T286" s="104"/>
      <c r="U286" s="104"/>
      <c r="V286" s="104"/>
      <c r="W286" s="104"/>
      <c r="X286" s="104"/>
      <c r="Y286" s="104"/>
      <c r="Z286" s="104"/>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190"/>
      <c r="BK286" s="190"/>
      <c r="BL286" s="190"/>
      <c r="BM286" s="190"/>
      <c r="BN286" s="190"/>
      <c r="BO286" s="190"/>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51"/>
      <c r="E287" s="87">
        <v>4</v>
      </c>
      <c r="F287" s="27"/>
      <c r="G287" s="212"/>
      <c r="H287" s="151"/>
      <c r="I287" s="151"/>
      <c r="J287" s="150"/>
      <c r="K287" s="69">
        <f>IF(A16taxstdlife="n/a","n/a",IF(K$3&gt;(A16taxstdlife+$E287),(Input!$J$56-Input!$J$90)-SUM($J287:J287),(Input!$J$56-Input!$J$90)/A16taxstdlife))</f>
        <v>0</v>
      </c>
      <c r="L287" s="69">
        <f>IF(A16taxstdlife="n/a","n/a",IF(L$3&gt;(A16taxstdlife+$E287),(Input!$J$56-Input!$J$90)-SUM($J287:K287),(Input!$J$56-Input!$J$90)/A16taxstdlife))</f>
        <v>0</v>
      </c>
      <c r="M287" s="69">
        <f>IF(A16taxstdlife="n/a","n/a",IF(M$3&gt;(A16taxstdlife+$E287),(Input!$J$56-Input!$J$90)-SUM($J287:L287),(Input!$J$56-Input!$J$90)/A16taxstdlife))</f>
        <v>0</v>
      </c>
      <c r="N287" s="69">
        <f>IF(A16taxstdlife="n/a","n/a",IF(N$3&gt;(A16taxstdlife+$E287),(Input!$J$56-Input!$J$90)-SUM($J287:M287),(Input!$J$56-Input!$J$90)/A16taxstdlife))</f>
        <v>0</v>
      </c>
      <c r="O287" s="69">
        <f>IF(A16taxstdlife="n/a","n/a",IF(O$3&gt;(A16taxstdlife+$E287),(Input!$J$56-Input!$J$90)-SUM($J287:N287),(Input!$J$56-Input!$J$90)/A16taxstdlife))</f>
        <v>0</v>
      </c>
      <c r="P287" s="69">
        <f>IF(A16taxstdlife="n/a","n/a",IF(P$3&gt;(A16taxstdlife+$E287),(Input!$J$56-Input!$J$90)-SUM($J287:O287),(Input!$J$56-Input!$J$90)/A16taxstdlife))</f>
        <v>0</v>
      </c>
      <c r="Q287" s="69">
        <f>IF(A16taxstdlife="n/a","n/a",IF(Q$3&gt;(A16taxstdlife+$E287),(Input!$J$56-Input!$J$90)-SUM($J287:P287),(Input!$J$56-Input!$J$90)/A16taxstdlife))</f>
        <v>0</v>
      </c>
      <c r="R287" s="69"/>
      <c r="S287" s="104"/>
      <c r="T287" s="104"/>
      <c r="U287" s="104"/>
      <c r="V287" s="104"/>
      <c r="W287" s="104"/>
      <c r="X287" s="104"/>
      <c r="Y287" s="104"/>
      <c r="Z287" s="104"/>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190"/>
      <c r="BK287" s="190"/>
      <c r="BL287" s="190"/>
      <c r="BM287" s="190"/>
      <c r="BN287" s="190"/>
      <c r="BO287" s="190"/>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51"/>
      <c r="E288" s="87">
        <v>5</v>
      </c>
      <c r="F288" s="27"/>
      <c r="G288" s="212"/>
      <c r="H288" s="151"/>
      <c r="I288" s="151"/>
      <c r="J288" s="151"/>
      <c r="K288" s="150"/>
      <c r="L288" s="69">
        <f>IF(A16taxstdlife="n/a","n/a",IF(L$3&gt;(A16taxstdlife+$E288),(Input!$K$56-Input!$K$90)-SUM($K288:K288),(Input!$K$56-Input!$K$90)/A16taxstdlife))</f>
        <v>0</v>
      </c>
      <c r="M288" s="69">
        <f>IF(A16taxstdlife="n/a","n/a",IF(M$3&gt;(A16taxstdlife+$E288),(Input!$K$56-Input!$K$90)-SUM($K288:L288),(Input!$K$56-Input!$K$90)/A16taxstdlife))</f>
        <v>0</v>
      </c>
      <c r="N288" s="69">
        <f>IF(A16taxstdlife="n/a","n/a",IF(N$3&gt;(A16taxstdlife+$E288),(Input!$K$56-Input!$K$90)-SUM($K288:M288),(Input!$K$56-Input!$K$90)/A16taxstdlife))</f>
        <v>0</v>
      </c>
      <c r="O288" s="69">
        <f>IF(A16taxstdlife="n/a","n/a",IF(O$3&gt;(A16taxstdlife+$E288),(Input!$K$56-Input!$K$90)-SUM($K288:N288),(Input!$K$56-Input!$K$90)/A16taxstdlife))</f>
        <v>0</v>
      </c>
      <c r="P288" s="69">
        <f>IF(A16taxstdlife="n/a","n/a",IF(P$3&gt;(A16taxstdlife+$E288),(Input!$K$56-Input!$K$90)-SUM($K288:O288),(Input!$K$56-Input!$K$90)/A16taxstdlife))</f>
        <v>0</v>
      </c>
      <c r="Q288" s="69">
        <f>IF(A16taxstdlife="n/a","n/a",IF(Q$3&gt;(A16taxstdlife+$E288),(Input!$K$56-Input!$K$90)-SUM($K288:P288),(Input!$K$56-Input!$K$90)/A16taxstdlife))</f>
        <v>0</v>
      </c>
      <c r="R288" s="69"/>
      <c r="S288" s="104"/>
      <c r="T288" s="104"/>
      <c r="U288" s="104"/>
      <c r="V288" s="104"/>
      <c r="W288" s="104"/>
      <c r="X288" s="104"/>
      <c r="Y288" s="104"/>
      <c r="Z288" s="104"/>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190"/>
      <c r="BK288" s="190"/>
      <c r="BL288" s="190"/>
      <c r="BM288" s="190"/>
      <c r="BN288" s="190"/>
      <c r="BO288" s="190"/>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51"/>
      <c r="E289" s="87">
        <v>6</v>
      </c>
      <c r="F289" s="27"/>
      <c r="G289" s="212"/>
      <c r="H289" s="151"/>
      <c r="I289" s="151"/>
      <c r="J289" s="151"/>
      <c r="K289" s="151"/>
      <c r="L289" s="150"/>
      <c r="M289" s="69">
        <f>IF(A16taxstdlife="n/a","n/a",IF(M$3&gt;(A16taxstdlife+$E289),(Input!$L$56-Input!$L$90)-SUM($L289:L289),(Input!$L$56-Input!$L$90)/A16taxstdlife))</f>
        <v>0</v>
      </c>
      <c r="N289" s="69">
        <f>IF(A16taxstdlife="n/a","n/a",IF(N$3&gt;(A16taxstdlife+$E289),(Input!$L$56-Input!$L$90)-SUM($L289:M289),(Input!$L$56-Input!$L$90)/A16taxstdlife))</f>
        <v>0</v>
      </c>
      <c r="O289" s="69">
        <f>IF(A16taxstdlife="n/a","n/a",IF(O$3&gt;(A16taxstdlife+$E289),(Input!$L$56-Input!$L$90)-SUM($L289:N289),(Input!$L$56-Input!$L$90)/A16taxstdlife))</f>
        <v>0</v>
      </c>
      <c r="P289" s="69">
        <f>IF(A16taxstdlife="n/a","n/a",IF(P$3&gt;(A16taxstdlife+$E289),(Input!$L$56-Input!$L$90)-SUM($L289:O289),(Input!$L$56-Input!$L$90)/A16taxstdlife))</f>
        <v>0</v>
      </c>
      <c r="Q289" s="69">
        <f>IF(A16taxstdlife="n/a","n/a",IF(Q$3&gt;(A16taxstdlife+$E289),(Input!$L$56-Input!$L$90)-SUM($L289:P289),(Input!$L$56-Input!$L$90)/A16taxstdlife))</f>
        <v>0</v>
      </c>
      <c r="R289" s="69"/>
      <c r="S289" s="104"/>
      <c r="T289" s="104"/>
      <c r="U289" s="104"/>
      <c r="V289" s="104"/>
      <c r="W289" s="104"/>
      <c r="X289" s="104"/>
      <c r="Y289" s="104"/>
      <c r="Z289" s="104"/>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190"/>
      <c r="BK289" s="190"/>
      <c r="BL289" s="190"/>
      <c r="BM289" s="190"/>
      <c r="BN289" s="190"/>
      <c r="BO289" s="190"/>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51"/>
      <c r="E290" s="87">
        <v>7</v>
      </c>
      <c r="F290" s="27"/>
      <c r="G290" s="212"/>
      <c r="H290" s="151"/>
      <c r="I290" s="151"/>
      <c r="J290" s="151"/>
      <c r="K290" s="151"/>
      <c r="L290" s="151"/>
      <c r="M290" s="150"/>
      <c r="N290" s="69">
        <f>IF(A16taxstdlife="n/a","n/a",IF(N$3&gt;(A16taxstdlife+$E290),(Input!$M$56-Input!$M$90)-SUM($M290:M290),(Input!$M$56-Input!$M$90)/A16taxstdlife))</f>
        <v>0</v>
      </c>
      <c r="O290" s="69">
        <f>IF(A16taxstdlife="n/a","n/a",IF(O$3&gt;(A16taxstdlife+$E290),(Input!$M$56-Input!$M$90)-SUM($M290:N290),(Input!$M$56-Input!$M$90)/A16taxstdlife))</f>
        <v>0</v>
      </c>
      <c r="P290" s="69">
        <f>IF(A16taxstdlife="n/a","n/a",IF(P$3&gt;(A16taxstdlife+$E290),(Input!$M$56-Input!$M$90)-SUM($M290:O290),(Input!$M$56-Input!$M$90)/A16taxstdlife))</f>
        <v>0</v>
      </c>
      <c r="Q290" s="69">
        <f>IF(A16taxstdlife="n/a","n/a",IF(Q$3&gt;(A16taxstdlife+$E290),(Input!$M$56-Input!$M$90)-SUM($M290:P290),(Input!$M$56-Input!$M$90)/A16taxstdlife))</f>
        <v>0</v>
      </c>
      <c r="R290" s="69"/>
      <c r="S290" s="104"/>
      <c r="T290" s="104"/>
      <c r="U290" s="104"/>
      <c r="V290" s="104"/>
      <c r="W290" s="104"/>
      <c r="X290" s="104"/>
      <c r="Y290" s="104"/>
      <c r="Z290" s="104"/>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2"/>
      <c r="BK290" s="190"/>
      <c r="BL290" s="190"/>
      <c r="BM290" s="190"/>
      <c r="BN290" s="190"/>
      <c r="BO290" s="1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51"/>
      <c r="E291" s="87">
        <v>8</v>
      </c>
      <c r="F291" s="27"/>
      <c r="G291" s="212"/>
      <c r="H291" s="151"/>
      <c r="I291" s="151"/>
      <c r="J291" s="151"/>
      <c r="K291" s="151"/>
      <c r="L291" s="151"/>
      <c r="M291" s="151"/>
      <c r="N291" s="150"/>
      <c r="O291" s="69">
        <f>IF(A16taxstdlife="n/a","n/a",IF(O$3&gt;(A16taxstdlife+$E291),(Input!$N$56-Input!$N$90)-SUM($N291:N291),(Input!$N$56-Input!$N$90)/A16taxstdlife))</f>
        <v>0</v>
      </c>
      <c r="P291" s="69">
        <f>IF(A16taxstdlife="n/a","n/a",IF(P$3&gt;(A16taxstdlife+$E291),(Input!$N$56-Input!$N$90)-SUM($N291:O291),(Input!$N$56-Input!$N$90)/A16taxstdlife))</f>
        <v>0</v>
      </c>
      <c r="Q291" s="69">
        <f>IF(A16taxstdlife="n/a","n/a",IF(Q$3&gt;(A16taxstdlife+$E291),(Input!$N$56-Input!$N$90)-SUM($N291:P291),(Input!$N$56-Input!$N$90)/A16taxstdlife))</f>
        <v>0</v>
      </c>
      <c r="R291" s="69"/>
      <c r="S291" s="104"/>
      <c r="T291" s="104"/>
      <c r="U291" s="104"/>
      <c r="V291" s="104"/>
      <c r="W291" s="104"/>
      <c r="X291" s="104"/>
      <c r="Y291" s="104"/>
      <c r="Z291" s="104"/>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190"/>
      <c r="BK291" s="190"/>
      <c r="BL291" s="190"/>
      <c r="BM291" s="190"/>
      <c r="BN291" s="190"/>
      <c r="BO291" s="190"/>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51"/>
      <c r="E292" s="87">
        <v>9</v>
      </c>
      <c r="F292" s="27"/>
      <c r="G292" s="212"/>
      <c r="H292" s="151"/>
      <c r="I292" s="151"/>
      <c r="J292" s="151"/>
      <c r="K292" s="151"/>
      <c r="L292" s="151"/>
      <c r="M292" s="151"/>
      <c r="N292" s="151"/>
      <c r="O292" s="150"/>
      <c r="P292" s="69">
        <f>IF(A16taxstdlife="n/a","n/a",IF(P$3&gt;(A16taxstdlife+$E292),(Input!$O$56-Input!$O$90)-SUM($O292:O292),(Input!$O$56-Input!$O$90)/A16taxstdlife))</f>
        <v>0</v>
      </c>
      <c r="Q292" s="69">
        <f>IF(A16taxstdlife="n/a","n/a",IF(Q$3&gt;(A16taxstdlife+$E292),(Input!$O$56-Input!$O$90)-SUM($O292:P292),(Input!$O$56-Input!$O$90)/A16taxstdlife))</f>
        <v>0</v>
      </c>
      <c r="R292" s="69"/>
      <c r="S292" s="104"/>
      <c r="T292" s="104"/>
      <c r="U292" s="104"/>
      <c r="V292" s="104"/>
      <c r="W292" s="104"/>
      <c r="X292" s="104"/>
      <c r="Y292" s="104"/>
      <c r="Z292" s="104"/>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190"/>
      <c r="BK292" s="190"/>
      <c r="BL292" s="190"/>
      <c r="BM292" s="190"/>
      <c r="BN292" s="190"/>
      <c r="BO292" s="190"/>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51"/>
      <c r="E293" s="87">
        <v>10</v>
      </c>
      <c r="F293" s="27"/>
      <c r="G293" s="212"/>
      <c r="H293" s="151"/>
      <c r="I293" s="151"/>
      <c r="J293" s="151"/>
      <c r="K293" s="151"/>
      <c r="L293" s="151"/>
      <c r="M293" s="151"/>
      <c r="N293" s="151"/>
      <c r="O293" s="151"/>
      <c r="P293" s="150"/>
      <c r="Q293" s="69">
        <f>IF(A16taxstdlife="n/a","n/a",IF(Q$3&gt;(A16taxstdlife+$E293),(Input!$P$56-Input!$P$90)-SUM($P293:P293),(Input!$P$56-Input!$P$90)/A16taxstdlife))</f>
        <v>0</v>
      </c>
      <c r="R293" s="69"/>
      <c r="S293" s="104"/>
      <c r="T293" s="104"/>
      <c r="U293" s="104"/>
      <c r="V293" s="104"/>
      <c r="W293" s="104"/>
      <c r="X293" s="104"/>
      <c r="Y293" s="104"/>
      <c r="Z293" s="104"/>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190"/>
      <c r="BK293" s="190"/>
      <c r="BL293" s="190"/>
      <c r="BM293" s="190"/>
      <c r="BN293" s="190"/>
      <c r="BO293" s="190"/>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51"/>
      <c r="E294" s="88">
        <v>11</v>
      </c>
      <c r="F294" s="27"/>
      <c r="G294" s="212"/>
      <c r="H294" s="151"/>
      <c r="I294" s="151"/>
      <c r="J294" s="151"/>
      <c r="K294" s="151"/>
      <c r="L294" s="151"/>
      <c r="M294" s="151"/>
      <c r="N294" s="151"/>
      <c r="O294" s="151"/>
      <c r="P294" s="192"/>
      <c r="Q294" s="150"/>
      <c r="R294" s="69"/>
      <c r="S294" s="104"/>
      <c r="T294" s="104"/>
      <c r="U294" s="104"/>
      <c r="V294" s="104"/>
      <c r="W294" s="104"/>
      <c r="X294" s="104"/>
      <c r="Y294" s="104"/>
      <c r="Z294" s="104"/>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190"/>
      <c r="BK294" s="190"/>
      <c r="BL294" s="190"/>
      <c r="BM294" s="190"/>
      <c r="BN294" s="190"/>
      <c r="BO294" s="190"/>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f>Asset16</f>
        <v>0</v>
      </c>
      <c r="D295" s="9"/>
      <c r="E295" s="9"/>
      <c r="F295" s="23"/>
      <c r="G295" s="213">
        <f t="shared" ref="G295:L295" si="50">-SUM(G282:G294)</f>
        <v>0</v>
      </c>
      <c r="H295" s="166">
        <f t="shared" si="50"/>
        <v>0</v>
      </c>
      <c r="I295" s="166">
        <f t="shared" si="50"/>
        <v>0</v>
      </c>
      <c r="J295" s="166">
        <f t="shared" si="50"/>
        <v>0</v>
      </c>
      <c r="K295" s="166">
        <f t="shared" si="50"/>
        <v>0</v>
      </c>
      <c r="L295" s="166">
        <f t="shared" si="50"/>
        <v>0</v>
      </c>
      <c r="M295" s="166">
        <f>IF(Input!M173&gt;0, -SUM(M282:M294), 0)</f>
        <v>0</v>
      </c>
      <c r="N295" s="166">
        <f>IF(Input!N173&gt;0, -SUM(N282:N294), 0)</f>
        <v>0</v>
      </c>
      <c r="O295" s="166">
        <f>IF(Input!O173&gt;0, -SUM(O282:O294), 0)</f>
        <v>0</v>
      </c>
      <c r="P295" s="166">
        <f>IF(Input!P173&gt;0, -SUM(P282:P294), 0)</f>
        <v>0</v>
      </c>
      <c r="Q295" s="166">
        <f>IF(Input!Q173&gt;0, -SUM(Q282:Q294), 0)</f>
        <v>0</v>
      </c>
      <c r="R295" s="65"/>
      <c r="S295" s="103"/>
      <c r="T295" s="103"/>
      <c r="U295" s="103"/>
      <c r="V295" s="103"/>
      <c r="W295" s="103"/>
      <c r="X295" s="103"/>
      <c r="Y295" s="103"/>
      <c r="Z295" s="103"/>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190"/>
      <c r="BK295" s="190"/>
      <c r="BL295" s="190"/>
      <c r="BM295" s="190"/>
      <c r="BN295" s="190"/>
      <c r="BO295" s="190"/>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1">
        <f>Asset17</f>
        <v>0</v>
      </c>
      <c r="C296" s="33"/>
      <c r="D296" s="34" t="s">
        <v>65</v>
      </c>
      <c r="E296" s="33"/>
      <c r="F296" s="35"/>
      <c r="G296" s="209">
        <f>IF(G$3&gt;A17taxremlife,A17taxvalue-SUM($F296:F296),IF(A17taxremlife="N/A","n/a",A17taxvalue/A17taxremlife))</f>
        <v>0</v>
      </c>
      <c r="H296" s="68">
        <f>IF(H$3&gt;A17taxremlife,A17taxvalue-SUM($F296:G296),IF(A17taxremlife="N/A","n/a",A17taxvalue/A17taxremlife))</f>
        <v>0</v>
      </c>
      <c r="I296" s="68">
        <f>IF(I$3&gt;A17taxremlife,A17taxvalue-SUM($F296:H296),IF(A17taxremlife="N/A","n/a",A17taxvalue/A17taxremlife))</f>
        <v>0</v>
      </c>
      <c r="J296" s="68">
        <f>IF(J$3&gt;A17taxremlife,A17taxvalue-SUM($F296:I296),IF(A17taxremlife="N/A","n/a",A17taxvalue/A17taxremlife))</f>
        <v>0</v>
      </c>
      <c r="K296" s="68">
        <f>IF(K$3&gt;A17taxremlife,A17taxvalue-SUM($F296:J296),IF(A17taxremlife="N/A","n/a",A17taxvalue/A17taxremlife))</f>
        <v>0</v>
      </c>
      <c r="L296" s="68">
        <f>IF(L$3&gt;A17taxremlife,A17taxvalue-SUM($F296:K296),IF(A17taxremlife="N/A","n/a",A17taxvalue/A17taxremlife))</f>
        <v>0</v>
      </c>
      <c r="M296" s="68">
        <f>IF(M$3&gt;A17taxremlife,A17taxvalue-SUM($F296:L296),IF(A17taxremlife="N/A","n/a",A17taxvalue/A17taxremlife))</f>
        <v>0</v>
      </c>
      <c r="N296" s="68">
        <f>IF(N$3&gt;A17taxremlife,A17taxvalue-SUM($F296:M296),IF(A17taxremlife="N/A","n/a",A17taxvalue/A17taxremlife))</f>
        <v>0</v>
      </c>
      <c r="O296" s="68">
        <f>IF(O$3&gt;A17taxremlife,A17taxvalue-SUM($F296:N296),IF(A17taxremlife="N/A","n/a",A17taxvalue/A17taxremlife))</f>
        <v>0</v>
      </c>
      <c r="P296" s="68">
        <f>IF(P$3&gt;A17taxremlife,A17taxvalue-SUM($F296:O296),IF(A17taxremlife="N/A","n/a",A17taxvalue/A17taxremlife))</f>
        <v>0</v>
      </c>
      <c r="Q296" s="68">
        <f>IF(Q$3&gt;A17taxremlife,A17taxvalue-SUM($F296:P296),IF(A17taxremlife="N/A","n/a",A17taxvalue/A17taxremlife))</f>
        <v>0</v>
      </c>
      <c r="R296" s="68"/>
      <c r="S296" s="104"/>
      <c r="T296" s="104"/>
      <c r="U296" s="104"/>
      <c r="V296" s="104"/>
      <c r="W296" s="104"/>
      <c r="X296" s="104"/>
      <c r="Y296" s="104"/>
      <c r="Z296" s="104"/>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190"/>
      <c r="BK296" s="190"/>
      <c r="BL296" s="190"/>
      <c r="BM296" s="190"/>
      <c r="BN296" s="190"/>
      <c r="BO296" s="190"/>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50" t="s">
        <v>83</v>
      </c>
      <c r="E297" s="87">
        <v>0</v>
      </c>
      <c r="F297" s="27"/>
      <c r="G297" s="210"/>
      <c r="H297" s="69"/>
      <c r="I297" s="69"/>
      <c r="J297" s="69"/>
      <c r="K297" s="69"/>
      <c r="L297" s="69"/>
      <c r="M297" s="69"/>
      <c r="N297" s="69"/>
      <c r="O297" s="69"/>
      <c r="P297" s="69"/>
      <c r="Q297" s="69"/>
      <c r="R297" s="69"/>
      <c r="S297" s="104"/>
      <c r="T297" s="104"/>
      <c r="U297" s="104"/>
      <c r="V297" s="104"/>
      <c r="W297" s="104"/>
      <c r="X297" s="104"/>
      <c r="Y297" s="104"/>
      <c r="Z297" s="104"/>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190"/>
      <c r="BK297" s="190"/>
      <c r="BL297" s="190"/>
      <c r="BM297" s="190"/>
      <c r="BN297" s="190"/>
      <c r="BO297" s="190"/>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51"/>
      <c r="E298" s="87">
        <v>1</v>
      </c>
      <c r="F298" s="27"/>
      <c r="G298" s="211"/>
      <c r="H298" s="69">
        <f>IF(A17taxstdlife="n/a","n/a",IF(H$3&gt;(A17taxstdlife+$E298),(Input!$G$57-Input!$G$91)-SUM($G298:G298),(Input!$G$57-Input!$G$91)/A17taxstdlife))</f>
        <v>0</v>
      </c>
      <c r="I298" s="69">
        <f>IF(A17taxstdlife="n/a","n/a",IF(I$3&gt;(A17taxstdlife+$E298),(Input!$G$57-Input!$G$91)-SUM($G298:H298),(Input!$G$57-Input!$G$91)/A17taxstdlife))</f>
        <v>0</v>
      </c>
      <c r="J298" s="69">
        <f>IF(A17taxstdlife="n/a","n/a",IF(J$3&gt;(A17taxstdlife+$E298),(Input!$G$57-Input!$G$91)-SUM($G298:I298),(Input!$G$57-Input!$G$91)/A17taxstdlife))</f>
        <v>0</v>
      </c>
      <c r="K298" s="69">
        <f>IF(A17taxstdlife="n/a","n/a",IF(K$3&gt;(A17taxstdlife+$E298),(Input!$G$57-Input!$G$91)-SUM($G298:J298),(Input!$G$57-Input!$G$91)/A17taxstdlife))</f>
        <v>0</v>
      </c>
      <c r="L298" s="69">
        <f>IF(A17taxstdlife="n/a","n/a",IF(L$3&gt;(A17taxstdlife+$E298),(Input!$G$57-Input!$G$91)-SUM($G298:K298),(Input!$G$57-Input!$G$91)/A17taxstdlife))</f>
        <v>0</v>
      </c>
      <c r="M298" s="69">
        <f>IF(A17taxstdlife="n/a","n/a",IF(M$3&gt;(A17taxstdlife+$E298),(Input!$G$57-Input!$G$91)-SUM($G298:L298),(Input!$G$57-Input!$G$91)/A17taxstdlife))</f>
        <v>0</v>
      </c>
      <c r="N298" s="69">
        <f>IF(A17taxstdlife="n/a","n/a",IF(N$3&gt;(A17taxstdlife+$E298),(Input!$G$57-Input!$G$91)-SUM($G298:M298),(Input!$G$57-Input!$G$91)/A17taxstdlife))</f>
        <v>0</v>
      </c>
      <c r="O298" s="69">
        <f>IF(A17taxstdlife="n/a","n/a",IF(O$3&gt;(A17taxstdlife+$E298),(Input!$G$57-Input!$G$91)-SUM($G298:N298),(Input!$G$57-Input!$G$91)/A17taxstdlife))</f>
        <v>0</v>
      </c>
      <c r="P298" s="69">
        <f>IF(A17taxstdlife="n/a","n/a",IF(P$3&gt;(A17taxstdlife+$E298),(Input!$G$57-Input!$G$91)-SUM($G298:O298),(Input!$G$57-Input!$G$91)/A17taxstdlife))</f>
        <v>0</v>
      </c>
      <c r="Q298" s="69">
        <f>IF(A17taxstdlife="n/a","n/a",IF(Q$3&gt;(A17taxstdlife+$E298),(Input!$G$57-Input!$G$91)-SUM($G298:P298),(Input!$G$57-Input!$G$91)/A17taxstdlife))</f>
        <v>0</v>
      </c>
      <c r="R298" s="69"/>
      <c r="S298" s="104"/>
      <c r="T298" s="104"/>
      <c r="U298" s="104"/>
      <c r="V298" s="104"/>
      <c r="W298" s="104"/>
      <c r="X298" s="104"/>
      <c r="Y298" s="104"/>
      <c r="Z298" s="104"/>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190"/>
      <c r="BK298" s="190"/>
      <c r="BL298" s="190"/>
      <c r="BM298" s="190"/>
      <c r="BN298" s="190"/>
      <c r="BO298" s="190"/>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51"/>
      <c r="E299" s="87">
        <v>2</v>
      </c>
      <c r="F299" s="27"/>
      <c r="G299" s="212"/>
      <c r="H299" s="150"/>
      <c r="I299" s="69">
        <f>IF(A17taxstdlife="n/a","n/a",IF(I$3&gt;(A17taxstdlife+$E299),(Input!$H$57-Input!$H$91)-SUM($H299:H299),(Input!$H$57-Input!$H$91)/A17taxstdlife))</f>
        <v>0</v>
      </c>
      <c r="J299" s="69">
        <f>IF(A17taxstdlife="n/a","n/a",IF(J$3&gt;(A17taxstdlife+$E299),(Input!$H$57-Input!$H$91)-SUM($H299:I299),(Input!$H$57-Input!$H$91)/A17taxstdlife))</f>
        <v>0</v>
      </c>
      <c r="K299" s="69">
        <f>IF(A17taxstdlife="n/a","n/a",IF(K$3&gt;(A17taxstdlife+$E299),(Input!$H$57-Input!$H$91)-SUM($H299:J299),(Input!$H$57-Input!$H$91)/A17taxstdlife))</f>
        <v>0</v>
      </c>
      <c r="L299" s="69">
        <f>IF(A17taxstdlife="n/a","n/a",IF(L$3&gt;(A17taxstdlife+$E299),(Input!$H$57-Input!$H$91)-SUM($H299:K299),(Input!$H$57-Input!$H$91)/A17taxstdlife))</f>
        <v>0</v>
      </c>
      <c r="M299" s="69">
        <f>IF(A17taxstdlife="n/a","n/a",IF(M$3&gt;(A17taxstdlife+$E299),(Input!$H$57-Input!$H$91)-SUM($H299:L299),(Input!$H$57-Input!$H$91)/A17taxstdlife))</f>
        <v>0</v>
      </c>
      <c r="N299" s="69">
        <f>IF(A17taxstdlife="n/a","n/a",IF(N$3&gt;(A17taxstdlife+$E299),(Input!$H$57-Input!$H$91)-SUM($H299:M299),(Input!$H$57-Input!$H$91)/A17taxstdlife))</f>
        <v>0</v>
      </c>
      <c r="O299" s="69">
        <f>IF(A17taxstdlife="n/a","n/a",IF(O$3&gt;(A17taxstdlife+$E299),(Input!$H$57-Input!$H$91)-SUM($H299:N299),(Input!$H$57-Input!$H$91)/A17taxstdlife))</f>
        <v>0</v>
      </c>
      <c r="P299" s="69">
        <f>IF(A17taxstdlife="n/a","n/a",IF(P$3&gt;(A17taxstdlife+$E299),(Input!$H$57-Input!$H$91)-SUM($H299:O299),(Input!$H$57-Input!$H$91)/A17taxstdlife))</f>
        <v>0</v>
      </c>
      <c r="Q299" s="69">
        <f>IF(A17taxstdlife="n/a","n/a",IF(Q$3&gt;(A17taxstdlife+$E299),(Input!$H$57-Input!$H$91)-SUM($H299:P299),(Input!$H$57-Input!$H$91)/A17taxstdlife))</f>
        <v>0</v>
      </c>
      <c r="R299" s="69"/>
      <c r="S299" s="104"/>
      <c r="T299" s="104"/>
      <c r="U299" s="104"/>
      <c r="V299" s="104"/>
      <c r="W299" s="104"/>
      <c r="X299" s="104"/>
      <c r="Y299" s="104"/>
      <c r="Z299" s="104"/>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190"/>
      <c r="BK299" s="190"/>
      <c r="BL299" s="190"/>
      <c r="BM299" s="190"/>
      <c r="BN299" s="190"/>
      <c r="BO299" s="190"/>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51"/>
      <c r="E300" s="87">
        <v>3</v>
      </c>
      <c r="F300" s="27"/>
      <c r="G300" s="212"/>
      <c r="H300" s="151"/>
      <c r="I300" s="150"/>
      <c r="J300" s="69">
        <f>IF(A17taxstdlife="n/a","n/a",IF(J$3&gt;(A17taxstdlife+$E300),(Input!$I$57-Input!$I$91)-SUM($I300:I300),(Input!$I$57-Input!$I$91)/A17taxstdlife))</f>
        <v>0</v>
      </c>
      <c r="K300" s="69">
        <f>IF(A17taxstdlife="n/a","n/a",IF(K$3&gt;(A17taxstdlife+$E300),(Input!$I$57-Input!$I$91)-SUM($I300:J300),(Input!$I$57-Input!$I$91)/A17taxstdlife))</f>
        <v>0</v>
      </c>
      <c r="L300" s="69">
        <f>IF(A17taxstdlife="n/a","n/a",IF(L$3&gt;(A17taxstdlife+$E300),(Input!$I$57-Input!$I$91)-SUM($I300:K300),(Input!$I$57-Input!$I$91)/A17taxstdlife))</f>
        <v>0</v>
      </c>
      <c r="M300" s="69">
        <f>IF(A17taxstdlife="n/a","n/a",IF(M$3&gt;(A17taxstdlife+$E300),(Input!$I$57-Input!$I$91)-SUM($I300:L300),(Input!$I$57-Input!$I$91)/A17taxstdlife))</f>
        <v>0</v>
      </c>
      <c r="N300" s="69">
        <f>IF(A17taxstdlife="n/a","n/a",IF(N$3&gt;(A17taxstdlife+$E300),(Input!$I$57-Input!$I$91)-SUM($I300:M300),(Input!$I$57-Input!$I$91)/A17taxstdlife))</f>
        <v>0</v>
      </c>
      <c r="O300" s="69">
        <f>IF(A17taxstdlife="n/a","n/a",IF(O$3&gt;(A17taxstdlife+$E300),(Input!$I$57-Input!$I$91)-SUM($I300:N300),(Input!$I$57-Input!$I$91)/A17taxstdlife))</f>
        <v>0</v>
      </c>
      <c r="P300" s="69">
        <f>IF(A17taxstdlife="n/a","n/a",IF(P$3&gt;(A17taxstdlife+$E300),(Input!$I$57-Input!$I$91)-SUM($I300:O300),(Input!$I$57-Input!$I$91)/A17taxstdlife))</f>
        <v>0</v>
      </c>
      <c r="Q300" s="69">
        <f>IF(A17taxstdlife="n/a","n/a",IF(Q$3&gt;(A17taxstdlife+$E300),(Input!$I$57-Input!$I$91)-SUM($I300:P300),(Input!$I$57-Input!$I$91)/A17taxstdlife))</f>
        <v>0</v>
      </c>
      <c r="R300" s="69"/>
      <c r="S300" s="104"/>
      <c r="T300" s="104"/>
      <c r="U300" s="104"/>
      <c r="V300" s="104"/>
      <c r="W300" s="104"/>
      <c r="X300" s="104"/>
      <c r="Y300" s="104"/>
      <c r="Z300" s="104"/>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190"/>
      <c r="BK300" s="190"/>
      <c r="BL300" s="190"/>
      <c r="BM300" s="190"/>
      <c r="BN300" s="190"/>
      <c r="BO300" s="19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51"/>
      <c r="E301" s="87">
        <v>4</v>
      </c>
      <c r="F301" s="27"/>
      <c r="G301" s="212"/>
      <c r="H301" s="151"/>
      <c r="I301" s="151"/>
      <c r="J301" s="150"/>
      <c r="K301" s="69">
        <f>IF(A17taxstdlife="n/a","n/a",IF(K$3&gt;(A17taxstdlife+$E301),(Input!$J$57-Input!$J$91)-SUM($J301:J301),(Input!$J$57-Input!$J$91)/A17taxstdlife))</f>
        <v>0</v>
      </c>
      <c r="L301" s="69">
        <f>IF(A17taxstdlife="n/a","n/a",IF(L$3&gt;(A17taxstdlife+$E301),(Input!$J$57-Input!$J$91)-SUM($J301:K301),(Input!$J$57-Input!$J$91)/A17taxstdlife))</f>
        <v>0</v>
      </c>
      <c r="M301" s="69">
        <f>IF(A17taxstdlife="n/a","n/a",IF(M$3&gt;(A17taxstdlife+$E301),(Input!$J$57-Input!$J$91)-SUM($J301:L301),(Input!$J$57-Input!$J$91)/A17taxstdlife))</f>
        <v>0</v>
      </c>
      <c r="N301" s="69">
        <f>IF(A17taxstdlife="n/a","n/a",IF(N$3&gt;(A17taxstdlife+$E301),(Input!$J$57-Input!$J$91)-SUM($J301:M301),(Input!$J$57-Input!$J$91)/A17taxstdlife))</f>
        <v>0</v>
      </c>
      <c r="O301" s="69">
        <f>IF(A17taxstdlife="n/a","n/a",IF(O$3&gt;(A17taxstdlife+$E301),(Input!$J$57-Input!$J$91)-SUM($J301:N301),(Input!$J$57-Input!$J$91)/A17taxstdlife))</f>
        <v>0</v>
      </c>
      <c r="P301" s="69">
        <f>IF(A17taxstdlife="n/a","n/a",IF(P$3&gt;(A17taxstdlife+$E301),(Input!$J$57-Input!$J$91)-SUM($J301:O301),(Input!$J$57-Input!$J$91)/A17taxstdlife))</f>
        <v>0</v>
      </c>
      <c r="Q301" s="69">
        <f>IF(A17taxstdlife="n/a","n/a",IF(Q$3&gt;(A17taxstdlife+$E301),(Input!$J$57-Input!$J$91)-SUM($J301:P301),(Input!$J$57-Input!$J$91)/A17taxstdlife))</f>
        <v>0</v>
      </c>
      <c r="R301" s="69"/>
      <c r="S301" s="104"/>
      <c r="T301" s="104"/>
      <c r="U301" s="104"/>
      <c r="V301" s="104"/>
      <c r="W301" s="104"/>
      <c r="X301" s="104"/>
      <c r="Y301" s="104"/>
      <c r="Z301" s="104"/>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190"/>
      <c r="BK301" s="190"/>
      <c r="BL301" s="190"/>
      <c r="BM301" s="190"/>
      <c r="BN301" s="190"/>
      <c r="BO301" s="190"/>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51"/>
      <c r="E302" s="87">
        <v>5</v>
      </c>
      <c r="F302" s="27"/>
      <c r="G302" s="212"/>
      <c r="H302" s="151"/>
      <c r="I302" s="151"/>
      <c r="J302" s="151"/>
      <c r="K302" s="150"/>
      <c r="L302" s="69">
        <f>IF(A17taxstdlife="n/a","n/a",IF(L$3&gt;(A17taxstdlife+$E302),(Input!$K$57-Input!$K$91)-SUM($K302:K302),(Input!$K$57-Input!$K$91)/A17taxstdlife))</f>
        <v>0</v>
      </c>
      <c r="M302" s="69">
        <f>IF(A17taxstdlife="n/a","n/a",IF(M$3&gt;(A17taxstdlife+$E302),(Input!$K$57-Input!$K$91)-SUM($K302:L302),(Input!$K$57-Input!$K$91)/A17taxstdlife))</f>
        <v>0</v>
      </c>
      <c r="N302" s="69">
        <f>IF(A17taxstdlife="n/a","n/a",IF(N$3&gt;(A17taxstdlife+$E302),(Input!$K$57-Input!$K$91)-SUM($K302:M302),(Input!$K$57-Input!$K$91)/A17taxstdlife))</f>
        <v>0</v>
      </c>
      <c r="O302" s="69">
        <f>IF(A17taxstdlife="n/a","n/a",IF(O$3&gt;(A17taxstdlife+$E302),(Input!$K$57-Input!$K$91)-SUM($K302:N302),(Input!$K$57-Input!$K$91)/A17taxstdlife))</f>
        <v>0</v>
      </c>
      <c r="P302" s="69">
        <f>IF(A17taxstdlife="n/a","n/a",IF(P$3&gt;(A17taxstdlife+$E302),(Input!$K$57-Input!$K$91)-SUM($K302:O302),(Input!$K$57-Input!$K$91)/A17taxstdlife))</f>
        <v>0</v>
      </c>
      <c r="Q302" s="69">
        <f>IF(A17taxstdlife="n/a","n/a",IF(Q$3&gt;(A17taxstdlife+$E302),(Input!$K$57-Input!$K$91)-SUM($K302:P302),(Input!$K$57-Input!$K$91)/A17taxstdlife))</f>
        <v>0</v>
      </c>
      <c r="R302" s="69"/>
      <c r="S302" s="104"/>
      <c r="T302" s="104"/>
      <c r="U302" s="104"/>
      <c r="V302" s="104"/>
      <c r="W302" s="104"/>
      <c r="X302" s="104"/>
      <c r="Y302" s="104"/>
      <c r="Z302" s="104"/>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190"/>
      <c r="BK302" s="190"/>
      <c r="BL302" s="190"/>
      <c r="BM302" s="190"/>
      <c r="BN302" s="190"/>
      <c r="BO302" s="190"/>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51"/>
      <c r="E303" s="87">
        <v>6</v>
      </c>
      <c r="F303" s="27"/>
      <c r="G303" s="212"/>
      <c r="H303" s="151"/>
      <c r="I303" s="151"/>
      <c r="J303" s="151"/>
      <c r="K303" s="151"/>
      <c r="L303" s="150"/>
      <c r="M303" s="69">
        <f>IF(A17taxstdlife="n/a","n/a",IF(M$3&gt;(A17taxstdlife+$E303),(Input!$L$57-Input!$L$91)-SUM($L303:L303),(Input!$L$57-Input!$L$91)/A17taxstdlife))</f>
        <v>0</v>
      </c>
      <c r="N303" s="69">
        <f>IF(A17taxstdlife="n/a","n/a",IF(N$3&gt;(A17taxstdlife+$E303),(Input!$L$57-Input!$L$91)-SUM($L303:M303),(Input!$L$57-Input!$L$91)/A17taxstdlife))</f>
        <v>0</v>
      </c>
      <c r="O303" s="69">
        <f>IF(A17taxstdlife="n/a","n/a",IF(O$3&gt;(A17taxstdlife+$E303),(Input!$L$57-Input!$L$91)-SUM($L303:N303),(Input!$L$57-Input!$L$91)/A17taxstdlife))</f>
        <v>0</v>
      </c>
      <c r="P303" s="69">
        <f>IF(A17taxstdlife="n/a","n/a",IF(P$3&gt;(A17taxstdlife+$E303),(Input!$L$57-Input!$L$91)-SUM($L303:O303),(Input!$L$57-Input!$L$91)/A17taxstdlife))</f>
        <v>0</v>
      </c>
      <c r="Q303" s="69">
        <f>IF(A17taxstdlife="n/a","n/a",IF(Q$3&gt;(A17taxstdlife+$E303),(Input!$L$57-Input!$L$91)-SUM($L303:P303),(Input!$L$57-Input!$L$91)/A17taxstdlife))</f>
        <v>0</v>
      </c>
      <c r="R303" s="69"/>
      <c r="S303" s="104"/>
      <c r="T303" s="104"/>
      <c r="U303" s="104"/>
      <c r="V303" s="104"/>
      <c r="W303" s="104"/>
      <c r="X303" s="104"/>
      <c r="Y303" s="104"/>
      <c r="Z303" s="104"/>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190"/>
      <c r="BK303" s="190"/>
      <c r="BL303" s="190"/>
      <c r="BM303" s="190"/>
      <c r="BN303" s="190"/>
      <c r="BO303" s="190"/>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51"/>
      <c r="E304" s="87">
        <v>7</v>
      </c>
      <c r="F304" s="27"/>
      <c r="G304" s="212"/>
      <c r="H304" s="151"/>
      <c r="I304" s="151"/>
      <c r="J304" s="151"/>
      <c r="K304" s="151"/>
      <c r="L304" s="151"/>
      <c r="M304" s="150"/>
      <c r="N304" s="69">
        <f>IF(A17taxstdlife="n/a","n/a",IF(N$3&gt;(A17taxstdlife+$E304),(Input!$M$57-Input!$M$91)-SUM($M304:M304),(Input!$M$57-Input!$M$91)/A17taxstdlife))</f>
        <v>0</v>
      </c>
      <c r="O304" s="69">
        <f>IF(A17taxstdlife="n/a","n/a",IF(O$3&gt;(A17taxstdlife+$E304),(Input!$M$57-Input!$M$91)-SUM($M304:N304),(Input!$M$57-Input!$M$91)/A17taxstdlife))</f>
        <v>0</v>
      </c>
      <c r="P304" s="69">
        <f>IF(A17taxstdlife="n/a","n/a",IF(P$3&gt;(A17taxstdlife+$E304),(Input!$M$57-Input!$M$91)-SUM($M304:O304),(Input!$M$57-Input!$M$91)/A17taxstdlife))</f>
        <v>0</v>
      </c>
      <c r="Q304" s="69">
        <f>IF(A17taxstdlife="n/a","n/a",IF(Q$3&gt;(A17taxstdlife+$E304),(Input!$M$57-Input!$M$91)-SUM($M304:P304),(Input!$M$57-Input!$M$91)/A17taxstdlife))</f>
        <v>0</v>
      </c>
      <c r="R304" s="69"/>
      <c r="S304" s="104"/>
      <c r="T304" s="104"/>
      <c r="U304" s="104"/>
      <c r="V304" s="104"/>
      <c r="W304" s="104"/>
      <c r="X304" s="104"/>
      <c r="Y304" s="104"/>
      <c r="Z304" s="104"/>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190"/>
      <c r="BK304" s="190"/>
      <c r="BL304" s="190"/>
      <c r="BM304" s="190"/>
      <c r="BN304" s="190"/>
      <c r="BO304" s="190"/>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51"/>
      <c r="E305" s="87">
        <v>8</v>
      </c>
      <c r="F305" s="27"/>
      <c r="G305" s="212"/>
      <c r="H305" s="151"/>
      <c r="I305" s="151"/>
      <c r="J305" s="151"/>
      <c r="K305" s="151"/>
      <c r="L305" s="151"/>
      <c r="M305" s="151"/>
      <c r="N305" s="150"/>
      <c r="O305" s="69">
        <f>IF(A17taxstdlife="n/a","n/a",IF(O$3&gt;(A17taxstdlife+$E305),(Input!$N$57-Input!$N$91)-SUM($N305:N305),(Input!$N$57-Input!$N$91)/A17taxstdlife))</f>
        <v>0</v>
      </c>
      <c r="P305" s="69">
        <f>IF(A17taxstdlife="n/a","n/a",IF(P$3&gt;(A17taxstdlife+$E305),(Input!$N$57-Input!$N$91)-SUM($N305:O305),(Input!$N$57-Input!$N$91)/A17taxstdlife))</f>
        <v>0</v>
      </c>
      <c r="Q305" s="69">
        <f>IF(A17taxstdlife="n/a","n/a",IF(Q$3&gt;(A17taxstdlife+$E305),(Input!$N$57-Input!$N$91)-SUM($N305:P305),(Input!$N$57-Input!$N$91)/A17taxstdlife))</f>
        <v>0</v>
      </c>
      <c r="R305" s="69"/>
      <c r="S305" s="104"/>
      <c r="T305" s="104"/>
      <c r="U305" s="104"/>
      <c r="V305" s="104"/>
      <c r="W305" s="104"/>
      <c r="X305" s="104"/>
      <c r="Y305" s="104"/>
      <c r="Z305" s="104"/>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190"/>
      <c r="BK305" s="190"/>
      <c r="BL305" s="190"/>
      <c r="BM305" s="190"/>
      <c r="BN305" s="190"/>
      <c r="BO305" s="190"/>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51"/>
      <c r="E306" s="87">
        <v>9</v>
      </c>
      <c r="F306" s="27"/>
      <c r="G306" s="212"/>
      <c r="H306" s="151"/>
      <c r="I306" s="151"/>
      <c r="J306" s="151"/>
      <c r="K306" s="151"/>
      <c r="L306" s="151"/>
      <c r="M306" s="151"/>
      <c r="N306" s="151"/>
      <c r="O306" s="150"/>
      <c r="P306" s="69">
        <f>IF(A17taxstdlife="n/a","n/a",IF(P$3&gt;(A17taxstdlife+$E306),(Input!$O$57-Input!$O$91)-SUM($O306:O306),(Input!$O$57-Input!$O$91)/A17taxstdlife))</f>
        <v>0</v>
      </c>
      <c r="Q306" s="69">
        <f>IF(A17taxstdlife="n/a","n/a",IF(Q$3&gt;(A17taxstdlife+$E306),(Input!$O$57-Input!$O$91)-SUM($O306:P306),(Input!$O$57-Input!$O$91)/A17taxstdlife))</f>
        <v>0</v>
      </c>
      <c r="R306" s="69"/>
      <c r="S306" s="104"/>
      <c r="T306" s="104"/>
      <c r="U306" s="104"/>
      <c r="V306" s="104"/>
      <c r="W306" s="104"/>
      <c r="X306" s="104"/>
      <c r="Y306" s="104"/>
      <c r="Z306" s="104"/>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190"/>
      <c r="BK306" s="190"/>
      <c r="BL306" s="190"/>
      <c r="BM306" s="190"/>
      <c r="BN306" s="190"/>
      <c r="BO306" s="190"/>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51"/>
      <c r="E307" s="87">
        <v>10</v>
      </c>
      <c r="F307" s="27"/>
      <c r="G307" s="212"/>
      <c r="H307" s="151"/>
      <c r="I307" s="151"/>
      <c r="J307" s="151"/>
      <c r="K307" s="151"/>
      <c r="L307" s="151"/>
      <c r="M307" s="151"/>
      <c r="N307" s="151"/>
      <c r="O307" s="151"/>
      <c r="P307" s="150"/>
      <c r="Q307" s="69">
        <f>IF(A17taxstdlife="n/a","n/a",IF(Q$3&gt;(A17taxstdlife+$E307),(Input!$P$57-Input!$P$91)-SUM($P307:P307),(Input!$P$57-Input!$P$91)/A17taxstdlife))</f>
        <v>0</v>
      </c>
      <c r="R307" s="69"/>
      <c r="S307" s="104"/>
      <c r="T307" s="104"/>
      <c r="U307" s="104"/>
      <c r="V307" s="104"/>
      <c r="W307" s="104"/>
      <c r="X307" s="104"/>
      <c r="Y307" s="104"/>
      <c r="Z307" s="104"/>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190"/>
      <c r="BK307" s="190"/>
      <c r="BL307" s="190"/>
      <c r="BM307" s="190"/>
      <c r="BN307" s="190"/>
      <c r="BO307" s="190"/>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51"/>
      <c r="E308" s="88">
        <v>11</v>
      </c>
      <c r="F308" s="27"/>
      <c r="G308" s="212"/>
      <c r="H308" s="151"/>
      <c r="I308" s="151"/>
      <c r="J308" s="151"/>
      <c r="K308" s="151"/>
      <c r="L308" s="151"/>
      <c r="M308" s="151"/>
      <c r="N308" s="151"/>
      <c r="O308" s="151"/>
      <c r="P308" s="192"/>
      <c r="Q308" s="150"/>
      <c r="R308" s="69"/>
      <c r="S308" s="104"/>
      <c r="T308" s="104"/>
      <c r="U308" s="104"/>
      <c r="V308" s="104"/>
      <c r="W308" s="104"/>
      <c r="X308" s="104"/>
      <c r="Y308" s="104"/>
      <c r="Z308" s="104"/>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190"/>
      <c r="BK308" s="190"/>
      <c r="BL308" s="190"/>
      <c r="BM308" s="190"/>
      <c r="BN308" s="190"/>
      <c r="BO308" s="190"/>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f>Asset17</f>
        <v>0</v>
      </c>
      <c r="D309" s="9"/>
      <c r="E309" s="9"/>
      <c r="F309" s="23"/>
      <c r="G309" s="213">
        <f t="shared" ref="G309:L309" si="51">-SUM(G296:G308)</f>
        <v>0</v>
      </c>
      <c r="H309" s="166">
        <f t="shared" si="51"/>
        <v>0</v>
      </c>
      <c r="I309" s="166">
        <f t="shared" si="51"/>
        <v>0</v>
      </c>
      <c r="J309" s="166">
        <f t="shared" si="51"/>
        <v>0</v>
      </c>
      <c r="K309" s="166">
        <f t="shared" si="51"/>
        <v>0</v>
      </c>
      <c r="L309" s="166">
        <f t="shared" si="51"/>
        <v>0</v>
      </c>
      <c r="M309" s="166">
        <f>IF(Input!M173&gt;0, -SUM(M296:M308), 0)</f>
        <v>0</v>
      </c>
      <c r="N309" s="166">
        <f>IF(Input!N173&gt;0, -SUM(N296:N308), 0)</f>
        <v>0</v>
      </c>
      <c r="O309" s="166">
        <f>IF(Input!O173&gt;0, -SUM(O296:O308), 0)</f>
        <v>0</v>
      </c>
      <c r="P309" s="166">
        <f>IF(Input!P173&gt;0, -SUM(P296:P308), 0)</f>
        <v>0</v>
      </c>
      <c r="Q309" s="166">
        <f>IF(Input!Q173&gt;0, -SUM(Q296:Q308), 0)</f>
        <v>0</v>
      </c>
      <c r="R309" s="65"/>
      <c r="S309" s="103"/>
      <c r="T309" s="103"/>
      <c r="U309" s="103"/>
      <c r="V309" s="103"/>
      <c r="W309" s="103"/>
      <c r="X309" s="103"/>
      <c r="Y309" s="103"/>
      <c r="Z309" s="103"/>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190"/>
      <c r="BK309" s="190"/>
      <c r="BL309" s="190"/>
      <c r="BM309" s="190"/>
      <c r="BN309" s="190"/>
      <c r="BO309" s="190"/>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1">
        <f>Asset18</f>
        <v>0</v>
      </c>
      <c r="C310" s="33"/>
      <c r="D310" s="34" t="s">
        <v>65</v>
      </c>
      <c r="E310" s="33"/>
      <c r="F310" s="35"/>
      <c r="G310" s="209">
        <f>IF(G$3&gt;A18taxremlife,A18taxvalue-SUM($F310:F310),IF(A18taxremlife="N/A","n/a",A18taxvalue/A18taxremlife))</f>
        <v>0</v>
      </c>
      <c r="H310" s="68">
        <f>IF(H$3&gt;A18taxremlife,A18taxvalue-SUM($F310:G310),IF(A18taxremlife="N/A","n/a",A18taxvalue/A18taxremlife))</f>
        <v>0</v>
      </c>
      <c r="I310" s="68">
        <f>IF(I$3&gt;A18taxremlife,A18taxvalue-SUM($F310:H310),IF(A18taxremlife="N/A","n/a",A18taxvalue/A18taxremlife))</f>
        <v>0</v>
      </c>
      <c r="J310" s="68">
        <f>IF(J$3&gt;A18taxremlife,A18taxvalue-SUM($F310:I310),IF(A18taxremlife="N/A","n/a",A18taxvalue/A18taxremlife))</f>
        <v>0</v>
      </c>
      <c r="K310" s="68">
        <f>IF(K$3&gt;A18taxremlife,A18taxvalue-SUM($F310:J310),IF(A18taxremlife="N/A","n/a",A18taxvalue/A18taxremlife))</f>
        <v>0</v>
      </c>
      <c r="L310" s="68">
        <f>IF(L$3&gt;A18taxremlife,A18taxvalue-SUM($F310:K310),IF(A18taxremlife="N/A","n/a",A18taxvalue/A18taxremlife))</f>
        <v>0</v>
      </c>
      <c r="M310" s="68">
        <f>IF(M$3&gt;A18taxremlife,A18taxvalue-SUM($F310:L310),IF(A18taxremlife="N/A","n/a",A18taxvalue/A18taxremlife))</f>
        <v>0</v>
      </c>
      <c r="N310" s="68">
        <f>IF(N$3&gt;A18taxremlife,A18taxvalue-SUM($F310:M310),IF(A18taxremlife="N/A","n/a",A18taxvalue/A18taxremlife))</f>
        <v>0</v>
      </c>
      <c r="O310" s="68">
        <f>IF(O$3&gt;A18taxremlife,A18taxvalue-SUM($F310:N310),IF(A18taxremlife="N/A","n/a",A18taxvalue/A18taxremlife))</f>
        <v>0</v>
      </c>
      <c r="P310" s="68">
        <f>IF(P$3&gt;A18taxremlife,A18taxvalue-SUM($F310:O310),IF(A18taxremlife="N/A","n/a",A18taxvalue/A18taxremlife))</f>
        <v>0</v>
      </c>
      <c r="Q310" s="68">
        <f>IF(Q$3&gt;A18taxremlife,A18taxvalue-SUM($F310:P310),IF(A18taxremlife="N/A","n/a",A18taxvalue/A18taxremlife))</f>
        <v>0</v>
      </c>
      <c r="R310" s="68"/>
      <c r="S310" s="104"/>
      <c r="T310" s="104"/>
      <c r="U310" s="104"/>
      <c r="V310" s="104"/>
      <c r="W310" s="104"/>
      <c r="X310" s="104"/>
      <c r="Y310" s="104"/>
      <c r="Z310" s="104"/>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190"/>
      <c r="BK310" s="190"/>
      <c r="BL310" s="190"/>
      <c r="BM310" s="190"/>
      <c r="BN310" s="190"/>
      <c r="BO310" s="19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50" t="s">
        <v>83</v>
      </c>
      <c r="E311" s="87">
        <v>0</v>
      </c>
      <c r="F311" s="27"/>
      <c r="G311" s="210"/>
      <c r="H311" s="69"/>
      <c r="I311" s="69"/>
      <c r="J311" s="69"/>
      <c r="K311" s="69"/>
      <c r="L311" s="69"/>
      <c r="M311" s="69"/>
      <c r="N311" s="69"/>
      <c r="O311" s="69"/>
      <c r="P311" s="69"/>
      <c r="Q311" s="69"/>
      <c r="R311" s="69"/>
      <c r="S311" s="104"/>
      <c r="T311" s="104"/>
      <c r="U311" s="104"/>
      <c r="V311" s="104"/>
      <c r="W311" s="104"/>
      <c r="X311" s="104"/>
      <c r="Y311" s="104"/>
      <c r="Z311" s="104"/>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190"/>
      <c r="BK311" s="190"/>
      <c r="BL311" s="190"/>
      <c r="BM311" s="190"/>
      <c r="BN311" s="190"/>
      <c r="BO311" s="190"/>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51"/>
      <c r="E312" s="87">
        <v>1</v>
      </c>
      <c r="F312" s="27"/>
      <c r="G312" s="211"/>
      <c r="H312" s="69">
        <f>IF(A18taxstdlife="n/a","n/a",IF(H$3&gt;(A18taxstdlife+$E312),(Input!$G$58-Input!$G$92)-SUM($G312:G312),(Input!$G$58-Input!$G$92)/A18taxstdlife))</f>
        <v>0</v>
      </c>
      <c r="I312" s="69">
        <f>IF(A18taxstdlife="n/a","n/a",IF(I$3&gt;(A18taxstdlife+$E312),(Input!$G$58-Input!$G$92)-SUM($G312:H312),(Input!$G$58-Input!$G$92)/A18taxstdlife))</f>
        <v>0</v>
      </c>
      <c r="J312" s="69">
        <f>IF(A18taxstdlife="n/a","n/a",IF(J$3&gt;(A18taxstdlife+$E312),(Input!$G$58-Input!$G$92)-SUM($G312:I312),(Input!$G$58-Input!$G$92)/A18taxstdlife))</f>
        <v>0</v>
      </c>
      <c r="K312" s="69">
        <f>IF(A18taxstdlife="n/a","n/a",IF(K$3&gt;(A18taxstdlife+$E312),(Input!$G$58-Input!$G$92)-SUM($G312:J312),(Input!$G$58-Input!$G$92)/A18taxstdlife))</f>
        <v>0</v>
      </c>
      <c r="L312" s="69">
        <f>IF(A18taxstdlife="n/a","n/a",IF(L$3&gt;(A18taxstdlife+$E312),(Input!$G$58-Input!$G$92)-SUM($G312:K312),(Input!$G$58-Input!$G$92)/A18taxstdlife))</f>
        <v>0</v>
      </c>
      <c r="M312" s="69">
        <f>IF(A18taxstdlife="n/a","n/a",IF(M$3&gt;(A18taxstdlife+$E312),(Input!$G$58-Input!$G$92)-SUM($G312:L312),(Input!$G$58-Input!$G$92)/A18taxstdlife))</f>
        <v>0</v>
      </c>
      <c r="N312" s="69">
        <f>IF(A18taxstdlife="n/a","n/a",IF(N$3&gt;(A18taxstdlife+$E312),(Input!$G$58-Input!$G$92)-SUM($G312:M312),(Input!$G$58-Input!$G$92)/A18taxstdlife))</f>
        <v>0</v>
      </c>
      <c r="O312" s="69">
        <f>IF(A18taxstdlife="n/a","n/a",IF(O$3&gt;(A18taxstdlife+$E312),(Input!$G$58-Input!$G$92)-SUM($G312:N312),(Input!$G$58-Input!$G$92)/A18taxstdlife))</f>
        <v>0</v>
      </c>
      <c r="P312" s="69">
        <f>IF(A18taxstdlife="n/a","n/a",IF(P$3&gt;(A18taxstdlife+$E312),(Input!$G$58-Input!$G$92)-SUM($G312:O312),(Input!$G$58-Input!$G$92)/A18taxstdlife))</f>
        <v>0</v>
      </c>
      <c r="Q312" s="69">
        <f>IF(A18taxstdlife="n/a","n/a",IF(Q$3&gt;(A18taxstdlife+$E312),(Input!$G$58-Input!$G$92)-SUM($G312:P312),(Input!$G$58-Input!$G$92)/A18taxstdlife))</f>
        <v>0</v>
      </c>
      <c r="R312" s="69"/>
      <c r="S312" s="104"/>
      <c r="T312" s="104"/>
      <c r="U312" s="104"/>
      <c r="V312" s="104"/>
      <c r="W312" s="104"/>
      <c r="X312" s="104"/>
      <c r="Y312" s="104"/>
      <c r="Z312" s="104"/>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190"/>
      <c r="BK312" s="190"/>
      <c r="BL312" s="190"/>
      <c r="BM312" s="190"/>
      <c r="BN312" s="190"/>
      <c r="BO312" s="190"/>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51"/>
      <c r="E313" s="87">
        <v>2</v>
      </c>
      <c r="F313" s="27"/>
      <c r="G313" s="212"/>
      <c r="H313" s="150"/>
      <c r="I313" s="69">
        <f>IF(A18taxstdlife="n/a","n/a",IF(I$3&gt;(A18taxstdlife+$E313),(Input!$H$58-Input!$H$92)-SUM($H313:H313),(Input!$H$58-Input!$H$92)/A18taxstdlife))</f>
        <v>0</v>
      </c>
      <c r="J313" s="69">
        <f>IF(A18taxstdlife="n/a","n/a",IF(J$3&gt;(A18taxstdlife+$E313),(Input!$H$58-Input!$H$92)-SUM($H313:I313),(Input!$H$58-Input!$H$92)/A18taxstdlife))</f>
        <v>0</v>
      </c>
      <c r="K313" s="69">
        <f>IF(A18taxstdlife="n/a","n/a",IF(K$3&gt;(A18taxstdlife+$E313),(Input!$H$58-Input!$H$92)-SUM($H313:J313),(Input!$H$58-Input!$H$92)/A18taxstdlife))</f>
        <v>0</v>
      </c>
      <c r="L313" s="69">
        <f>IF(A18taxstdlife="n/a","n/a",IF(L$3&gt;(A18taxstdlife+$E313),(Input!$H$58-Input!$H$92)-SUM($H313:K313),(Input!$H$58-Input!$H$92)/A18taxstdlife))</f>
        <v>0</v>
      </c>
      <c r="M313" s="69">
        <f>IF(A18taxstdlife="n/a","n/a",IF(M$3&gt;(A18taxstdlife+$E313),(Input!$H$58-Input!$H$92)-SUM($H313:L313),(Input!$H$58-Input!$H$92)/A18taxstdlife))</f>
        <v>0</v>
      </c>
      <c r="N313" s="69">
        <f>IF(A18taxstdlife="n/a","n/a",IF(N$3&gt;(A18taxstdlife+$E313),(Input!$H$58-Input!$H$92)-SUM($H313:M313),(Input!$H$58-Input!$H$92)/A18taxstdlife))</f>
        <v>0</v>
      </c>
      <c r="O313" s="69">
        <f>IF(A18taxstdlife="n/a","n/a",IF(O$3&gt;(A18taxstdlife+$E313),(Input!$H$58-Input!$H$92)-SUM($H313:N313),(Input!$H$58-Input!$H$92)/A18taxstdlife))</f>
        <v>0</v>
      </c>
      <c r="P313" s="69">
        <f>IF(A18taxstdlife="n/a","n/a",IF(P$3&gt;(A18taxstdlife+$E313),(Input!$H$58-Input!$H$92)-SUM($H313:O313),(Input!$H$58-Input!$H$92)/A18taxstdlife))</f>
        <v>0</v>
      </c>
      <c r="Q313" s="69">
        <f>IF(A18taxstdlife="n/a","n/a",IF(Q$3&gt;(A18taxstdlife+$E313),(Input!$H$58-Input!$H$92)-SUM($H313:P313),(Input!$H$58-Input!$H$92)/A18taxstdlife))</f>
        <v>0</v>
      </c>
      <c r="R313" s="69"/>
      <c r="S313" s="104"/>
      <c r="T313" s="104"/>
      <c r="U313" s="104"/>
      <c r="V313" s="104"/>
      <c r="W313" s="104"/>
      <c r="X313" s="104"/>
      <c r="Y313" s="104"/>
      <c r="Z313" s="104"/>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190"/>
      <c r="BK313" s="190"/>
      <c r="BL313" s="190"/>
      <c r="BM313" s="190"/>
      <c r="BN313" s="190"/>
      <c r="BO313" s="190"/>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51"/>
      <c r="E314" s="87">
        <v>3</v>
      </c>
      <c r="F314" s="27"/>
      <c r="G314" s="212"/>
      <c r="H314" s="151"/>
      <c r="I314" s="150"/>
      <c r="J314" s="69">
        <f>IF(A18taxstdlife="n/a","n/a",IF(J$3&gt;(A18taxstdlife+$E314),(Input!$I$58-Input!$I$92)-SUM($I314:I314),(Input!$I$58-Input!$I$92)/A18taxstdlife))</f>
        <v>0</v>
      </c>
      <c r="K314" s="69">
        <f>IF(A18taxstdlife="n/a","n/a",IF(K$3&gt;(A18taxstdlife+$E314),(Input!$I$58-Input!$I$92)-SUM($I314:J314),(Input!$I$58-Input!$I$92)/A18taxstdlife))</f>
        <v>0</v>
      </c>
      <c r="L314" s="69">
        <f>IF(A18taxstdlife="n/a","n/a",IF(L$3&gt;(A18taxstdlife+$E314),(Input!$I$58-Input!$I$92)-SUM($I314:K314),(Input!$I$58-Input!$I$92)/A18taxstdlife))</f>
        <v>0</v>
      </c>
      <c r="M314" s="69">
        <f>IF(A18taxstdlife="n/a","n/a",IF(M$3&gt;(A18taxstdlife+$E314),(Input!$I$58-Input!$I$92)-SUM($I314:L314),(Input!$I$58-Input!$I$92)/A18taxstdlife))</f>
        <v>0</v>
      </c>
      <c r="N314" s="69">
        <f>IF(A18taxstdlife="n/a","n/a",IF(N$3&gt;(A18taxstdlife+$E314),(Input!$I$58-Input!$I$92)-SUM($I314:M314),(Input!$I$58-Input!$I$92)/A18taxstdlife))</f>
        <v>0</v>
      </c>
      <c r="O314" s="69">
        <f>IF(A18taxstdlife="n/a","n/a",IF(O$3&gt;(A18taxstdlife+$E314),(Input!$I$58-Input!$I$92)-SUM($I314:N314),(Input!$I$58-Input!$I$92)/A18taxstdlife))</f>
        <v>0</v>
      </c>
      <c r="P314" s="69">
        <f>IF(A18taxstdlife="n/a","n/a",IF(P$3&gt;(A18taxstdlife+$E314),(Input!$I$58-Input!$I$92)-SUM($I314:O314),(Input!$I$58-Input!$I$92)/A18taxstdlife))</f>
        <v>0</v>
      </c>
      <c r="Q314" s="69">
        <f>IF(A18taxstdlife="n/a","n/a",IF(Q$3&gt;(A18taxstdlife+$E314),(Input!$I$58-Input!$I$92)-SUM($I314:P314),(Input!$I$58-Input!$I$92)/A18taxstdlife))</f>
        <v>0</v>
      </c>
      <c r="R314" s="69"/>
      <c r="S314" s="104"/>
      <c r="T314" s="104"/>
      <c r="U314" s="104"/>
      <c r="V314" s="104"/>
      <c r="W314" s="104"/>
      <c r="X314" s="104"/>
      <c r="Y314" s="104"/>
      <c r="Z314" s="104"/>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190"/>
      <c r="BK314" s="190"/>
      <c r="BL314" s="190"/>
      <c r="BM314" s="190"/>
      <c r="BN314" s="190"/>
      <c r="BO314" s="190"/>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51"/>
      <c r="E315" s="87">
        <v>4</v>
      </c>
      <c r="F315" s="27"/>
      <c r="G315" s="212"/>
      <c r="H315" s="151"/>
      <c r="I315" s="151"/>
      <c r="J315" s="150"/>
      <c r="K315" s="69">
        <f>IF(A18taxstdlife="n/a","n/a",IF(K$3&gt;(A18taxstdlife+$E315),(Input!$J$58-Input!$J$92)-SUM($J315:J315),(Input!$J$58-Input!$J$92)/A18taxstdlife))</f>
        <v>0</v>
      </c>
      <c r="L315" s="69">
        <f>IF(A18taxstdlife="n/a","n/a",IF(L$3&gt;(A18taxstdlife+$E315),(Input!$J$58-Input!$J$92)-SUM($J315:K315),(Input!$J$58-Input!$J$92)/A18taxstdlife))</f>
        <v>0</v>
      </c>
      <c r="M315" s="69">
        <f>IF(A18taxstdlife="n/a","n/a",IF(M$3&gt;(A18taxstdlife+$E315),(Input!$J$58-Input!$J$92)-SUM($J315:L315),(Input!$J$58-Input!$J$92)/A18taxstdlife))</f>
        <v>0</v>
      </c>
      <c r="N315" s="69">
        <f>IF(A18taxstdlife="n/a","n/a",IF(N$3&gt;(A18taxstdlife+$E315),(Input!$J$58-Input!$J$92)-SUM($J315:M315),(Input!$J$58-Input!$J$92)/A18taxstdlife))</f>
        <v>0</v>
      </c>
      <c r="O315" s="69">
        <f>IF(A18taxstdlife="n/a","n/a",IF(O$3&gt;(A18taxstdlife+$E315),(Input!$J$58-Input!$J$92)-SUM($J315:N315),(Input!$J$58-Input!$J$92)/A18taxstdlife))</f>
        <v>0</v>
      </c>
      <c r="P315" s="69">
        <f>IF(A18taxstdlife="n/a","n/a",IF(P$3&gt;(A18taxstdlife+$E315),(Input!$J$58-Input!$J$92)-SUM($J315:O315),(Input!$J$58-Input!$J$92)/A18taxstdlife))</f>
        <v>0</v>
      </c>
      <c r="Q315" s="69">
        <f>IF(A18taxstdlife="n/a","n/a",IF(Q$3&gt;(A18taxstdlife+$E315),(Input!$J$58-Input!$J$92)-SUM($J315:P315),(Input!$J$58-Input!$J$92)/A18taxstdlife))</f>
        <v>0</v>
      </c>
      <c r="R315" s="69"/>
      <c r="S315" s="104"/>
      <c r="T315" s="104"/>
      <c r="U315" s="104"/>
      <c r="V315" s="104"/>
      <c r="W315" s="104"/>
      <c r="X315" s="104"/>
      <c r="Y315" s="104"/>
      <c r="Z315" s="104"/>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190"/>
      <c r="BK315" s="190"/>
      <c r="BL315" s="190"/>
      <c r="BM315" s="190"/>
      <c r="BN315" s="190"/>
      <c r="BO315" s="190"/>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51"/>
      <c r="E316" s="87">
        <v>5</v>
      </c>
      <c r="F316" s="27"/>
      <c r="G316" s="212"/>
      <c r="H316" s="151"/>
      <c r="I316" s="151"/>
      <c r="J316" s="151"/>
      <c r="K316" s="150"/>
      <c r="L316" s="69">
        <f>IF(A18taxstdlife="n/a","n/a",IF(L$3&gt;(A18taxstdlife+$E316),(Input!$K$58-Input!$K$92)-SUM($K316:K316),(Input!$K$58-Input!$K$92)/A18taxstdlife))</f>
        <v>0</v>
      </c>
      <c r="M316" s="69">
        <f>IF(A18taxstdlife="n/a","n/a",IF(M$3&gt;(A18taxstdlife+$E316),(Input!$K$58-Input!$K$92)-SUM($K316:L316),(Input!$K$58-Input!$K$92)/A18taxstdlife))</f>
        <v>0</v>
      </c>
      <c r="N316" s="69">
        <f>IF(A18taxstdlife="n/a","n/a",IF(N$3&gt;(A18taxstdlife+$E316),(Input!$K$58-Input!$K$92)-SUM($K316:M316),(Input!$K$58-Input!$K$92)/A18taxstdlife))</f>
        <v>0</v>
      </c>
      <c r="O316" s="69">
        <f>IF(A18taxstdlife="n/a","n/a",IF(O$3&gt;(A18taxstdlife+$E316),(Input!$K$58-Input!$K$92)-SUM($K316:N316),(Input!$K$58-Input!$K$92)/A18taxstdlife))</f>
        <v>0</v>
      </c>
      <c r="P316" s="69">
        <f>IF(A18taxstdlife="n/a","n/a",IF(P$3&gt;(A18taxstdlife+$E316),(Input!$K$58-Input!$K$92)-SUM($K316:O316),(Input!$K$58-Input!$K$92)/A18taxstdlife))</f>
        <v>0</v>
      </c>
      <c r="Q316" s="69">
        <f>IF(A18taxstdlife="n/a","n/a",IF(Q$3&gt;(A18taxstdlife+$E316),(Input!$K$58-Input!$K$92)-SUM($K316:P316),(Input!$K$58-Input!$K$92)/A18taxstdlife))</f>
        <v>0</v>
      </c>
      <c r="R316" s="69"/>
      <c r="S316" s="104"/>
      <c r="T316" s="104"/>
      <c r="U316" s="104"/>
      <c r="V316" s="104"/>
      <c r="W316" s="104"/>
      <c r="X316" s="104"/>
      <c r="Y316" s="104"/>
      <c r="Z316" s="104"/>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190"/>
      <c r="BK316" s="190"/>
      <c r="BL316" s="190"/>
      <c r="BM316" s="190"/>
      <c r="BN316" s="190"/>
      <c r="BO316" s="190"/>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51"/>
      <c r="E317" s="87">
        <v>6</v>
      </c>
      <c r="F317" s="27"/>
      <c r="G317" s="212"/>
      <c r="H317" s="151"/>
      <c r="I317" s="151"/>
      <c r="J317" s="151"/>
      <c r="K317" s="151"/>
      <c r="L317" s="150"/>
      <c r="M317" s="69">
        <f>IF(A18taxstdlife="n/a","n/a",IF(M$3&gt;(A18taxstdlife+$E317),(Input!$L$58-Input!$L$92)-SUM($L317:L317),(Input!$L$58-Input!$L$92)/A18taxstdlife))</f>
        <v>0</v>
      </c>
      <c r="N317" s="69">
        <f>IF(A18taxstdlife="n/a","n/a",IF(N$3&gt;(A18taxstdlife+$E317),(Input!$L$58-Input!$L$92)-SUM($L317:M317),(Input!$L$58-Input!$L$92)/A18taxstdlife))</f>
        <v>0</v>
      </c>
      <c r="O317" s="69">
        <f>IF(A18taxstdlife="n/a","n/a",IF(O$3&gt;(A18taxstdlife+$E317),(Input!$L$58-Input!$L$92)-SUM($L317:N317),(Input!$L$58-Input!$L$92)/A18taxstdlife))</f>
        <v>0</v>
      </c>
      <c r="P317" s="69">
        <f>IF(A18taxstdlife="n/a","n/a",IF(P$3&gt;(A18taxstdlife+$E317),(Input!$L$58-Input!$L$92)-SUM($L317:O317),(Input!$L$58-Input!$L$92)/A18taxstdlife))</f>
        <v>0</v>
      </c>
      <c r="Q317" s="69">
        <f>IF(A18taxstdlife="n/a","n/a",IF(Q$3&gt;(A18taxstdlife+$E317),(Input!$L$58-Input!$L$92)-SUM($L317:P317),(Input!$L$58-Input!$L$92)/A18taxstdlife))</f>
        <v>0</v>
      </c>
      <c r="R317" s="69"/>
      <c r="S317" s="104"/>
      <c r="T317" s="104"/>
      <c r="U317" s="104"/>
      <c r="V317" s="104"/>
      <c r="W317" s="104"/>
      <c r="X317" s="104"/>
      <c r="Y317" s="104"/>
      <c r="Z317" s="104"/>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190"/>
      <c r="BK317" s="190"/>
      <c r="BL317" s="190"/>
      <c r="BM317" s="190"/>
      <c r="BN317" s="190"/>
      <c r="BO317" s="190"/>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51"/>
      <c r="E318" s="87">
        <v>7</v>
      </c>
      <c r="F318" s="27"/>
      <c r="G318" s="212"/>
      <c r="H318" s="151"/>
      <c r="I318" s="151"/>
      <c r="J318" s="151"/>
      <c r="K318" s="151"/>
      <c r="L318" s="151"/>
      <c r="M318" s="150"/>
      <c r="N318" s="69">
        <f>IF(A18taxstdlife="n/a","n/a",IF(N$3&gt;(A18taxstdlife+$E318),(Input!$M$58-Input!$M$92)-SUM($M318:M318),(Input!$M$58-Input!$M$92)/A18taxstdlife))</f>
        <v>0</v>
      </c>
      <c r="O318" s="69">
        <f>IF(A18taxstdlife="n/a","n/a",IF(O$3&gt;(A18taxstdlife+$E318),(Input!$M$58-Input!$M$92)-SUM($M318:N318),(Input!$M$58-Input!$M$92)/A18taxstdlife))</f>
        <v>0</v>
      </c>
      <c r="P318" s="69">
        <f>IF(A18taxstdlife="n/a","n/a",IF(P$3&gt;(A18taxstdlife+$E318),(Input!$M$58-Input!$M$92)-SUM($M318:O318),(Input!$M$58-Input!$M$92)/A18taxstdlife))</f>
        <v>0</v>
      </c>
      <c r="Q318" s="69">
        <f>IF(A18taxstdlife="n/a","n/a",IF(Q$3&gt;(A18taxstdlife+$E318),(Input!$M$58-Input!$M$92)-SUM($M318:P318),(Input!$M$58-Input!$M$92)/A18taxstdlife))</f>
        <v>0</v>
      </c>
      <c r="R318" s="69"/>
      <c r="S318" s="104"/>
      <c r="T318" s="104"/>
      <c r="U318" s="104"/>
      <c r="V318" s="104"/>
      <c r="W318" s="104"/>
      <c r="X318" s="104"/>
      <c r="Y318" s="104"/>
      <c r="Z318" s="104"/>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190"/>
      <c r="BK318" s="190"/>
      <c r="BL318" s="190"/>
      <c r="BM318" s="190"/>
      <c r="BN318" s="190"/>
      <c r="BO318" s="190"/>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51"/>
      <c r="E319" s="87">
        <v>8</v>
      </c>
      <c r="F319" s="27"/>
      <c r="G319" s="212"/>
      <c r="H319" s="151"/>
      <c r="I319" s="151"/>
      <c r="J319" s="151"/>
      <c r="K319" s="151"/>
      <c r="L319" s="151"/>
      <c r="M319" s="151"/>
      <c r="N319" s="150"/>
      <c r="O319" s="69">
        <f>IF(A18taxstdlife="n/a","n/a",IF(O$3&gt;(A18taxstdlife+$E319),(Input!$N$58-Input!$N$92)-SUM($N319:N319),(Input!$N$58-Input!$N$92)/A18taxstdlife))</f>
        <v>0</v>
      </c>
      <c r="P319" s="69">
        <f>IF(A18taxstdlife="n/a","n/a",IF(P$3&gt;(A18taxstdlife+$E319),(Input!$N$58-Input!$N$92)-SUM($N319:O319),(Input!$N$58-Input!$N$92)/A18taxstdlife))</f>
        <v>0</v>
      </c>
      <c r="Q319" s="69">
        <f>IF(A18taxstdlife="n/a","n/a",IF(Q$3&gt;(A18taxstdlife+$E319),(Input!$N$58-Input!$N$92)-SUM($N319:P319),(Input!$N$58-Input!$N$92)/A18taxstdlife))</f>
        <v>0</v>
      </c>
      <c r="R319" s="69"/>
      <c r="S319" s="104"/>
      <c r="T319" s="104"/>
      <c r="U319" s="104"/>
      <c r="V319" s="104"/>
      <c r="W319" s="104"/>
      <c r="X319" s="104"/>
      <c r="Y319" s="104"/>
      <c r="Z319" s="104"/>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190"/>
      <c r="BK319" s="190"/>
      <c r="BL319" s="190"/>
      <c r="BM319" s="190"/>
      <c r="BN319" s="190"/>
      <c r="BO319" s="190"/>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51"/>
      <c r="E320" s="87">
        <v>9</v>
      </c>
      <c r="F320" s="27"/>
      <c r="G320" s="212"/>
      <c r="H320" s="151"/>
      <c r="I320" s="151"/>
      <c r="J320" s="151"/>
      <c r="K320" s="151"/>
      <c r="L320" s="151"/>
      <c r="M320" s="151"/>
      <c r="N320" s="151"/>
      <c r="O320" s="150"/>
      <c r="P320" s="69">
        <f>IF(A18taxstdlife="n/a","n/a",IF(P$3&gt;(A18taxstdlife+$E320),(Input!$O$58-Input!$O$92)-SUM($O320:O320),(Input!$O$58-Input!$O$92)/A18taxstdlife))</f>
        <v>0</v>
      </c>
      <c r="Q320" s="69">
        <f>IF(A18taxstdlife="n/a","n/a",IF(Q$3&gt;(A18taxstdlife+$E320),(Input!$O$58-Input!$O$92)-SUM($O320:P320),(Input!$O$58-Input!$O$92)/A18taxstdlife))</f>
        <v>0</v>
      </c>
      <c r="R320" s="69"/>
      <c r="S320" s="104"/>
      <c r="T320" s="104"/>
      <c r="U320" s="104"/>
      <c r="V320" s="104"/>
      <c r="W320" s="104"/>
      <c r="X320" s="104"/>
      <c r="Y320" s="104"/>
      <c r="Z320" s="104"/>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190"/>
      <c r="BK320" s="190"/>
      <c r="BL320" s="190"/>
      <c r="BM320" s="190"/>
      <c r="BN320" s="190"/>
      <c r="BO320" s="19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51"/>
      <c r="E321" s="87">
        <v>10</v>
      </c>
      <c r="F321" s="27"/>
      <c r="G321" s="212"/>
      <c r="H321" s="151"/>
      <c r="I321" s="151"/>
      <c r="J321" s="151"/>
      <c r="K321" s="151"/>
      <c r="L321" s="151"/>
      <c r="M321" s="151"/>
      <c r="N321" s="151"/>
      <c r="O321" s="151"/>
      <c r="P321" s="150"/>
      <c r="Q321" s="69">
        <f>IF(A18taxstdlife="n/a","n/a",IF(Q$3&gt;(A18taxstdlife+$E321),(Input!$P$58-Input!$P$92)-SUM($P321:P321),(Input!$P$58-Input!$P$92)/A18taxstdlife))</f>
        <v>0</v>
      </c>
      <c r="R321" s="69"/>
      <c r="S321" s="104"/>
      <c r="T321" s="104"/>
      <c r="U321" s="104"/>
      <c r="V321" s="104"/>
      <c r="W321" s="104"/>
      <c r="X321" s="104"/>
      <c r="Y321" s="104"/>
      <c r="Z321" s="104"/>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190"/>
      <c r="BK321" s="190"/>
      <c r="BL321" s="190"/>
      <c r="BM321" s="190"/>
      <c r="BN321" s="190"/>
      <c r="BO321" s="190"/>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51"/>
      <c r="E322" s="88">
        <v>11</v>
      </c>
      <c r="F322" s="27"/>
      <c r="G322" s="212"/>
      <c r="H322" s="151"/>
      <c r="I322" s="151"/>
      <c r="J322" s="151"/>
      <c r="K322" s="151"/>
      <c r="L322" s="151"/>
      <c r="M322" s="151"/>
      <c r="N322" s="151"/>
      <c r="O322" s="151"/>
      <c r="P322" s="192"/>
      <c r="Q322" s="150"/>
      <c r="R322" s="69"/>
      <c r="S322" s="104"/>
      <c r="T322" s="104"/>
      <c r="U322" s="104"/>
      <c r="V322" s="104"/>
      <c r="W322" s="104"/>
      <c r="X322" s="104"/>
      <c r="Y322" s="104"/>
      <c r="Z322" s="104"/>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190"/>
      <c r="BK322" s="190"/>
      <c r="BL322" s="190"/>
      <c r="BM322" s="190"/>
      <c r="BN322" s="190"/>
      <c r="BO322" s="190"/>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f>Asset18</f>
        <v>0</v>
      </c>
      <c r="D323" s="9"/>
      <c r="E323" s="9"/>
      <c r="F323" s="23"/>
      <c r="G323" s="213">
        <f t="shared" ref="G323:L323" si="52">-SUM(G310:G322)</f>
        <v>0</v>
      </c>
      <c r="H323" s="166">
        <f t="shared" si="52"/>
        <v>0</v>
      </c>
      <c r="I323" s="166">
        <f t="shared" si="52"/>
        <v>0</v>
      </c>
      <c r="J323" s="166">
        <f t="shared" si="52"/>
        <v>0</v>
      </c>
      <c r="K323" s="166">
        <f t="shared" si="52"/>
        <v>0</v>
      </c>
      <c r="L323" s="166">
        <f t="shared" si="52"/>
        <v>0</v>
      </c>
      <c r="M323" s="166">
        <f>IF(Input!M173&gt;0, -SUM(M310:M322), 0)</f>
        <v>0</v>
      </c>
      <c r="N323" s="166">
        <f>IF(Input!N173&gt;0, -SUM(N310:N322), 0)</f>
        <v>0</v>
      </c>
      <c r="O323" s="166">
        <f>IF(Input!O173&gt;0, -SUM(O310:O322), 0)</f>
        <v>0</v>
      </c>
      <c r="P323" s="166">
        <f>IF(Input!P173&gt;0, -SUM(P310:P322), 0)</f>
        <v>0</v>
      </c>
      <c r="Q323" s="166">
        <f>IF(Input!Q173&gt;0, -SUM(Q310:Q322), 0)</f>
        <v>0</v>
      </c>
      <c r="R323" s="65"/>
      <c r="S323" s="103"/>
      <c r="T323" s="103"/>
      <c r="U323" s="103"/>
      <c r="V323" s="103"/>
      <c r="W323" s="103"/>
      <c r="X323" s="103"/>
      <c r="Y323" s="103"/>
      <c r="Z323" s="103"/>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190"/>
      <c r="BK323" s="190"/>
      <c r="BL323" s="190"/>
      <c r="BM323" s="190"/>
      <c r="BN323" s="190"/>
      <c r="BO323" s="190"/>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1">
        <f>Asset19</f>
        <v>0</v>
      </c>
      <c r="C324" s="33"/>
      <c r="D324" s="34" t="s">
        <v>65</v>
      </c>
      <c r="E324" s="33"/>
      <c r="F324" s="35"/>
      <c r="G324" s="209">
        <f>IF(G$3&gt;A19taxremlife,A19taxvalue-SUM($F324:F324),IF(A19taxremlife="N/A","n/a",A19taxvalue/A19taxremlife))</f>
        <v>0</v>
      </c>
      <c r="H324" s="68">
        <f>IF(H$3&gt;A19taxremlife,A19taxvalue-SUM($F324:G324),IF(A19taxremlife="N/A","n/a",A19taxvalue/A19taxremlife))</f>
        <v>0</v>
      </c>
      <c r="I324" s="68">
        <f>IF(I$3&gt;A19taxremlife,A19taxvalue-SUM($F324:H324),IF(A19taxremlife="N/A","n/a",A19taxvalue/A19taxremlife))</f>
        <v>0</v>
      </c>
      <c r="J324" s="68">
        <f>IF(J$3&gt;A19taxremlife,A19taxvalue-SUM($F324:I324),IF(A19taxremlife="N/A","n/a",A19taxvalue/A19taxremlife))</f>
        <v>0</v>
      </c>
      <c r="K324" s="68">
        <f>IF(K$3&gt;A19taxremlife,A19taxvalue-SUM($F324:J324),IF(A19taxremlife="N/A","n/a",A19taxvalue/A19taxremlife))</f>
        <v>0</v>
      </c>
      <c r="L324" s="68">
        <f>IF(L$3&gt;A19taxremlife,A19taxvalue-SUM($F324:K324),IF(A19taxremlife="N/A","n/a",A19taxvalue/A19taxremlife))</f>
        <v>0</v>
      </c>
      <c r="M324" s="68">
        <f>IF(M$3&gt;A19taxremlife,A19taxvalue-SUM($F324:L324),IF(A19taxremlife="N/A","n/a",A19taxvalue/A19taxremlife))</f>
        <v>0</v>
      </c>
      <c r="N324" s="68">
        <f>IF(N$3&gt;A19taxremlife,A19taxvalue-SUM($F324:M324),IF(A19taxremlife="N/A","n/a",A19taxvalue/A19taxremlife))</f>
        <v>0</v>
      </c>
      <c r="O324" s="68">
        <f>IF(O$3&gt;A19taxremlife,A19taxvalue-SUM($F324:N324),IF(A19taxremlife="N/A","n/a",A19taxvalue/A19taxremlife))</f>
        <v>0</v>
      </c>
      <c r="P324" s="68">
        <f>IF(P$3&gt;A19taxremlife,A19taxvalue-SUM($F324:O324),IF(A19taxremlife="N/A","n/a",A19taxvalue/A19taxremlife))</f>
        <v>0</v>
      </c>
      <c r="Q324" s="68">
        <f>IF(Q$3&gt;A19taxremlife,A19taxvalue-SUM($F324:P324),IF(A19taxremlife="N/A","n/a",A19taxvalue/A19taxremlife))</f>
        <v>0</v>
      </c>
      <c r="R324" s="68"/>
      <c r="S324" s="104"/>
      <c r="T324" s="104"/>
      <c r="U324" s="104"/>
      <c r="V324" s="104"/>
      <c r="W324" s="104"/>
      <c r="X324" s="104"/>
      <c r="Y324" s="104"/>
      <c r="Z324" s="104"/>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190"/>
      <c r="BK324" s="190"/>
      <c r="BL324" s="190"/>
      <c r="BM324" s="190"/>
      <c r="BN324" s="190"/>
      <c r="BO324" s="190"/>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50" t="s">
        <v>83</v>
      </c>
      <c r="E325" s="87">
        <v>0</v>
      </c>
      <c r="F325" s="27"/>
      <c r="G325" s="210"/>
      <c r="H325" s="69"/>
      <c r="I325" s="69"/>
      <c r="J325" s="69"/>
      <c r="K325" s="69"/>
      <c r="L325" s="69"/>
      <c r="M325" s="69"/>
      <c r="N325" s="69"/>
      <c r="O325" s="69"/>
      <c r="P325" s="69"/>
      <c r="Q325" s="69"/>
      <c r="R325" s="69"/>
      <c r="S325" s="104"/>
      <c r="T325" s="104"/>
      <c r="U325" s="104"/>
      <c r="V325" s="104"/>
      <c r="W325" s="104"/>
      <c r="X325" s="104"/>
      <c r="Y325" s="104"/>
      <c r="Z325" s="104"/>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190"/>
      <c r="BK325" s="190"/>
      <c r="BL325" s="190"/>
      <c r="BM325" s="190"/>
      <c r="BN325" s="190"/>
      <c r="BO325" s="190"/>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51"/>
      <c r="E326" s="87">
        <v>1</v>
      </c>
      <c r="F326" s="27"/>
      <c r="G326" s="211"/>
      <c r="H326" s="69">
        <f>IF(A19taxstdlife="n/a","n/a",IF(H$3&gt;(A19taxstdlife+$E326),(Input!$G$59-Input!$G$93)-SUM($G326:G326),(Input!$G$59-Input!$G$93)/A19taxstdlife))</f>
        <v>0</v>
      </c>
      <c r="I326" s="69">
        <f>IF(A19taxstdlife="n/a","n/a",IF(I$3&gt;(A19taxstdlife+$E326),(Input!$G$59-Input!$G$93)-SUM($G326:H326),(Input!$G$59-Input!$G$93)/A19taxstdlife))</f>
        <v>0</v>
      </c>
      <c r="J326" s="69">
        <f>IF(A19taxstdlife="n/a","n/a",IF(J$3&gt;(A19taxstdlife+$E326),(Input!$G$59-Input!$G$93)-SUM($G326:I326),(Input!$G$59-Input!$G$93)/A19taxstdlife))</f>
        <v>0</v>
      </c>
      <c r="K326" s="69">
        <f>IF(A19taxstdlife="n/a","n/a",IF(K$3&gt;(A19taxstdlife+$E326),(Input!$G$59-Input!$G$93)-SUM($G326:J326),(Input!$G$59-Input!$G$93)/A19taxstdlife))</f>
        <v>0</v>
      </c>
      <c r="L326" s="69">
        <f>IF(A19taxstdlife="n/a","n/a",IF(L$3&gt;(A19taxstdlife+$E326),(Input!$G$59-Input!$G$93)-SUM($G326:K326),(Input!$G$59-Input!$G$93)/A19taxstdlife))</f>
        <v>0</v>
      </c>
      <c r="M326" s="69">
        <f>IF(A19taxstdlife="n/a","n/a",IF(M$3&gt;(A19taxstdlife+$E326),(Input!$G$59-Input!$G$93)-SUM($G326:L326),(Input!$G$59-Input!$G$93)/A19taxstdlife))</f>
        <v>0</v>
      </c>
      <c r="N326" s="69">
        <f>IF(A19taxstdlife="n/a","n/a",IF(N$3&gt;(A19taxstdlife+$E326),(Input!$G$59-Input!$G$93)-SUM($G326:M326),(Input!$G$59-Input!$G$93)/A19taxstdlife))</f>
        <v>0</v>
      </c>
      <c r="O326" s="69">
        <f>IF(A19taxstdlife="n/a","n/a",IF(O$3&gt;(A19taxstdlife+$E326),(Input!$G$59-Input!$G$93)-SUM($G326:N326),(Input!$G$59-Input!$G$93)/A19taxstdlife))</f>
        <v>0</v>
      </c>
      <c r="P326" s="69">
        <f>IF(A19taxstdlife="n/a","n/a",IF(P$3&gt;(A19taxstdlife+$E326),(Input!$G$59-Input!$G$93)-SUM($G326:O326),(Input!$G$59-Input!$G$93)/A19taxstdlife))</f>
        <v>0</v>
      </c>
      <c r="Q326" s="69">
        <f>IF(A19taxstdlife="n/a","n/a",IF(Q$3&gt;(A19taxstdlife+$E326),(Input!$G$59-Input!$G$93)-SUM($G326:P326),(Input!$G$59-Input!$G$93)/A19taxstdlife))</f>
        <v>0</v>
      </c>
      <c r="R326" s="69"/>
      <c r="S326" s="104"/>
      <c r="T326" s="104"/>
      <c r="U326" s="104"/>
      <c r="V326" s="104"/>
      <c r="W326" s="104"/>
      <c r="X326" s="104"/>
      <c r="Y326" s="104"/>
      <c r="Z326" s="104"/>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190"/>
      <c r="BK326" s="190"/>
      <c r="BL326" s="190"/>
      <c r="BM326" s="190"/>
      <c r="BN326" s="190"/>
      <c r="BO326" s="190"/>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51"/>
      <c r="E327" s="87">
        <v>2</v>
      </c>
      <c r="F327" s="27"/>
      <c r="G327" s="212"/>
      <c r="H327" s="150"/>
      <c r="I327" s="69">
        <f>IF(A19taxstdlife="n/a","n/a",IF(I$3&gt;(A19taxstdlife+$E327),(Input!$H$59-Input!$H$93)-SUM($H327:H327),(Input!$H$59-Input!$H$93)/A19taxstdlife))</f>
        <v>0</v>
      </c>
      <c r="J327" s="69">
        <f>IF(A19taxstdlife="n/a","n/a",IF(J$3&gt;(A19taxstdlife+$E327),(Input!$H$59-Input!$H$93)-SUM($H327:I327),(Input!$H$59-Input!$H$93)/A19taxstdlife))</f>
        <v>0</v>
      </c>
      <c r="K327" s="69">
        <f>IF(A19taxstdlife="n/a","n/a",IF(K$3&gt;(A19taxstdlife+$E327),(Input!$H$59-Input!$H$93)-SUM($H327:J327),(Input!$H$59-Input!$H$93)/A19taxstdlife))</f>
        <v>0</v>
      </c>
      <c r="L327" s="69">
        <f>IF(A19taxstdlife="n/a","n/a",IF(L$3&gt;(A19taxstdlife+$E327),(Input!$H$59-Input!$H$93)-SUM($H327:K327),(Input!$H$59-Input!$H$93)/A19taxstdlife))</f>
        <v>0</v>
      </c>
      <c r="M327" s="69">
        <f>IF(A19taxstdlife="n/a","n/a",IF(M$3&gt;(A19taxstdlife+$E327),(Input!$H$59-Input!$H$93)-SUM($H327:L327),(Input!$H$59-Input!$H$93)/A19taxstdlife))</f>
        <v>0</v>
      </c>
      <c r="N327" s="69">
        <f>IF(A19taxstdlife="n/a","n/a",IF(N$3&gt;(A19taxstdlife+$E327),(Input!$H$59-Input!$H$93)-SUM($H327:M327),(Input!$H$59-Input!$H$93)/A19taxstdlife))</f>
        <v>0</v>
      </c>
      <c r="O327" s="69">
        <f>IF(A19taxstdlife="n/a","n/a",IF(O$3&gt;(A19taxstdlife+$E327),(Input!$H$59-Input!$H$93)-SUM($H327:N327),(Input!$H$59-Input!$H$93)/A19taxstdlife))</f>
        <v>0</v>
      </c>
      <c r="P327" s="69">
        <f>IF(A19taxstdlife="n/a","n/a",IF(P$3&gt;(A19taxstdlife+$E327),(Input!$H$59-Input!$H$93)-SUM($H327:O327),(Input!$H$59-Input!$H$93)/A19taxstdlife))</f>
        <v>0</v>
      </c>
      <c r="Q327" s="69">
        <f>IF(A19taxstdlife="n/a","n/a",IF(Q$3&gt;(A19taxstdlife+$E327),(Input!$H$59-Input!$H$93)-SUM($H327:P327),(Input!$H$59-Input!$H$93)/A19taxstdlife))</f>
        <v>0</v>
      </c>
      <c r="R327" s="69"/>
      <c r="S327" s="104"/>
      <c r="T327" s="104"/>
      <c r="U327" s="104"/>
      <c r="V327" s="104"/>
      <c r="W327" s="104"/>
      <c r="X327" s="104"/>
      <c r="Y327" s="104"/>
      <c r="Z327" s="104"/>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190"/>
      <c r="BK327" s="190"/>
      <c r="BL327" s="190"/>
      <c r="BM327" s="190"/>
      <c r="BN327" s="190"/>
      <c r="BO327" s="190"/>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51"/>
      <c r="E328" s="87">
        <v>3</v>
      </c>
      <c r="F328" s="27"/>
      <c r="G328" s="212"/>
      <c r="H328" s="151"/>
      <c r="I328" s="150"/>
      <c r="J328" s="69">
        <f>IF(A19taxstdlife="n/a","n/a",IF(J$3&gt;(A19taxstdlife+$E328),(Input!$I$59-Input!$I$93)-SUM($I328:I328),(Input!$I$59-Input!$I$93)/A19taxstdlife))</f>
        <v>0</v>
      </c>
      <c r="K328" s="69">
        <f>IF(A19taxstdlife="n/a","n/a",IF(K$3&gt;(A19taxstdlife+$E328),(Input!$I$59-Input!$I$93)-SUM($I328:J328),(Input!$I$59-Input!$I$93)/A19taxstdlife))</f>
        <v>0</v>
      </c>
      <c r="L328" s="69">
        <f>IF(A19taxstdlife="n/a","n/a",IF(L$3&gt;(A19taxstdlife+$E328),(Input!$I$59-Input!$I$93)-SUM($I328:K328),(Input!$I$59-Input!$I$93)/A19taxstdlife))</f>
        <v>0</v>
      </c>
      <c r="M328" s="69">
        <f>IF(A19taxstdlife="n/a","n/a",IF(M$3&gt;(A19taxstdlife+$E328),(Input!$I$59-Input!$I$93)-SUM($I328:L328),(Input!$I$59-Input!$I$93)/A19taxstdlife))</f>
        <v>0</v>
      </c>
      <c r="N328" s="69">
        <f>IF(A19taxstdlife="n/a","n/a",IF(N$3&gt;(A19taxstdlife+$E328),(Input!$I$59-Input!$I$93)-SUM($I328:M328),(Input!$I$59-Input!$I$93)/A19taxstdlife))</f>
        <v>0</v>
      </c>
      <c r="O328" s="69">
        <f>IF(A19taxstdlife="n/a","n/a",IF(O$3&gt;(A19taxstdlife+$E328),(Input!$I$59-Input!$I$93)-SUM($I328:N328),(Input!$I$59-Input!$I$93)/A19taxstdlife))</f>
        <v>0</v>
      </c>
      <c r="P328" s="69">
        <f>IF(A19taxstdlife="n/a","n/a",IF(P$3&gt;(A19taxstdlife+$E328),(Input!$I$59-Input!$I$93)-SUM($I328:O328),(Input!$I$59-Input!$I$93)/A19taxstdlife))</f>
        <v>0</v>
      </c>
      <c r="Q328" s="69">
        <f>IF(A19taxstdlife="n/a","n/a",IF(Q$3&gt;(A19taxstdlife+$E328),(Input!$I$59-Input!$I$93)-SUM($I328:P328),(Input!$I$59-Input!$I$93)/A19taxstdlife))</f>
        <v>0</v>
      </c>
      <c r="R328" s="69"/>
      <c r="S328" s="104"/>
      <c r="T328" s="104"/>
      <c r="U328" s="104"/>
      <c r="V328" s="104"/>
      <c r="W328" s="104"/>
      <c r="X328" s="104"/>
      <c r="Y328" s="104"/>
      <c r="Z328" s="104"/>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190"/>
      <c r="BK328" s="190"/>
      <c r="BL328" s="190"/>
      <c r="BM328" s="190"/>
      <c r="BN328" s="190"/>
      <c r="BO328" s="190"/>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51"/>
      <c r="E329" s="87">
        <v>4</v>
      </c>
      <c r="F329" s="27"/>
      <c r="G329" s="212"/>
      <c r="H329" s="151"/>
      <c r="I329" s="151"/>
      <c r="J329" s="150"/>
      <c r="K329" s="69">
        <f>IF(A19taxstdlife="n/a","n/a",IF(K$3&gt;(A19taxstdlife+$E329),(Input!$J$59-Input!$J$93)-SUM($J329:J329),(Input!$J$59-Input!$J$93)/A19taxstdlife))</f>
        <v>0</v>
      </c>
      <c r="L329" s="69">
        <f>IF(A19taxstdlife="n/a","n/a",IF(L$3&gt;(A19taxstdlife+$E329),(Input!$J$59-Input!$J$93)-SUM($J329:K329),(Input!$J$59-Input!$J$93)/A19taxstdlife))</f>
        <v>0</v>
      </c>
      <c r="M329" s="69">
        <f>IF(A19taxstdlife="n/a","n/a",IF(M$3&gt;(A19taxstdlife+$E329),(Input!$J$59-Input!$J$93)-SUM($J329:L329),(Input!$J$59-Input!$J$93)/A19taxstdlife))</f>
        <v>0</v>
      </c>
      <c r="N329" s="69">
        <f>IF(A19taxstdlife="n/a","n/a",IF(N$3&gt;(A19taxstdlife+$E329),(Input!$J$59-Input!$J$93)-SUM($J329:M329),(Input!$J$59-Input!$J$93)/A19taxstdlife))</f>
        <v>0</v>
      </c>
      <c r="O329" s="69">
        <f>IF(A19taxstdlife="n/a","n/a",IF(O$3&gt;(A19taxstdlife+$E329),(Input!$J$59-Input!$J$93)-SUM($J329:N329),(Input!$J$59-Input!$J$93)/A19taxstdlife))</f>
        <v>0</v>
      </c>
      <c r="P329" s="69">
        <f>IF(A19taxstdlife="n/a","n/a",IF(P$3&gt;(A19taxstdlife+$E329),(Input!$J$59-Input!$J$93)-SUM($J329:O329),(Input!$J$59-Input!$J$93)/A19taxstdlife))</f>
        <v>0</v>
      </c>
      <c r="Q329" s="69">
        <f>IF(A19taxstdlife="n/a","n/a",IF(Q$3&gt;(A19taxstdlife+$E329),(Input!$J$59-Input!$J$93)-SUM($J329:P329),(Input!$J$59-Input!$J$93)/A19taxstdlife))</f>
        <v>0</v>
      </c>
      <c r="R329" s="69"/>
      <c r="S329" s="104"/>
      <c r="T329" s="104"/>
      <c r="U329" s="104"/>
      <c r="V329" s="104"/>
      <c r="W329" s="104"/>
      <c r="X329" s="104"/>
      <c r="Y329" s="104"/>
      <c r="Z329" s="104"/>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190"/>
      <c r="BK329" s="190"/>
      <c r="BL329" s="190"/>
      <c r="BM329" s="190"/>
      <c r="BN329" s="190"/>
      <c r="BO329" s="190"/>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51"/>
      <c r="E330" s="87">
        <v>5</v>
      </c>
      <c r="F330" s="27"/>
      <c r="G330" s="212"/>
      <c r="H330" s="151"/>
      <c r="I330" s="151"/>
      <c r="J330" s="151"/>
      <c r="K330" s="150"/>
      <c r="L330" s="69">
        <f>IF(A19taxstdlife="n/a","n/a",IF(L$3&gt;(A19taxstdlife+$E330),(Input!$K$59-Input!$K$93)-SUM($K330:K330),(Input!$K$59-Input!$K$93)/A19taxstdlife))</f>
        <v>0</v>
      </c>
      <c r="M330" s="69">
        <f>IF(A19taxstdlife="n/a","n/a",IF(M$3&gt;(A19taxstdlife+$E330),(Input!$K$59-Input!$K$93)-SUM($K330:L330),(Input!$K$59-Input!$K$93)/A19taxstdlife))</f>
        <v>0</v>
      </c>
      <c r="N330" s="69">
        <f>IF(A19taxstdlife="n/a","n/a",IF(N$3&gt;(A19taxstdlife+$E330),(Input!$K$59-Input!$K$93)-SUM($K330:M330),(Input!$K$59-Input!$K$93)/A19taxstdlife))</f>
        <v>0</v>
      </c>
      <c r="O330" s="69">
        <f>IF(A19taxstdlife="n/a","n/a",IF(O$3&gt;(A19taxstdlife+$E330),(Input!$K$59-Input!$K$93)-SUM($K330:N330),(Input!$K$59-Input!$K$93)/A19taxstdlife))</f>
        <v>0</v>
      </c>
      <c r="P330" s="69">
        <f>IF(A19taxstdlife="n/a","n/a",IF(P$3&gt;(A19taxstdlife+$E330),(Input!$K$59-Input!$K$93)-SUM($K330:O330),(Input!$K$59-Input!$K$93)/A19taxstdlife))</f>
        <v>0</v>
      </c>
      <c r="Q330" s="69">
        <f>IF(A19taxstdlife="n/a","n/a",IF(Q$3&gt;(A19taxstdlife+$E330),(Input!$K$59-Input!$K$93)-SUM($K330:P330),(Input!$K$59-Input!$K$93)/A19taxstdlife))</f>
        <v>0</v>
      </c>
      <c r="R330" s="69"/>
      <c r="S330" s="104"/>
      <c r="T330" s="104"/>
      <c r="U330" s="104"/>
      <c r="V330" s="104"/>
      <c r="W330" s="104"/>
      <c r="X330" s="104"/>
      <c r="Y330" s="104"/>
      <c r="Z330" s="104"/>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190"/>
      <c r="BK330" s="190"/>
      <c r="BL330" s="190"/>
      <c r="BM330" s="190"/>
      <c r="BN330" s="190"/>
      <c r="BO330" s="19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51"/>
      <c r="E331" s="87">
        <v>6</v>
      </c>
      <c r="F331" s="27"/>
      <c r="G331" s="212"/>
      <c r="H331" s="151"/>
      <c r="I331" s="151"/>
      <c r="J331" s="151"/>
      <c r="K331" s="151"/>
      <c r="L331" s="150"/>
      <c r="M331" s="69">
        <f>IF(A19taxstdlife="n/a","n/a",IF(M$3&gt;(A19taxstdlife+$E331),(Input!$L$59-Input!$L$93)-SUM($L331:L331),(Input!$L$59-Input!$L$93)/A19taxstdlife))</f>
        <v>0</v>
      </c>
      <c r="N331" s="69">
        <f>IF(A19taxstdlife="n/a","n/a",IF(N$3&gt;(A19taxstdlife+$E331),(Input!$L$59-Input!$L$93)-SUM($L331:M331),(Input!$L$59-Input!$L$93)/A19taxstdlife))</f>
        <v>0</v>
      </c>
      <c r="O331" s="69">
        <f>IF(A19taxstdlife="n/a","n/a",IF(O$3&gt;(A19taxstdlife+$E331),(Input!$L$59-Input!$L$93)-SUM($L331:N331),(Input!$L$59-Input!$L$93)/A19taxstdlife))</f>
        <v>0</v>
      </c>
      <c r="P331" s="69">
        <f>IF(A19taxstdlife="n/a","n/a",IF(P$3&gt;(A19taxstdlife+$E331),(Input!$L$59-Input!$L$93)-SUM($L331:O331),(Input!$L$59-Input!$L$93)/A19taxstdlife))</f>
        <v>0</v>
      </c>
      <c r="Q331" s="69">
        <f>IF(A19taxstdlife="n/a","n/a",IF(Q$3&gt;(A19taxstdlife+$E331),(Input!$L$59-Input!$L$93)-SUM($L331:P331),(Input!$L$59-Input!$L$93)/A19taxstdlife))</f>
        <v>0</v>
      </c>
      <c r="R331" s="69"/>
      <c r="S331" s="104"/>
      <c r="T331" s="104"/>
      <c r="U331" s="104"/>
      <c r="V331" s="104"/>
      <c r="W331" s="104"/>
      <c r="X331" s="104"/>
      <c r="Y331" s="104"/>
      <c r="Z331" s="104"/>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190"/>
      <c r="BK331" s="190"/>
      <c r="BL331" s="190"/>
      <c r="BM331" s="190"/>
      <c r="BN331" s="190"/>
      <c r="BO331" s="190"/>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51"/>
      <c r="E332" s="87">
        <v>7</v>
      </c>
      <c r="F332" s="27"/>
      <c r="G332" s="212"/>
      <c r="H332" s="151"/>
      <c r="I332" s="151"/>
      <c r="J332" s="151"/>
      <c r="K332" s="151"/>
      <c r="L332" s="151"/>
      <c r="M332" s="150"/>
      <c r="N332" s="69">
        <f>IF(A19taxstdlife="n/a","n/a",IF(N$3&gt;(A19taxstdlife+$E332),(Input!$M$59-Input!$M$93)-SUM($M332:M332),(Input!$M$59-Input!$M$93)/A19taxstdlife))</f>
        <v>0</v>
      </c>
      <c r="O332" s="69">
        <f>IF(A19taxstdlife="n/a","n/a",IF(O$3&gt;(A19taxstdlife+$E332),(Input!$M$59-Input!$M$93)-SUM($M332:N332),(Input!$M$59-Input!$M$93)/A19taxstdlife))</f>
        <v>0</v>
      </c>
      <c r="P332" s="69">
        <f>IF(A19taxstdlife="n/a","n/a",IF(P$3&gt;(A19taxstdlife+$E332),(Input!$M$59-Input!$M$93)-SUM($M332:O332),(Input!$M$59-Input!$M$93)/A19taxstdlife))</f>
        <v>0</v>
      </c>
      <c r="Q332" s="69">
        <f>IF(A19taxstdlife="n/a","n/a",IF(Q$3&gt;(A19taxstdlife+$E332),(Input!$M$59-Input!$M$93)-SUM($M332:P332),(Input!$M$59-Input!$M$93)/A19taxstdlife))</f>
        <v>0</v>
      </c>
      <c r="R332" s="69"/>
      <c r="S332" s="104"/>
      <c r="T332" s="104"/>
      <c r="U332" s="104"/>
      <c r="V332" s="104"/>
      <c r="W332" s="104"/>
      <c r="X332" s="104"/>
      <c r="Y332" s="104"/>
      <c r="Z332" s="104"/>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190"/>
      <c r="BK332" s="190"/>
      <c r="BL332" s="190"/>
      <c r="BM332" s="190"/>
      <c r="BN332" s="190"/>
      <c r="BO332" s="190"/>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51"/>
      <c r="E333" s="87">
        <v>8</v>
      </c>
      <c r="F333" s="27"/>
      <c r="G333" s="212"/>
      <c r="H333" s="151"/>
      <c r="I333" s="151"/>
      <c r="J333" s="151"/>
      <c r="K333" s="151"/>
      <c r="L333" s="151"/>
      <c r="M333" s="151"/>
      <c r="N333" s="150"/>
      <c r="O333" s="69">
        <f>IF(A19taxstdlife="n/a","n/a",IF(O$3&gt;(A19taxstdlife+$E333),(Input!$N$59-Input!$N$93)-SUM($N333:N333),(Input!$N$59-Input!$N$93)/A19taxstdlife))</f>
        <v>0</v>
      </c>
      <c r="P333" s="69">
        <f>IF(A19taxstdlife="n/a","n/a",IF(P$3&gt;(A19taxstdlife+$E333),(Input!$N$59-Input!$N$93)-SUM($N333:O333),(Input!$N$59-Input!$N$93)/A19taxstdlife))</f>
        <v>0</v>
      </c>
      <c r="Q333" s="69">
        <f>IF(A19taxstdlife="n/a","n/a",IF(Q$3&gt;(A19taxstdlife+$E333),(Input!$N$59-Input!$N$93)-SUM($N333:P333),(Input!$N$59-Input!$N$93)/A19taxstdlife))</f>
        <v>0</v>
      </c>
      <c r="R333" s="69"/>
      <c r="S333" s="104"/>
      <c r="T333" s="104"/>
      <c r="U333" s="104"/>
      <c r="V333" s="104"/>
      <c r="W333" s="104"/>
      <c r="X333" s="104"/>
      <c r="Y333" s="104"/>
      <c r="Z333" s="104"/>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190"/>
      <c r="BK333" s="190"/>
      <c r="BL333" s="190"/>
      <c r="BM333" s="190"/>
      <c r="BN333" s="190"/>
      <c r="BO333" s="190"/>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51"/>
      <c r="E334" s="87">
        <v>9</v>
      </c>
      <c r="F334" s="27"/>
      <c r="G334" s="212"/>
      <c r="H334" s="151"/>
      <c r="I334" s="151"/>
      <c r="J334" s="151"/>
      <c r="K334" s="151"/>
      <c r="L334" s="151"/>
      <c r="M334" s="151"/>
      <c r="N334" s="151"/>
      <c r="O334" s="150"/>
      <c r="P334" s="69">
        <f>IF(A19taxstdlife="n/a","n/a",IF(P$3&gt;(A19taxstdlife+$E334),(Input!$O$59-Input!$O$93)-SUM($O334:O334),(Input!$O$59-Input!$O$93)/A19taxstdlife))</f>
        <v>0</v>
      </c>
      <c r="Q334" s="69">
        <f>IF(A19taxstdlife="n/a","n/a",IF(Q$3&gt;(A19taxstdlife+$E334),(Input!$O$59-Input!$O$93)-SUM($O334:P334),(Input!$O$59-Input!$O$93)/A19taxstdlife))</f>
        <v>0</v>
      </c>
      <c r="R334" s="69"/>
      <c r="S334" s="104"/>
      <c r="T334" s="104"/>
      <c r="U334" s="104"/>
      <c r="V334" s="104"/>
      <c r="W334" s="104"/>
      <c r="X334" s="104"/>
      <c r="Y334" s="104"/>
      <c r="Z334" s="104"/>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190"/>
      <c r="BK334" s="190"/>
      <c r="BL334" s="190"/>
      <c r="BM334" s="190"/>
      <c r="BN334" s="190"/>
      <c r="BO334" s="190"/>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51"/>
      <c r="E335" s="87">
        <v>10</v>
      </c>
      <c r="F335" s="27"/>
      <c r="G335" s="212"/>
      <c r="H335" s="151"/>
      <c r="I335" s="151"/>
      <c r="J335" s="151"/>
      <c r="K335" s="151"/>
      <c r="L335" s="151"/>
      <c r="M335" s="151"/>
      <c r="N335" s="151"/>
      <c r="O335" s="151"/>
      <c r="P335" s="150"/>
      <c r="Q335" s="69">
        <f>IF(A19taxstdlife="n/a","n/a",IF(Q$3&gt;(A19taxstdlife+$E335),(Input!$P$59-Input!$P$93)-SUM($P335:P335),(Input!$P$59-Input!$P$93)/A19taxstdlife))</f>
        <v>0</v>
      </c>
      <c r="R335" s="69"/>
      <c r="S335" s="104"/>
      <c r="T335" s="104"/>
      <c r="U335" s="104"/>
      <c r="V335" s="104"/>
      <c r="W335" s="104"/>
      <c r="X335" s="104"/>
      <c r="Y335" s="104"/>
      <c r="Z335" s="104"/>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190"/>
      <c r="BK335" s="190"/>
      <c r="BL335" s="190"/>
      <c r="BM335" s="190"/>
      <c r="BN335" s="190"/>
      <c r="BO335" s="190"/>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51"/>
      <c r="E336" s="88">
        <v>11</v>
      </c>
      <c r="F336" s="27"/>
      <c r="G336" s="212"/>
      <c r="H336" s="151"/>
      <c r="I336" s="151"/>
      <c r="J336" s="151"/>
      <c r="K336" s="151"/>
      <c r="L336" s="151"/>
      <c r="M336" s="151"/>
      <c r="N336" s="151"/>
      <c r="O336" s="151"/>
      <c r="P336" s="192"/>
      <c r="Q336" s="150"/>
      <c r="R336" s="69"/>
      <c r="S336" s="104"/>
      <c r="T336" s="104"/>
      <c r="U336" s="104"/>
      <c r="V336" s="104"/>
      <c r="W336" s="104"/>
      <c r="X336" s="104"/>
      <c r="Y336" s="104"/>
      <c r="Z336" s="104"/>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190"/>
      <c r="BK336" s="190"/>
      <c r="BL336" s="190"/>
      <c r="BM336" s="190"/>
      <c r="BN336" s="190"/>
      <c r="BO336" s="190"/>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f>Asset19</f>
        <v>0</v>
      </c>
      <c r="D337" s="9"/>
      <c r="E337" s="9"/>
      <c r="F337" s="23"/>
      <c r="G337" s="213">
        <f t="shared" ref="G337:L337" si="53">-SUM(G324:G336)</f>
        <v>0</v>
      </c>
      <c r="H337" s="166">
        <f t="shared" si="53"/>
        <v>0</v>
      </c>
      <c r="I337" s="166">
        <f t="shared" si="53"/>
        <v>0</v>
      </c>
      <c r="J337" s="166">
        <f t="shared" si="53"/>
        <v>0</v>
      </c>
      <c r="K337" s="166">
        <f t="shared" si="53"/>
        <v>0</v>
      </c>
      <c r="L337" s="166">
        <f t="shared" si="53"/>
        <v>0</v>
      </c>
      <c r="M337" s="166">
        <f>IF(Input!M173&gt;0, -SUM(M324:M336), 0)</f>
        <v>0</v>
      </c>
      <c r="N337" s="166">
        <f>IF(Input!N173&gt;0, -SUM(N324:N336), 0)</f>
        <v>0</v>
      </c>
      <c r="O337" s="166">
        <f>IF(Input!O173&gt;0, -SUM(O324:O336), 0)</f>
        <v>0</v>
      </c>
      <c r="P337" s="166">
        <f>IF(Input!P173&gt;0, -SUM(P324:P336), 0)</f>
        <v>0</v>
      </c>
      <c r="Q337" s="166">
        <f>IF(Input!Q173&gt;0, -SUM(Q324:Q336), 0)</f>
        <v>0</v>
      </c>
      <c r="R337" s="65"/>
      <c r="S337" s="103"/>
      <c r="T337" s="103"/>
      <c r="U337" s="103"/>
      <c r="V337" s="103"/>
      <c r="W337" s="103"/>
      <c r="X337" s="103"/>
      <c r="Y337" s="103"/>
      <c r="Z337" s="103"/>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190"/>
      <c r="BK337" s="190"/>
      <c r="BL337" s="190"/>
      <c r="BM337" s="190"/>
      <c r="BN337" s="190"/>
      <c r="BO337" s="190"/>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1">
        <f>Asset20</f>
        <v>0</v>
      </c>
      <c r="C338" s="33"/>
      <c r="D338" s="34" t="s">
        <v>65</v>
      </c>
      <c r="E338" s="33"/>
      <c r="F338" s="35"/>
      <c r="G338" s="209">
        <f>IF(G$3&gt;A20taxremlife,A20taxvalue-SUM($F338:F338),IF(A20taxremlife="N/A","n/a",A20taxvalue/A20taxremlife))</f>
        <v>0</v>
      </c>
      <c r="H338" s="68">
        <f>IF(H$3&gt;A20taxremlife,A20taxvalue-SUM($F338:G338),IF(A20taxremlife="N/A","n/a",A20taxvalue/A20taxremlife))</f>
        <v>0</v>
      </c>
      <c r="I338" s="68">
        <f>IF(I$3&gt;A20taxremlife,A20taxvalue-SUM($F338:H338),IF(A20taxremlife="N/A","n/a",A20taxvalue/A20taxremlife))</f>
        <v>0</v>
      </c>
      <c r="J338" s="68">
        <f>IF(J$3&gt;A20taxremlife,A20taxvalue-SUM($F338:I338),IF(A20taxremlife="N/A","n/a",A20taxvalue/A20taxremlife))</f>
        <v>0</v>
      </c>
      <c r="K338" s="68">
        <f>IF(K$3&gt;A20taxremlife,A20taxvalue-SUM($F338:J338),IF(A20taxremlife="N/A","n/a",A20taxvalue/A20taxremlife))</f>
        <v>0</v>
      </c>
      <c r="L338" s="68">
        <f>IF(L$3&gt;A20taxremlife,A20taxvalue-SUM($F338:K338),IF(A20taxremlife="N/A","n/a",A20taxvalue/A20taxremlife))</f>
        <v>0</v>
      </c>
      <c r="M338" s="68">
        <f>IF(M$3&gt;A20taxremlife,A20taxvalue-SUM($F338:L338),IF(A20taxremlife="N/A","n/a",A20taxvalue/A20taxremlife))</f>
        <v>0</v>
      </c>
      <c r="N338" s="68">
        <f>IF(N$3&gt;A20taxremlife,A20taxvalue-SUM($F338:M338),IF(A20taxremlife="N/A","n/a",A20taxvalue/A20taxremlife))</f>
        <v>0</v>
      </c>
      <c r="O338" s="68">
        <f>IF(O$3&gt;A20taxremlife,A20taxvalue-SUM($F338:N338),IF(A20taxremlife="N/A","n/a",A20taxvalue/A20taxremlife))</f>
        <v>0</v>
      </c>
      <c r="P338" s="68">
        <f>IF(P$3&gt;A20taxremlife,A20taxvalue-SUM($F338:O338),IF(A20taxremlife="N/A","n/a",A20taxvalue/A20taxremlife))</f>
        <v>0</v>
      </c>
      <c r="Q338" s="68">
        <f>IF(Q$3&gt;A20taxremlife,A20taxvalue-SUM($F338:P338),IF(A20taxremlife="N/A","n/a",A20taxvalue/A20taxremlife))</f>
        <v>0</v>
      </c>
      <c r="R338" s="68"/>
      <c r="S338" s="104"/>
      <c r="T338" s="104"/>
      <c r="U338" s="104"/>
      <c r="V338" s="104"/>
      <c r="W338" s="104"/>
      <c r="X338" s="104"/>
      <c r="Y338" s="104"/>
      <c r="Z338" s="104"/>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190"/>
      <c r="BK338" s="190"/>
      <c r="BL338" s="190"/>
      <c r="BM338" s="190"/>
      <c r="BN338" s="190"/>
      <c r="BO338" s="190"/>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50" t="s">
        <v>83</v>
      </c>
      <c r="E339" s="87">
        <v>0</v>
      </c>
      <c r="F339" s="27"/>
      <c r="G339" s="210"/>
      <c r="H339" s="69"/>
      <c r="I339" s="69"/>
      <c r="J339" s="69"/>
      <c r="K339" s="69"/>
      <c r="L339" s="69"/>
      <c r="M339" s="69"/>
      <c r="N339" s="69"/>
      <c r="O339" s="69"/>
      <c r="P339" s="69"/>
      <c r="Q339" s="69"/>
      <c r="R339" s="69"/>
      <c r="S339" s="104"/>
      <c r="T339" s="104"/>
      <c r="U339" s="104"/>
      <c r="V339" s="104"/>
      <c r="W339" s="104"/>
      <c r="X339" s="104"/>
      <c r="Y339" s="104"/>
      <c r="Z339" s="104"/>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190"/>
      <c r="BK339" s="190"/>
      <c r="BL339" s="190"/>
      <c r="BM339" s="190"/>
      <c r="BN339" s="190"/>
      <c r="BO339" s="190"/>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51"/>
      <c r="E340" s="87">
        <v>1</v>
      </c>
      <c r="F340" s="27"/>
      <c r="G340" s="211"/>
      <c r="H340" s="69">
        <f>IF(A20taxstdlife="n/a","n/a",IF(H$3&gt;(A20taxstdlife+$E340),(Input!$G$60-Input!$G$94)-SUM($G340:G340),(Input!$G$60-Input!$G$94)/A20taxstdlife))</f>
        <v>0</v>
      </c>
      <c r="I340" s="69">
        <f>IF(A20taxstdlife="n/a","n/a",IF(I$3&gt;(A20taxstdlife+$E340),(Input!$G$60-Input!$G$94)-SUM($G340:H340),(Input!$G$60-Input!$G$94)/A20taxstdlife))</f>
        <v>0</v>
      </c>
      <c r="J340" s="69">
        <f>IF(A20taxstdlife="n/a","n/a",IF(J$3&gt;(A20taxstdlife+$E340),(Input!$G$60-Input!$G$94)-SUM($G340:I340),(Input!$G$60-Input!$G$94)/A20taxstdlife))</f>
        <v>0</v>
      </c>
      <c r="K340" s="69">
        <f>IF(A20taxstdlife="n/a","n/a",IF(K$3&gt;(A20taxstdlife+$E340),(Input!$G$60-Input!$G$94)-SUM($G340:J340),(Input!$G$60-Input!$G$94)/A20taxstdlife))</f>
        <v>0</v>
      </c>
      <c r="L340" s="69">
        <f>IF(A20taxstdlife="n/a","n/a",IF(L$3&gt;(A20taxstdlife+$E340),(Input!$G$60-Input!$G$94)-SUM($G340:K340),(Input!$G$60-Input!$G$94)/A20taxstdlife))</f>
        <v>0</v>
      </c>
      <c r="M340" s="69">
        <f>IF(A20taxstdlife="n/a","n/a",IF(M$3&gt;(A20taxstdlife+$E340),(Input!$G$60-Input!$G$94)-SUM($G340:L340),(Input!$G$60-Input!$G$94)/A20taxstdlife))</f>
        <v>0</v>
      </c>
      <c r="N340" s="69">
        <f>IF(A20taxstdlife="n/a","n/a",IF(N$3&gt;(A20taxstdlife+$E340),(Input!$G$60-Input!$G$94)-SUM($G340:M340),(Input!$G$60-Input!$G$94)/A20taxstdlife))</f>
        <v>0</v>
      </c>
      <c r="O340" s="69">
        <f>IF(A20taxstdlife="n/a","n/a",IF(O$3&gt;(A20taxstdlife+$E340),(Input!$G$60-Input!$G$94)-SUM($G340:N340),(Input!$G$60-Input!$G$94)/A20taxstdlife))</f>
        <v>0</v>
      </c>
      <c r="P340" s="69">
        <f>IF(A20taxstdlife="n/a","n/a",IF(P$3&gt;(A20taxstdlife+$E340),(Input!$G$60-Input!$G$94)-SUM($G340:O340),(Input!$G$60-Input!$G$94)/A20taxstdlife))</f>
        <v>0</v>
      </c>
      <c r="Q340" s="69">
        <f>IF(A20taxstdlife="n/a","n/a",IF(Q$3&gt;(A20taxstdlife+$E340),(Input!$G$60-Input!$G$94)-SUM($G340:P340),(Input!$G$60-Input!$G$94)/A20taxstdlife))</f>
        <v>0</v>
      </c>
      <c r="R340" s="69"/>
      <c r="S340" s="104"/>
      <c r="T340" s="104"/>
      <c r="U340" s="104"/>
      <c r="V340" s="104"/>
      <c r="W340" s="104"/>
      <c r="X340" s="104"/>
      <c r="Y340" s="104"/>
      <c r="Z340" s="104"/>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190"/>
      <c r="BK340" s="190"/>
      <c r="BL340" s="190"/>
      <c r="BM340" s="190"/>
      <c r="BN340" s="190"/>
      <c r="BO340" s="19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51"/>
      <c r="E341" s="87">
        <v>2</v>
      </c>
      <c r="F341" s="27"/>
      <c r="G341" s="212"/>
      <c r="H341" s="150"/>
      <c r="I341" s="69">
        <f>IF(A20taxstdlife="n/a","n/a",IF(I$3&gt;(A20taxstdlife+$E341),(Input!$H$60-Input!$H$94)-SUM($H341:H341),(Input!$H$60-Input!$H$94)/A20taxstdlife))</f>
        <v>0</v>
      </c>
      <c r="J341" s="69">
        <f>IF(A20taxstdlife="n/a","n/a",IF(J$3&gt;(A20taxstdlife+$E341),(Input!$H$60-Input!$H$94)-SUM($H341:I341),(Input!$H$60-Input!$H$94)/A20taxstdlife))</f>
        <v>0</v>
      </c>
      <c r="K341" s="69">
        <f>IF(A20taxstdlife="n/a","n/a",IF(K$3&gt;(A20taxstdlife+$E341),(Input!$H$60-Input!$H$94)-SUM($H341:J341),(Input!$H$60-Input!$H$94)/A20taxstdlife))</f>
        <v>0</v>
      </c>
      <c r="L341" s="69">
        <f>IF(A20taxstdlife="n/a","n/a",IF(L$3&gt;(A20taxstdlife+$E341),(Input!$H$60-Input!$H$94)-SUM($H341:K341),(Input!$H$60-Input!$H$94)/A20taxstdlife))</f>
        <v>0</v>
      </c>
      <c r="M341" s="69">
        <f>IF(A20taxstdlife="n/a","n/a",IF(M$3&gt;(A20taxstdlife+$E341),(Input!$H$60-Input!$H$94)-SUM($H341:L341),(Input!$H$60-Input!$H$94)/A20taxstdlife))</f>
        <v>0</v>
      </c>
      <c r="N341" s="69">
        <f>IF(A20taxstdlife="n/a","n/a",IF(N$3&gt;(A20taxstdlife+$E341),(Input!$H$60-Input!$H$94)-SUM($H341:M341),(Input!$H$60-Input!$H$94)/A20taxstdlife))</f>
        <v>0</v>
      </c>
      <c r="O341" s="69">
        <f>IF(A20taxstdlife="n/a","n/a",IF(O$3&gt;(A20taxstdlife+$E341),(Input!$H$60-Input!$H$94)-SUM($H341:N341),(Input!$H$60-Input!$H$94)/A20taxstdlife))</f>
        <v>0</v>
      </c>
      <c r="P341" s="69">
        <f>IF(A20taxstdlife="n/a","n/a",IF(P$3&gt;(A20taxstdlife+$E341),(Input!$H$60-Input!$H$94)-SUM($H341:O341),(Input!$H$60-Input!$H$94)/A20taxstdlife))</f>
        <v>0</v>
      </c>
      <c r="Q341" s="69">
        <f>IF(A20taxstdlife="n/a","n/a",IF(Q$3&gt;(A20taxstdlife+$E341),(Input!$H$60-Input!$H$94)-SUM($H341:P341),(Input!$H$60-Input!$H$94)/A20taxstdlife))</f>
        <v>0</v>
      </c>
      <c r="R341" s="69"/>
      <c r="S341" s="104"/>
      <c r="T341" s="104"/>
      <c r="U341" s="104"/>
      <c r="V341" s="104"/>
      <c r="W341" s="104"/>
      <c r="X341" s="104"/>
      <c r="Y341" s="104"/>
      <c r="Z341" s="104"/>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190"/>
      <c r="BK341" s="190"/>
      <c r="BL341" s="190"/>
      <c r="BM341" s="190"/>
      <c r="BN341" s="190"/>
      <c r="BO341" s="190"/>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51"/>
      <c r="E342" s="87">
        <v>3</v>
      </c>
      <c r="F342" s="27"/>
      <c r="G342" s="212"/>
      <c r="H342" s="151"/>
      <c r="I342" s="150"/>
      <c r="J342" s="69">
        <f>IF(A20taxstdlife="n/a","n/a",IF(J$3&gt;(A20taxstdlife+$E342),(Input!$I$60-Input!$I$94)-SUM($I342:I342),(Input!$I$60-Input!$I$94)/A20taxstdlife))</f>
        <v>0</v>
      </c>
      <c r="K342" s="69">
        <f>IF(A20taxstdlife="n/a","n/a",IF(K$3&gt;(A20taxstdlife+$E342),(Input!$I$60-Input!$I$94)-SUM($I342:J342),(Input!$I$60-Input!$I$94)/A20taxstdlife))</f>
        <v>0</v>
      </c>
      <c r="L342" s="69">
        <f>IF(A20taxstdlife="n/a","n/a",IF(L$3&gt;(A20taxstdlife+$E342),(Input!$I$60-Input!$I$94)-SUM($I342:K342),(Input!$I$60-Input!$I$94)/A20taxstdlife))</f>
        <v>0</v>
      </c>
      <c r="M342" s="69">
        <f>IF(A20taxstdlife="n/a","n/a",IF(M$3&gt;(A20taxstdlife+$E342),(Input!$I$60-Input!$I$94)-SUM($I342:L342),(Input!$I$60-Input!$I$94)/A20taxstdlife))</f>
        <v>0</v>
      </c>
      <c r="N342" s="69">
        <f>IF(A20taxstdlife="n/a","n/a",IF(N$3&gt;(A20taxstdlife+$E342),(Input!$I$60-Input!$I$94)-SUM($I342:M342),(Input!$I$60-Input!$I$94)/A20taxstdlife))</f>
        <v>0</v>
      </c>
      <c r="O342" s="69">
        <f>IF(A20taxstdlife="n/a","n/a",IF(O$3&gt;(A20taxstdlife+$E342),(Input!$I$60-Input!$I$94)-SUM($I342:N342),(Input!$I$60-Input!$I$94)/A20taxstdlife))</f>
        <v>0</v>
      </c>
      <c r="P342" s="69">
        <f>IF(A20taxstdlife="n/a","n/a",IF(P$3&gt;(A20taxstdlife+$E342),(Input!$I$60-Input!$I$94)-SUM($I342:O342),(Input!$I$60-Input!$I$94)/A20taxstdlife))</f>
        <v>0</v>
      </c>
      <c r="Q342" s="69">
        <f>IF(A20taxstdlife="n/a","n/a",IF(Q$3&gt;(A20taxstdlife+$E342),(Input!$I$60-Input!$I$94)-SUM($I342:P342),(Input!$I$60-Input!$I$94)/A20taxstdlife))</f>
        <v>0</v>
      </c>
      <c r="R342" s="69"/>
      <c r="S342" s="104"/>
      <c r="T342" s="104"/>
      <c r="U342" s="104"/>
      <c r="V342" s="104"/>
      <c r="W342" s="104"/>
      <c r="X342" s="104"/>
      <c r="Y342" s="104"/>
      <c r="Z342" s="104"/>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2"/>
      <c r="BK342" s="190"/>
      <c r="BL342" s="190"/>
      <c r="BM342" s="190"/>
      <c r="BN342" s="190"/>
      <c r="BO342" s="190"/>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51"/>
      <c r="E343" s="87">
        <v>4</v>
      </c>
      <c r="F343" s="27"/>
      <c r="G343" s="212"/>
      <c r="H343" s="151"/>
      <c r="I343" s="151"/>
      <c r="J343" s="150"/>
      <c r="K343" s="69">
        <f>IF(A20taxstdlife="n/a","n/a",IF(K$3&gt;(A20taxstdlife+$E343),(Input!$J$60-Input!$J$94)-SUM($J343:J343),(Input!$J$60-Input!$J$94)/A20taxstdlife))</f>
        <v>0</v>
      </c>
      <c r="L343" s="69">
        <f>IF(A20taxstdlife="n/a","n/a",IF(L$3&gt;(A20taxstdlife+$E343),(Input!$J$60-Input!$J$94)-SUM($J343:K343),(Input!$J$60-Input!$J$94)/A20taxstdlife))</f>
        <v>0</v>
      </c>
      <c r="M343" s="69">
        <f>IF(A20taxstdlife="n/a","n/a",IF(M$3&gt;(A20taxstdlife+$E343),(Input!$J$60-Input!$J$94)-SUM($J343:L343),(Input!$J$60-Input!$J$94)/A20taxstdlife))</f>
        <v>0</v>
      </c>
      <c r="N343" s="69">
        <f>IF(A20taxstdlife="n/a","n/a",IF(N$3&gt;(A20taxstdlife+$E343),(Input!$J$60-Input!$J$94)-SUM($J343:M343),(Input!$J$60-Input!$J$94)/A20taxstdlife))</f>
        <v>0</v>
      </c>
      <c r="O343" s="69">
        <f>IF(A20taxstdlife="n/a","n/a",IF(O$3&gt;(A20taxstdlife+$E343),(Input!$J$60-Input!$J$94)-SUM($J343:N343),(Input!$J$60-Input!$J$94)/A20taxstdlife))</f>
        <v>0</v>
      </c>
      <c r="P343" s="69">
        <f>IF(A20taxstdlife="n/a","n/a",IF(P$3&gt;(A20taxstdlife+$E343),(Input!$J$60-Input!$J$94)-SUM($J343:O343),(Input!$J$60-Input!$J$94)/A20taxstdlife))</f>
        <v>0</v>
      </c>
      <c r="Q343" s="69">
        <f>IF(A20taxstdlife="n/a","n/a",IF(Q$3&gt;(A20taxstdlife+$E343),(Input!$J$60-Input!$J$94)-SUM($J343:P343),(Input!$J$60-Input!$J$94)/A20taxstdlife))</f>
        <v>0</v>
      </c>
      <c r="R343" s="69"/>
      <c r="S343" s="104"/>
      <c r="T343" s="104"/>
      <c r="U343" s="104"/>
      <c r="V343" s="104"/>
      <c r="W343" s="104"/>
      <c r="X343" s="104"/>
      <c r="Y343" s="104"/>
      <c r="Z343" s="104"/>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190"/>
      <c r="BK343" s="190"/>
      <c r="BL343" s="190"/>
      <c r="BM343" s="190"/>
      <c r="BN343" s="190"/>
      <c r="BO343" s="190"/>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51"/>
      <c r="E344" s="87">
        <v>5</v>
      </c>
      <c r="F344" s="27"/>
      <c r="G344" s="212"/>
      <c r="H344" s="151"/>
      <c r="I344" s="151"/>
      <c r="J344" s="151"/>
      <c r="K344" s="150"/>
      <c r="L344" s="69">
        <f>IF(A20taxstdlife="n/a","n/a",IF(L$3&gt;(A20taxstdlife+$E344),(Input!$K$60-Input!$K$94)-SUM($K344:K344),(Input!$K$60-Input!$K$94)/A20taxstdlife))</f>
        <v>0</v>
      </c>
      <c r="M344" s="69">
        <f>IF(A20taxstdlife="n/a","n/a",IF(M$3&gt;(A20taxstdlife+$E344),(Input!$K$60-Input!$K$94)-SUM($K344:L344),(Input!$K$60-Input!$K$94)/A20taxstdlife))</f>
        <v>0</v>
      </c>
      <c r="N344" s="69">
        <f>IF(A20taxstdlife="n/a","n/a",IF(N$3&gt;(A20taxstdlife+$E344),(Input!$K$60-Input!$K$94)-SUM($K344:M344),(Input!$K$60-Input!$K$94)/A20taxstdlife))</f>
        <v>0</v>
      </c>
      <c r="O344" s="69">
        <f>IF(A20taxstdlife="n/a","n/a",IF(O$3&gt;(A20taxstdlife+$E344),(Input!$K$60-Input!$K$94)-SUM($K344:N344),(Input!$K$60-Input!$K$94)/A20taxstdlife))</f>
        <v>0</v>
      </c>
      <c r="P344" s="69">
        <f>IF(A20taxstdlife="n/a","n/a",IF(P$3&gt;(A20taxstdlife+$E344),(Input!$K$60-Input!$K$94)-SUM($K344:O344),(Input!$K$60-Input!$K$94)/A20taxstdlife))</f>
        <v>0</v>
      </c>
      <c r="Q344" s="69">
        <f>IF(A20taxstdlife="n/a","n/a",IF(Q$3&gt;(A20taxstdlife+$E344),(Input!$K$60-Input!$K$94)-SUM($K344:P344),(Input!$K$60-Input!$K$94)/A20taxstdlife))</f>
        <v>0</v>
      </c>
      <c r="R344" s="69"/>
      <c r="S344" s="104"/>
      <c r="T344" s="104"/>
      <c r="U344" s="104"/>
      <c r="V344" s="104"/>
      <c r="W344" s="104"/>
      <c r="X344" s="104"/>
      <c r="Y344" s="104"/>
      <c r="Z344" s="104"/>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190"/>
      <c r="BK344" s="190"/>
      <c r="BL344" s="190"/>
      <c r="BM344" s="190"/>
      <c r="BN344" s="190"/>
      <c r="BO344" s="190"/>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51"/>
      <c r="E345" s="87">
        <v>6</v>
      </c>
      <c r="F345" s="27"/>
      <c r="G345" s="212"/>
      <c r="H345" s="151"/>
      <c r="I345" s="151"/>
      <c r="J345" s="151"/>
      <c r="K345" s="151"/>
      <c r="L345" s="150"/>
      <c r="M345" s="69">
        <f>IF(A20taxstdlife="n/a","n/a",IF(M$3&gt;(A20taxstdlife+$E345),(Input!$L$60-Input!$L$94)-SUM($L345:L345),(Input!$L$60-Input!$L$94)/A20taxstdlife))</f>
        <v>0</v>
      </c>
      <c r="N345" s="69">
        <f>IF(A20taxstdlife="n/a","n/a",IF(N$3&gt;(A20taxstdlife+$E345),(Input!$L$60-Input!$L$94)-SUM($L345:M345),(Input!$L$60-Input!$L$94)/A20taxstdlife))</f>
        <v>0</v>
      </c>
      <c r="O345" s="69">
        <f>IF(A20taxstdlife="n/a","n/a",IF(O$3&gt;(A20taxstdlife+$E345),(Input!$L$60-Input!$L$94)-SUM($L345:N345),(Input!$L$60-Input!$L$94)/A20taxstdlife))</f>
        <v>0</v>
      </c>
      <c r="P345" s="69">
        <f>IF(A20taxstdlife="n/a","n/a",IF(P$3&gt;(A20taxstdlife+$E345),(Input!$L$60-Input!$L$94)-SUM($L345:O345),(Input!$L$60-Input!$L$94)/A20taxstdlife))</f>
        <v>0</v>
      </c>
      <c r="Q345" s="69">
        <f>IF(A20taxstdlife="n/a","n/a",IF(Q$3&gt;(A20taxstdlife+$E345),(Input!$L$60-Input!$L$94)-SUM($L345:P345),(Input!$L$60-Input!$L$94)/A20taxstdlife))</f>
        <v>0</v>
      </c>
      <c r="R345" s="69"/>
      <c r="S345" s="104"/>
      <c r="T345" s="104"/>
      <c r="U345" s="104"/>
      <c r="V345" s="104"/>
      <c r="W345" s="104"/>
      <c r="X345" s="104"/>
      <c r="Y345" s="104"/>
      <c r="Z345" s="104"/>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190"/>
      <c r="BK345" s="190"/>
      <c r="BL345" s="190"/>
      <c r="BM345" s="190"/>
      <c r="BN345" s="190"/>
      <c r="BO345" s="190"/>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51"/>
      <c r="E346" s="87">
        <v>7</v>
      </c>
      <c r="F346" s="27"/>
      <c r="G346" s="212"/>
      <c r="H346" s="151"/>
      <c r="I346" s="151"/>
      <c r="J346" s="151"/>
      <c r="K346" s="151"/>
      <c r="L346" s="151"/>
      <c r="M346" s="150"/>
      <c r="N346" s="69">
        <f>IF(A20taxstdlife="n/a","n/a",IF(N$3&gt;(A20taxstdlife+$E346),(Input!$M$60-Input!$M$94)-SUM($M346:M346),(Input!$M$60-Input!$M$94)/A20taxstdlife))</f>
        <v>0</v>
      </c>
      <c r="O346" s="69">
        <f>IF(A20taxstdlife="n/a","n/a",IF(O$3&gt;(A20taxstdlife+$E346),(Input!$M$60-Input!$M$94)-SUM($M346:N346),(Input!$M$60-Input!$M$94)/A20taxstdlife))</f>
        <v>0</v>
      </c>
      <c r="P346" s="69">
        <f>IF(A20taxstdlife="n/a","n/a",IF(P$3&gt;(A20taxstdlife+$E346),(Input!$M$60-Input!$M$94)-SUM($M346:O346),(Input!$M$60-Input!$M$94)/A20taxstdlife))</f>
        <v>0</v>
      </c>
      <c r="Q346" s="69">
        <f>IF(A20taxstdlife="n/a","n/a",IF(Q$3&gt;(A20taxstdlife+$E346),(Input!$M$60-Input!$M$94)-SUM($M346:P346),(Input!$M$60-Input!$M$94)/A20taxstdlife))</f>
        <v>0</v>
      </c>
      <c r="R346" s="69"/>
      <c r="S346" s="104"/>
      <c r="T346" s="104"/>
      <c r="U346" s="104"/>
      <c r="V346" s="104"/>
      <c r="W346" s="104"/>
      <c r="X346" s="104"/>
      <c r="Y346" s="104"/>
      <c r="Z346" s="104"/>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190"/>
      <c r="BK346" s="190"/>
      <c r="BL346" s="190"/>
      <c r="BM346" s="190"/>
      <c r="BN346" s="190"/>
      <c r="BO346" s="190"/>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51"/>
      <c r="E347" s="87">
        <v>8</v>
      </c>
      <c r="F347" s="27"/>
      <c r="G347" s="212"/>
      <c r="H347" s="151"/>
      <c r="I347" s="151"/>
      <c r="J347" s="151"/>
      <c r="K347" s="151"/>
      <c r="L347" s="151"/>
      <c r="M347" s="151"/>
      <c r="N347" s="150"/>
      <c r="O347" s="69">
        <f>IF(A20taxstdlife="n/a","n/a",IF(O$3&gt;(A20taxstdlife+$E347),(Input!$N$60-Input!$N$94)-SUM($N347:N347),(Input!$N$60-Input!$N$94)/A20taxstdlife))</f>
        <v>0</v>
      </c>
      <c r="P347" s="69">
        <f>IF(A20taxstdlife="n/a","n/a",IF(P$3&gt;(A20taxstdlife+$E347),(Input!$N$60-Input!$N$94)-SUM($N347:O347),(Input!$N$60-Input!$N$94)/A20taxstdlife))</f>
        <v>0</v>
      </c>
      <c r="Q347" s="69">
        <f>IF(A20taxstdlife="n/a","n/a",IF(Q$3&gt;(A20taxstdlife+$E347),(Input!$N$60-Input!$N$94)-SUM($N347:P347),(Input!$N$60-Input!$N$94)/A20taxstdlife))</f>
        <v>0</v>
      </c>
      <c r="R347" s="69"/>
      <c r="S347" s="104"/>
      <c r="T347" s="104"/>
      <c r="U347" s="104"/>
      <c r="V347" s="104"/>
      <c r="W347" s="104"/>
      <c r="X347" s="104"/>
      <c r="Y347" s="104"/>
      <c r="Z347" s="104"/>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190"/>
      <c r="BK347" s="190"/>
      <c r="BL347" s="190"/>
      <c r="BM347" s="190"/>
      <c r="BN347" s="190"/>
      <c r="BO347" s="190"/>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51"/>
      <c r="E348" s="87">
        <v>9</v>
      </c>
      <c r="F348" s="27"/>
      <c r="G348" s="212"/>
      <c r="H348" s="151"/>
      <c r="I348" s="151"/>
      <c r="J348" s="151"/>
      <c r="K348" s="151"/>
      <c r="L348" s="151"/>
      <c r="M348" s="151"/>
      <c r="N348" s="151"/>
      <c r="O348" s="150"/>
      <c r="P348" s="69">
        <f>IF(A20taxstdlife="n/a","n/a",IF(P$3&gt;(A20taxstdlife+$E348),(Input!$O$60-Input!$O$94)-SUM($O348:O348),(Input!$O$60-Input!$O$94)/A20taxstdlife))</f>
        <v>0</v>
      </c>
      <c r="Q348" s="69">
        <f>IF(A20taxstdlife="n/a","n/a",IF(Q$3&gt;(A20taxstdlife+$E348),(Input!$O$60-Input!$O$94)-SUM($O348:P348),(Input!$O$60-Input!$O$94)/A20taxstdlife))</f>
        <v>0</v>
      </c>
      <c r="R348" s="69"/>
      <c r="S348" s="104"/>
      <c r="T348" s="104"/>
      <c r="U348" s="104"/>
      <c r="V348" s="104"/>
      <c r="W348" s="104"/>
      <c r="X348" s="104"/>
      <c r="Y348" s="104"/>
      <c r="Z348" s="104"/>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190"/>
      <c r="BK348" s="190"/>
      <c r="BL348" s="190"/>
      <c r="BM348" s="190"/>
      <c r="BN348" s="190"/>
      <c r="BO348" s="190"/>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51"/>
      <c r="E349" s="87">
        <v>10</v>
      </c>
      <c r="F349" s="27"/>
      <c r="G349" s="212"/>
      <c r="H349" s="151"/>
      <c r="I349" s="151"/>
      <c r="J349" s="151"/>
      <c r="K349" s="151"/>
      <c r="L349" s="151"/>
      <c r="M349" s="151"/>
      <c r="N349" s="151"/>
      <c r="O349" s="151"/>
      <c r="P349" s="150"/>
      <c r="Q349" s="69">
        <f>IF(A20taxstdlife="n/a","n/a",IF(Q$3&gt;(A20taxstdlife+$E349),(Input!$P$60-Input!$P$94)-SUM($P349:P349),(Input!$P$60-Input!$P$94)/A20taxstdlife))</f>
        <v>0</v>
      </c>
      <c r="R349" s="69"/>
      <c r="S349" s="104"/>
      <c r="T349" s="104"/>
      <c r="U349" s="104"/>
      <c r="V349" s="104"/>
      <c r="W349" s="104"/>
      <c r="X349" s="104"/>
      <c r="Y349" s="104"/>
      <c r="Z349" s="104"/>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190"/>
      <c r="BK349" s="190"/>
      <c r="BL349" s="190"/>
      <c r="BM349" s="190"/>
      <c r="BN349" s="190"/>
      <c r="BO349" s="190"/>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51"/>
      <c r="E350" s="88">
        <v>11</v>
      </c>
      <c r="F350" s="27"/>
      <c r="G350" s="212"/>
      <c r="H350" s="151"/>
      <c r="I350" s="151"/>
      <c r="J350" s="151"/>
      <c r="K350" s="151"/>
      <c r="L350" s="151"/>
      <c r="M350" s="151"/>
      <c r="N350" s="151"/>
      <c r="O350" s="151"/>
      <c r="P350" s="192"/>
      <c r="Q350" s="150"/>
      <c r="R350" s="69"/>
      <c r="S350" s="104"/>
      <c r="T350" s="104"/>
      <c r="U350" s="104"/>
      <c r="V350" s="104"/>
      <c r="W350" s="104"/>
      <c r="X350" s="104"/>
      <c r="Y350" s="104"/>
      <c r="Z350" s="104"/>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190"/>
      <c r="BK350" s="190"/>
      <c r="BL350" s="190"/>
      <c r="BM350" s="190"/>
      <c r="BN350" s="190"/>
      <c r="BO350" s="19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f>Asset20</f>
        <v>0</v>
      </c>
      <c r="D351" s="9"/>
      <c r="E351" s="9"/>
      <c r="F351" s="23"/>
      <c r="G351" s="213">
        <f t="shared" ref="G351:L351" si="54">-SUM(G338:G350)</f>
        <v>0</v>
      </c>
      <c r="H351" s="166">
        <f t="shared" si="54"/>
        <v>0</v>
      </c>
      <c r="I351" s="166">
        <f t="shared" si="54"/>
        <v>0</v>
      </c>
      <c r="J351" s="166">
        <f t="shared" si="54"/>
        <v>0</v>
      </c>
      <c r="K351" s="166">
        <f t="shared" si="54"/>
        <v>0</v>
      </c>
      <c r="L351" s="166">
        <f t="shared" si="54"/>
        <v>0</v>
      </c>
      <c r="M351" s="166">
        <f>IF(Input!M173&gt;0, -SUM(M338:M350), 0)</f>
        <v>0</v>
      </c>
      <c r="N351" s="166">
        <f>IF(Input!N173&gt;0, -SUM(N338:N350), 0)</f>
        <v>0</v>
      </c>
      <c r="O351" s="166">
        <f>IF(Input!O173&gt;0, -SUM(O338:O350), 0)</f>
        <v>0</v>
      </c>
      <c r="P351" s="166">
        <f>IF(Input!P173&gt;0, -SUM(P338:P350), 0)</f>
        <v>0</v>
      </c>
      <c r="Q351" s="166">
        <f>IF(Input!Q173&gt;0, -SUM(Q338:Q350), 0)</f>
        <v>0</v>
      </c>
      <c r="R351" s="65"/>
      <c r="S351" s="103"/>
      <c r="T351" s="103"/>
      <c r="U351" s="103"/>
      <c r="V351" s="103"/>
      <c r="W351" s="103"/>
      <c r="X351" s="103"/>
      <c r="Y351" s="103"/>
      <c r="Z351" s="103"/>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190"/>
      <c r="BK351" s="190"/>
      <c r="BL351" s="190"/>
      <c r="BM351" s="190"/>
      <c r="BN351" s="190"/>
      <c r="BO351" s="190"/>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1">
        <f>Asset21</f>
        <v>0</v>
      </c>
      <c r="C352" s="33"/>
      <c r="D352" s="34" t="s">
        <v>65</v>
      </c>
      <c r="E352" s="33"/>
      <c r="F352" s="35"/>
      <c r="G352" s="209">
        <f>IF(G$3&gt;A21taxremlife,A21taxvalue-SUM($F352:F352),IF(A21taxremlife="N/A","n/a",A21taxvalue/A21taxremlife))</f>
        <v>0</v>
      </c>
      <c r="H352" s="68">
        <f>IF(H$3&gt;A21taxremlife,A21taxvalue-SUM($F352:G352),IF(A21taxremlife="N/A","n/a",A21taxvalue/A21taxremlife))</f>
        <v>0</v>
      </c>
      <c r="I352" s="68">
        <f>IF(I$3&gt;A21taxremlife,A21taxvalue-SUM($F352:H352),IF(A21taxremlife="N/A","n/a",A21taxvalue/A21taxremlife))</f>
        <v>0</v>
      </c>
      <c r="J352" s="68">
        <f>IF(J$3&gt;A21taxremlife,A21taxvalue-SUM($F352:I352),IF(A21taxremlife="N/A","n/a",A21taxvalue/A21taxremlife))</f>
        <v>0</v>
      </c>
      <c r="K352" s="68">
        <f>IF(K$3&gt;A21taxremlife,A21taxvalue-SUM($F352:J352),IF(A21taxremlife="N/A","n/a",A21taxvalue/A21taxremlife))</f>
        <v>0</v>
      </c>
      <c r="L352" s="68">
        <f>IF(L$3&gt;A21taxremlife,A21taxvalue-SUM($F352:K352),IF(A21taxremlife="N/A","n/a",A21taxvalue/A21taxremlife))</f>
        <v>0</v>
      </c>
      <c r="M352" s="68">
        <f>IF(M$3&gt;A21taxremlife,A21taxvalue-SUM($F352:L352),IF(A21taxremlife="N/A","n/a",A21taxvalue/A21taxremlife))</f>
        <v>0</v>
      </c>
      <c r="N352" s="68">
        <f>IF(N$3&gt;A21taxremlife,A21taxvalue-SUM($F352:M352),IF(A21taxremlife="N/A","n/a",A21taxvalue/A21taxremlife))</f>
        <v>0</v>
      </c>
      <c r="O352" s="68">
        <f>IF(O$3&gt;A21taxremlife,A21taxvalue-SUM($F352:N352),IF(A21taxremlife="N/A","n/a",A21taxvalue/A21taxremlife))</f>
        <v>0</v>
      </c>
      <c r="P352" s="68">
        <f>IF(P$3&gt;A21taxremlife,A21taxvalue-SUM($F352:O352),IF(A21taxremlife="N/A","n/a",A21taxvalue/A21taxremlife))</f>
        <v>0</v>
      </c>
      <c r="Q352" s="68">
        <f>IF(Q$3&gt;A21taxremlife,A21taxvalue-SUM($F352:P352),IF(A21taxremlife="N/A","n/a",A21taxvalue/A21taxremlife))</f>
        <v>0</v>
      </c>
      <c r="R352" s="68"/>
      <c r="S352" s="104"/>
      <c r="T352" s="104"/>
      <c r="U352" s="104"/>
      <c r="V352" s="104"/>
      <c r="W352" s="104"/>
      <c r="X352" s="104"/>
      <c r="Y352" s="104"/>
      <c r="Z352" s="104"/>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190"/>
      <c r="BK352" s="190"/>
      <c r="BL352" s="190"/>
      <c r="BM352" s="190"/>
      <c r="BN352" s="190"/>
      <c r="BO352" s="190"/>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50" t="s">
        <v>83</v>
      </c>
      <c r="E353" s="87">
        <v>0</v>
      </c>
      <c r="F353" s="27"/>
      <c r="G353" s="210"/>
      <c r="H353" s="69"/>
      <c r="I353" s="69"/>
      <c r="J353" s="69"/>
      <c r="K353" s="69"/>
      <c r="L353" s="69"/>
      <c r="M353" s="69"/>
      <c r="N353" s="69"/>
      <c r="O353" s="69"/>
      <c r="P353" s="69"/>
      <c r="Q353" s="69"/>
      <c r="R353" s="69"/>
      <c r="S353" s="104"/>
      <c r="T353" s="104"/>
      <c r="U353" s="104"/>
      <c r="V353" s="104"/>
      <c r="W353" s="104"/>
      <c r="X353" s="104"/>
      <c r="Y353" s="104"/>
      <c r="Z353" s="104"/>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190"/>
      <c r="BK353" s="190"/>
      <c r="BL353" s="190"/>
      <c r="BM353" s="190"/>
      <c r="BN353" s="190"/>
      <c r="BO353" s="190"/>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51"/>
      <c r="E354" s="87">
        <v>1</v>
      </c>
      <c r="F354" s="27"/>
      <c r="G354" s="211"/>
      <c r="H354" s="69">
        <f>IF(A21taxstdlife="n/a","n/a",IF(H$3&gt;(A21taxstdlife+$E354),(Input!$G$61-Input!$G$95)-SUM($G354:G354),(Input!$G$61-Input!$G$95)/A21taxstdlife))</f>
        <v>0</v>
      </c>
      <c r="I354" s="69">
        <f>IF(A21taxstdlife="n/a","n/a",IF(I$3&gt;(A21taxstdlife+$E354),(Input!$G$61-Input!$G$95)-SUM($G354:H354),(Input!$G$61-Input!$G$95)/A21taxstdlife))</f>
        <v>0</v>
      </c>
      <c r="J354" s="69">
        <f>IF(A21taxstdlife="n/a","n/a",IF(J$3&gt;(A21taxstdlife+$E354),(Input!$G$61-Input!$G$95)-SUM($G354:I354),(Input!$G$61-Input!$G$95)/A21taxstdlife))</f>
        <v>0</v>
      </c>
      <c r="K354" s="69">
        <f>IF(A21taxstdlife="n/a","n/a",IF(K$3&gt;(A21taxstdlife+$E354),(Input!$G$61-Input!$G$95)-SUM($G354:J354),(Input!$G$61-Input!$G$95)/A21taxstdlife))</f>
        <v>0</v>
      </c>
      <c r="L354" s="69">
        <f>IF(A21taxstdlife="n/a","n/a",IF(L$3&gt;(A21taxstdlife+$E354),(Input!$G$61-Input!$G$95)-SUM($G354:K354),(Input!$G$61-Input!$G$95)/A21taxstdlife))</f>
        <v>0</v>
      </c>
      <c r="M354" s="69">
        <f>IF(A21taxstdlife="n/a","n/a",IF(M$3&gt;(A21taxstdlife+$E354),(Input!$G$61-Input!$G$95)-SUM($G354:L354),(Input!$G$61-Input!$G$95)/A21taxstdlife))</f>
        <v>0</v>
      </c>
      <c r="N354" s="69">
        <f>IF(A21taxstdlife="n/a","n/a",IF(N$3&gt;(A21taxstdlife+$E354),(Input!$G$61-Input!$G$95)-SUM($G354:M354),(Input!$G$61-Input!$G$95)/A21taxstdlife))</f>
        <v>0</v>
      </c>
      <c r="O354" s="69">
        <f>IF(A21taxstdlife="n/a","n/a",IF(O$3&gt;(A21taxstdlife+$E354),(Input!$G$61-Input!$G$95)-SUM($G354:N354),(Input!$G$61-Input!$G$95)/A21taxstdlife))</f>
        <v>0</v>
      </c>
      <c r="P354" s="69">
        <f>IF(A21taxstdlife="n/a","n/a",IF(P$3&gt;(A21taxstdlife+$E354),(Input!$G$61-Input!$G$95)-SUM($G354:O354),(Input!$G$61-Input!$G$95)/A21taxstdlife))</f>
        <v>0</v>
      </c>
      <c r="Q354" s="69">
        <f>IF(A21taxstdlife="n/a","n/a",IF(Q$3&gt;(A21taxstdlife+$E354),(Input!$G$61-Input!$G$95)-SUM($G354:P354),(Input!$G$61-Input!$G$95)/A21taxstdlife))</f>
        <v>0</v>
      </c>
      <c r="R354" s="69"/>
      <c r="S354" s="104"/>
      <c r="T354" s="104"/>
      <c r="U354" s="104"/>
      <c r="V354" s="104"/>
      <c r="W354" s="104"/>
      <c r="X354" s="104"/>
      <c r="Y354" s="104"/>
      <c r="Z354" s="104"/>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190"/>
      <c r="BK354" s="190"/>
      <c r="BL354" s="190"/>
      <c r="BM354" s="190"/>
      <c r="BN354" s="190"/>
      <c r="BO354" s="190"/>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51"/>
      <c r="E355" s="87">
        <v>2</v>
      </c>
      <c r="F355" s="27"/>
      <c r="G355" s="212"/>
      <c r="H355" s="150"/>
      <c r="I355" s="69">
        <f>IF(A21taxstdlife="n/a","n/a",IF(I$3&gt;(A21taxstdlife+$E355),(Input!$H$61-Input!$H$95)-SUM($H355:H355),(Input!$H$61-Input!$H$95)/A21taxstdlife))</f>
        <v>0</v>
      </c>
      <c r="J355" s="69">
        <f>IF(A21taxstdlife="n/a","n/a",IF(J$3&gt;(A21taxstdlife+$E355),(Input!$H$61-Input!$H$95)-SUM($H355:I355),(Input!$H$61-Input!$H$95)/A21taxstdlife))</f>
        <v>0</v>
      </c>
      <c r="K355" s="69">
        <f>IF(A21taxstdlife="n/a","n/a",IF(K$3&gt;(A21taxstdlife+$E355),(Input!$H$61-Input!$H$95)-SUM($H355:J355),(Input!$H$61-Input!$H$95)/A21taxstdlife))</f>
        <v>0</v>
      </c>
      <c r="L355" s="69">
        <f>IF(A21taxstdlife="n/a","n/a",IF(L$3&gt;(A21taxstdlife+$E355),(Input!$H$61-Input!$H$95)-SUM($H355:K355),(Input!$H$61-Input!$H$95)/A21taxstdlife))</f>
        <v>0</v>
      </c>
      <c r="M355" s="69">
        <f>IF(A21taxstdlife="n/a","n/a",IF(M$3&gt;(A21taxstdlife+$E355),(Input!$H$61-Input!$H$95)-SUM($H355:L355),(Input!$H$61-Input!$H$95)/A21taxstdlife))</f>
        <v>0</v>
      </c>
      <c r="N355" s="69">
        <f>IF(A21taxstdlife="n/a","n/a",IF(N$3&gt;(A21taxstdlife+$E355),(Input!$H$61-Input!$H$95)-SUM($H355:M355),(Input!$H$61-Input!$H$95)/A21taxstdlife))</f>
        <v>0</v>
      </c>
      <c r="O355" s="69">
        <f>IF(A21taxstdlife="n/a","n/a",IF(O$3&gt;(A21taxstdlife+$E355),(Input!$H$61-Input!$H$95)-SUM($H355:N355),(Input!$H$61-Input!$H$95)/A21taxstdlife))</f>
        <v>0</v>
      </c>
      <c r="P355" s="69">
        <f>IF(A21taxstdlife="n/a","n/a",IF(P$3&gt;(A21taxstdlife+$E355),(Input!$H$61-Input!$H$95)-SUM($H355:O355),(Input!$H$61-Input!$H$95)/A21taxstdlife))</f>
        <v>0</v>
      </c>
      <c r="Q355" s="69">
        <f>IF(A21taxstdlife="n/a","n/a",IF(Q$3&gt;(A21taxstdlife+$E355),(Input!$H$61-Input!$H$95)-SUM($H355:P355),(Input!$H$61-Input!$H$95)/A21taxstdlife))</f>
        <v>0</v>
      </c>
      <c r="R355" s="69"/>
      <c r="S355" s="104"/>
      <c r="T355" s="104"/>
      <c r="U355" s="104"/>
      <c r="V355" s="104"/>
      <c r="W355" s="104"/>
      <c r="X355" s="104"/>
      <c r="Y355" s="104"/>
      <c r="Z355" s="104"/>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190"/>
      <c r="BK355" s="190"/>
      <c r="BL355" s="190"/>
      <c r="BM355" s="190"/>
      <c r="BN355" s="190"/>
      <c r="BO355" s="190"/>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51"/>
      <c r="E356" s="87">
        <v>3</v>
      </c>
      <c r="F356" s="27"/>
      <c r="G356" s="212"/>
      <c r="H356" s="151"/>
      <c r="I356" s="150"/>
      <c r="J356" s="69">
        <f>IF(A21taxstdlife="n/a","n/a",IF(J$3&gt;(A21taxstdlife+$E356),(Input!$I$61-Input!$I$95)-SUM($I356:I356),(Input!$I$61-Input!$I$95)/A21taxstdlife))</f>
        <v>0</v>
      </c>
      <c r="K356" s="69">
        <f>IF(A21taxstdlife="n/a","n/a",IF(K$3&gt;(A21taxstdlife+$E356),(Input!$I$61-Input!$I$95)-SUM($I356:J356),(Input!$I$61-Input!$I$95)/A21taxstdlife))</f>
        <v>0</v>
      </c>
      <c r="L356" s="69">
        <f>IF(A21taxstdlife="n/a","n/a",IF(L$3&gt;(A21taxstdlife+$E356),(Input!$I$61-Input!$I$95)-SUM($I356:K356),(Input!$I$61-Input!$I$95)/A21taxstdlife))</f>
        <v>0</v>
      </c>
      <c r="M356" s="69">
        <f>IF(A21taxstdlife="n/a","n/a",IF(M$3&gt;(A21taxstdlife+$E356),(Input!$I$61-Input!$I$95)-SUM($I356:L356),(Input!$I$61-Input!$I$95)/A21taxstdlife))</f>
        <v>0</v>
      </c>
      <c r="N356" s="69">
        <f>IF(A21taxstdlife="n/a","n/a",IF(N$3&gt;(A21taxstdlife+$E356),(Input!$I$61-Input!$I$95)-SUM($I356:M356),(Input!$I$61-Input!$I$95)/A21taxstdlife))</f>
        <v>0</v>
      </c>
      <c r="O356" s="69">
        <f>IF(A21taxstdlife="n/a","n/a",IF(O$3&gt;(A21taxstdlife+$E356),(Input!$I$61-Input!$I$95)-SUM($I356:N356),(Input!$I$61-Input!$I$95)/A21taxstdlife))</f>
        <v>0</v>
      </c>
      <c r="P356" s="69">
        <f>IF(A21taxstdlife="n/a","n/a",IF(P$3&gt;(A21taxstdlife+$E356),(Input!$I$61-Input!$I$95)-SUM($I356:O356),(Input!$I$61-Input!$I$95)/A21taxstdlife))</f>
        <v>0</v>
      </c>
      <c r="Q356" s="69">
        <f>IF(A21taxstdlife="n/a","n/a",IF(Q$3&gt;(A21taxstdlife+$E356),(Input!$I$61-Input!$I$95)-SUM($I356:P356),(Input!$I$61-Input!$I$95)/A21taxstdlife))</f>
        <v>0</v>
      </c>
      <c r="R356" s="69"/>
      <c r="S356" s="104"/>
      <c r="T356" s="104"/>
      <c r="U356" s="104"/>
      <c r="V356" s="104"/>
      <c r="W356" s="104"/>
      <c r="X356" s="104"/>
      <c r="Y356" s="104"/>
      <c r="Z356" s="104"/>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2"/>
      <c r="BK356" s="190"/>
      <c r="BL356" s="190"/>
      <c r="BM356" s="190"/>
      <c r="BN356" s="190"/>
      <c r="BO356" s="190"/>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51"/>
      <c r="E357" s="87">
        <v>4</v>
      </c>
      <c r="F357" s="27"/>
      <c r="G357" s="212"/>
      <c r="H357" s="151"/>
      <c r="I357" s="151"/>
      <c r="J357" s="150"/>
      <c r="K357" s="69">
        <f>IF(A21taxstdlife="n/a","n/a",IF(K$3&gt;(A21taxstdlife+$E357),(Input!$J$61-Input!$J$95)-SUM($J357:J357),(Input!$J$61-Input!$J$95)/A21taxstdlife))</f>
        <v>0</v>
      </c>
      <c r="L357" s="69">
        <f>IF(A21taxstdlife="n/a","n/a",IF(L$3&gt;(A21taxstdlife+$E357),(Input!$J$61-Input!$J$95)-SUM($J357:K357),(Input!$J$61-Input!$J$95)/A21taxstdlife))</f>
        <v>0</v>
      </c>
      <c r="M357" s="69">
        <f>IF(A21taxstdlife="n/a","n/a",IF(M$3&gt;(A21taxstdlife+$E357),(Input!$J$61-Input!$J$95)-SUM($J357:L357),(Input!$J$61-Input!$J$95)/A21taxstdlife))</f>
        <v>0</v>
      </c>
      <c r="N357" s="69">
        <f>IF(A21taxstdlife="n/a","n/a",IF(N$3&gt;(A21taxstdlife+$E357),(Input!$J$61-Input!$J$95)-SUM($J357:M357),(Input!$J$61-Input!$J$95)/A21taxstdlife))</f>
        <v>0</v>
      </c>
      <c r="O357" s="69">
        <f>IF(A21taxstdlife="n/a","n/a",IF(O$3&gt;(A21taxstdlife+$E357),(Input!$J$61-Input!$J$95)-SUM($J357:N357),(Input!$J$61-Input!$J$95)/A21taxstdlife))</f>
        <v>0</v>
      </c>
      <c r="P357" s="69">
        <f>IF(A21taxstdlife="n/a","n/a",IF(P$3&gt;(A21taxstdlife+$E357),(Input!$J$61-Input!$J$95)-SUM($J357:O357),(Input!$J$61-Input!$J$95)/A21taxstdlife))</f>
        <v>0</v>
      </c>
      <c r="Q357" s="69">
        <f>IF(A21taxstdlife="n/a","n/a",IF(Q$3&gt;(A21taxstdlife+$E357),(Input!$J$61-Input!$J$95)-SUM($J357:P357),(Input!$J$61-Input!$J$95)/A21taxstdlife))</f>
        <v>0</v>
      </c>
      <c r="R357" s="69"/>
      <c r="S357" s="104"/>
      <c r="T357" s="104"/>
      <c r="U357" s="104"/>
      <c r="V357" s="104"/>
      <c r="W357" s="104"/>
      <c r="X357" s="104"/>
      <c r="Y357" s="104"/>
      <c r="Z357" s="104"/>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190"/>
      <c r="BK357" s="190"/>
      <c r="BL357" s="190"/>
      <c r="BM357" s="190"/>
      <c r="BN357" s="190"/>
      <c r="BO357" s="190"/>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51"/>
      <c r="E358" s="87">
        <v>5</v>
      </c>
      <c r="F358" s="27"/>
      <c r="G358" s="212"/>
      <c r="H358" s="151"/>
      <c r="I358" s="151"/>
      <c r="J358" s="151"/>
      <c r="K358" s="150"/>
      <c r="L358" s="69">
        <f>IF(A21taxstdlife="n/a","n/a",IF(L$3&gt;(A21taxstdlife+$E358),(Input!$K$61-Input!$K$95)-SUM($K358:K358),(Input!$K$61-Input!$K$95)/A21taxstdlife))</f>
        <v>0</v>
      </c>
      <c r="M358" s="69">
        <f>IF(A21taxstdlife="n/a","n/a",IF(M$3&gt;(A21taxstdlife+$E358),(Input!$K$61-Input!$K$95)-SUM($K358:L358),(Input!$K$61-Input!$K$95)/A21taxstdlife))</f>
        <v>0</v>
      </c>
      <c r="N358" s="69">
        <f>IF(A21taxstdlife="n/a","n/a",IF(N$3&gt;(A21taxstdlife+$E358),(Input!$K$61-Input!$K$95)-SUM($K358:M358),(Input!$K$61-Input!$K$95)/A21taxstdlife))</f>
        <v>0</v>
      </c>
      <c r="O358" s="69">
        <f>IF(A21taxstdlife="n/a","n/a",IF(O$3&gt;(A21taxstdlife+$E358),(Input!$K$61-Input!$K$95)-SUM($K358:N358),(Input!$K$61-Input!$K$95)/A21taxstdlife))</f>
        <v>0</v>
      </c>
      <c r="P358" s="69">
        <f>IF(A21taxstdlife="n/a","n/a",IF(P$3&gt;(A21taxstdlife+$E358),(Input!$K$61-Input!$K$95)-SUM($K358:O358),(Input!$K$61-Input!$K$95)/A21taxstdlife))</f>
        <v>0</v>
      </c>
      <c r="Q358" s="69">
        <f>IF(A21taxstdlife="n/a","n/a",IF(Q$3&gt;(A21taxstdlife+$E358),(Input!$K$61-Input!$K$95)-SUM($K358:P358),(Input!$K$61-Input!$K$95)/A21taxstdlife))</f>
        <v>0</v>
      </c>
      <c r="R358" s="69"/>
      <c r="S358" s="104"/>
      <c r="T358" s="104"/>
      <c r="U358" s="104"/>
      <c r="V358" s="104"/>
      <c r="W358" s="104"/>
      <c r="X358" s="104"/>
      <c r="Y358" s="104"/>
      <c r="Z358" s="104"/>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190"/>
      <c r="BK358" s="190"/>
      <c r="BL358" s="190"/>
      <c r="BM358" s="190"/>
      <c r="BN358" s="190"/>
      <c r="BO358" s="190"/>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51"/>
      <c r="E359" s="87">
        <v>6</v>
      </c>
      <c r="F359" s="27"/>
      <c r="G359" s="212"/>
      <c r="H359" s="151"/>
      <c r="I359" s="151"/>
      <c r="J359" s="151"/>
      <c r="K359" s="151"/>
      <c r="L359" s="150"/>
      <c r="M359" s="69">
        <f>IF(A21taxstdlife="n/a","n/a",IF(M$3&gt;(A21taxstdlife+$E359),(Input!$L$61-Input!$L$95)-SUM($L359:L359),(Input!$L$61-Input!$L$95)/A21taxstdlife))</f>
        <v>0</v>
      </c>
      <c r="N359" s="69">
        <f>IF(A21taxstdlife="n/a","n/a",IF(N$3&gt;(A21taxstdlife+$E359),(Input!$L$61-Input!$L$95)-SUM($L359:M359),(Input!$L$61-Input!$L$95)/A21taxstdlife))</f>
        <v>0</v>
      </c>
      <c r="O359" s="69">
        <f>IF(A21taxstdlife="n/a","n/a",IF(O$3&gt;(A21taxstdlife+$E359),(Input!$L$61-Input!$L$95)-SUM($L359:N359),(Input!$L$61-Input!$L$95)/A21taxstdlife))</f>
        <v>0</v>
      </c>
      <c r="P359" s="69">
        <f>IF(A21taxstdlife="n/a","n/a",IF(P$3&gt;(A21taxstdlife+$E359),(Input!$L$61-Input!$L$95)-SUM($L359:O359),(Input!$L$61-Input!$L$95)/A21taxstdlife))</f>
        <v>0</v>
      </c>
      <c r="Q359" s="69">
        <f>IF(A21taxstdlife="n/a","n/a",IF(Q$3&gt;(A21taxstdlife+$E359),(Input!$L$61-Input!$L$95)-SUM($L359:P359),(Input!$L$61-Input!$L$95)/A21taxstdlife))</f>
        <v>0</v>
      </c>
      <c r="R359" s="69"/>
      <c r="S359" s="104"/>
      <c r="T359" s="104"/>
      <c r="U359" s="104"/>
      <c r="V359" s="104"/>
      <c r="W359" s="104"/>
      <c r="X359" s="104"/>
      <c r="Y359" s="104"/>
      <c r="Z359" s="104"/>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190"/>
      <c r="BK359" s="190"/>
      <c r="BL359" s="190"/>
      <c r="BM359" s="190"/>
      <c r="BN359" s="190"/>
      <c r="BO359" s="190"/>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51"/>
      <c r="E360" s="87">
        <v>7</v>
      </c>
      <c r="F360" s="27"/>
      <c r="G360" s="212"/>
      <c r="H360" s="151"/>
      <c r="I360" s="151"/>
      <c r="J360" s="151"/>
      <c r="K360" s="151"/>
      <c r="L360" s="151"/>
      <c r="M360" s="150"/>
      <c r="N360" s="69">
        <f>IF(A21taxstdlife="n/a","n/a",IF(N$3&gt;(A21taxstdlife+$E360),(Input!$M$61-Input!$M$95)-SUM($M360:M360),(Input!$M$61-Input!$M$95)/A21taxstdlife))</f>
        <v>0</v>
      </c>
      <c r="O360" s="69">
        <f>IF(A21taxstdlife="n/a","n/a",IF(O$3&gt;(A21taxstdlife+$E360),(Input!$M$61-Input!$M$95)-SUM($M360:N360),(Input!$M$61-Input!$M$95)/A21taxstdlife))</f>
        <v>0</v>
      </c>
      <c r="P360" s="69">
        <f>IF(A21taxstdlife="n/a","n/a",IF(P$3&gt;(A21taxstdlife+$E360),(Input!$M$61-Input!$M$95)-SUM($M360:O360),(Input!$M$61-Input!$M$95)/A21taxstdlife))</f>
        <v>0</v>
      </c>
      <c r="Q360" s="69">
        <f>IF(A21taxstdlife="n/a","n/a",IF(Q$3&gt;(A21taxstdlife+$E360),(Input!$M$61-Input!$M$95)-SUM($M360:P360),(Input!$M$61-Input!$M$95)/A21taxstdlife))</f>
        <v>0</v>
      </c>
      <c r="R360" s="69"/>
      <c r="S360" s="104"/>
      <c r="T360" s="104"/>
      <c r="U360" s="104"/>
      <c r="V360" s="104"/>
      <c r="W360" s="104"/>
      <c r="X360" s="104"/>
      <c r="Y360" s="104"/>
      <c r="Z360" s="104"/>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190"/>
      <c r="BK360" s="190"/>
      <c r="BL360" s="190"/>
      <c r="BM360" s="190"/>
      <c r="BN360" s="190"/>
      <c r="BO360" s="19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51"/>
      <c r="E361" s="87">
        <v>8</v>
      </c>
      <c r="F361" s="27"/>
      <c r="G361" s="212"/>
      <c r="H361" s="151"/>
      <c r="I361" s="151"/>
      <c r="J361" s="151"/>
      <c r="K361" s="151"/>
      <c r="L361" s="151"/>
      <c r="M361" s="151"/>
      <c r="N361" s="150"/>
      <c r="O361" s="69">
        <f>IF(A21taxstdlife="n/a","n/a",IF(O$3&gt;(A21taxstdlife+$E361),(Input!$N$61-Input!$N$95)-SUM($N361:N361),(Input!$N$61-Input!$N$95)/A21taxstdlife))</f>
        <v>0</v>
      </c>
      <c r="P361" s="69">
        <f>IF(A21taxstdlife="n/a","n/a",IF(P$3&gt;(A21taxstdlife+$E361),(Input!$N$61-Input!$N$95)-SUM($N361:O361),(Input!$N$61-Input!$N$95)/A21taxstdlife))</f>
        <v>0</v>
      </c>
      <c r="Q361" s="69">
        <f>IF(A21taxstdlife="n/a","n/a",IF(Q$3&gt;(A21taxstdlife+$E361),(Input!$N$61-Input!$N$95)-SUM($N361:P361),(Input!$N$61-Input!$N$95)/A21taxstdlife))</f>
        <v>0</v>
      </c>
      <c r="R361" s="69"/>
      <c r="S361" s="104"/>
      <c r="T361" s="104"/>
      <c r="U361" s="104"/>
      <c r="V361" s="104"/>
      <c r="W361" s="104"/>
      <c r="X361" s="104"/>
      <c r="Y361" s="104"/>
      <c r="Z361" s="104"/>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190"/>
      <c r="BK361" s="190"/>
      <c r="BL361" s="190"/>
      <c r="BM361" s="190"/>
      <c r="BN361" s="190"/>
      <c r="BO361" s="190"/>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51"/>
      <c r="E362" s="87">
        <v>9</v>
      </c>
      <c r="F362" s="27"/>
      <c r="G362" s="212"/>
      <c r="H362" s="151"/>
      <c r="I362" s="151"/>
      <c r="J362" s="151"/>
      <c r="K362" s="151"/>
      <c r="L362" s="151"/>
      <c r="M362" s="151"/>
      <c r="N362" s="151"/>
      <c r="O362" s="150"/>
      <c r="P362" s="69">
        <f>IF(A21taxstdlife="n/a","n/a",IF(P$3&gt;(A21taxstdlife+$E362),(Input!$O$61-Input!$O$95)-SUM($O362:O362),(Input!$O$61-Input!$O$95)/A21taxstdlife))</f>
        <v>0</v>
      </c>
      <c r="Q362" s="69">
        <f>IF(A21taxstdlife="n/a","n/a",IF(Q$3&gt;(A21taxstdlife+$E362),(Input!$O$61-Input!$O$95)-SUM($O362:P362),(Input!$O$61-Input!$O$95)/A21taxstdlife))</f>
        <v>0</v>
      </c>
      <c r="R362" s="69"/>
      <c r="S362" s="104"/>
      <c r="T362" s="104"/>
      <c r="U362" s="104"/>
      <c r="V362" s="104"/>
      <c r="W362" s="104"/>
      <c r="X362" s="104"/>
      <c r="Y362" s="104"/>
      <c r="Z362" s="104"/>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190"/>
      <c r="BK362" s="190"/>
      <c r="BL362" s="190"/>
      <c r="BM362" s="190"/>
      <c r="BN362" s="190"/>
      <c r="BO362" s="190"/>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51"/>
      <c r="E363" s="87">
        <v>10</v>
      </c>
      <c r="F363" s="27"/>
      <c r="G363" s="212"/>
      <c r="H363" s="151"/>
      <c r="I363" s="151"/>
      <c r="J363" s="151"/>
      <c r="K363" s="151"/>
      <c r="L363" s="151"/>
      <c r="M363" s="151"/>
      <c r="N363" s="151"/>
      <c r="O363" s="151"/>
      <c r="P363" s="150"/>
      <c r="Q363" s="69">
        <f>IF(A21taxstdlife="n/a","n/a",IF(Q$3&gt;(A21taxstdlife+$E363),(Input!$P$61-Input!$P$95)-SUM($P363:P363),(Input!$P$61-Input!$P$95)/A21taxstdlife))</f>
        <v>0</v>
      </c>
      <c r="R363" s="69"/>
      <c r="S363" s="104"/>
      <c r="T363" s="104"/>
      <c r="U363" s="104"/>
      <c r="V363" s="104"/>
      <c r="W363" s="104"/>
      <c r="X363" s="104"/>
      <c r="Y363" s="104"/>
      <c r="Z363" s="104"/>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190"/>
      <c r="BK363" s="190"/>
      <c r="BL363" s="190"/>
      <c r="BM363" s="190"/>
      <c r="BN363" s="190"/>
      <c r="BO363" s="190"/>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51"/>
      <c r="E364" s="88">
        <v>11</v>
      </c>
      <c r="F364" s="27"/>
      <c r="G364" s="212"/>
      <c r="H364" s="151"/>
      <c r="I364" s="151"/>
      <c r="J364" s="151"/>
      <c r="K364" s="151"/>
      <c r="L364" s="151"/>
      <c r="M364" s="151"/>
      <c r="N364" s="151"/>
      <c r="O364" s="151"/>
      <c r="P364" s="192"/>
      <c r="Q364" s="150"/>
      <c r="R364" s="69"/>
      <c r="S364" s="104"/>
      <c r="T364" s="104"/>
      <c r="U364" s="104"/>
      <c r="V364" s="104"/>
      <c r="W364" s="104"/>
      <c r="X364" s="104"/>
      <c r="Y364" s="104"/>
      <c r="Z364" s="104"/>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190"/>
      <c r="BK364" s="190"/>
      <c r="BL364" s="190"/>
      <c r="BM364" s="190"/>
      <c r="BN364" s="190"/>
      <c r="BO364" s="190"/>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f>Asset21</f>
        <v>0</v>
      </c>
      <c r="D365" s="9"/>
      <c r="E365" s="9"/>
      <c r="F365" s="23"/>
      <c r="G365" s="213">
        <f t="shared" ref="G365:L365" si="55">-SUM(G352:G364)</f>
        <v>0</v>
      </c>
      <c r="H365" s="166">
        <f t="shared" si="55"/>
        <v>0</v>
      </c>
      <c r="I365" s="166">
        <f t="shared" si="55"/>
        <v>0</v>
      </c>
      <c r="J365" s="166">
        <f t="shared" si="55"/>
        <v>0</v>
      </c>
      <c r="K365" s="166">
        <f t="shared" si="55"/>
        <v>0</v>
      </c>
      <c r="L365" s="166">
        <f t="shared" si="55"/>
        <v>0</v>
      </c>
      <c r="M365" s="166">
        <f>IF(Input!M173&gt;0, -SUM(M352:M364), 0)</f>
        <v>0</v>
      </c>
      <c r="N365" s="166">
        <f>IF(Input!N173&gt;0, -SUM(N352:N364), 0)</f>
        <v>0</v>
      </c>
      <c r="O365" s="166">
        <f>IF(Input!O173&gt;0, -SUM(O352:O364), 0)</f>
        <v>0</v>
      </c>
      <c r="P365" s="166">
        <f>IF(Input!P173&gt;0, -SUM(P352:P364), 0)</f>
        <v>0</v>
      </c>
      <c r="Q365" s="166">
        <f>IF(Input!Q173&gt;0, -SUM(Q352:Q364), 0)</f>
        <v>0</v>
      </c>
      <c r="R365" s="65"/>
      <c r="S365" s="103"/>
      <c r="T365" s="103"/>
      <c r="U365" s="103"/>
      <c r="V365" s="103"/>
      <c r="W365" s="103"/>
      <c r="X365" s="103"/>
      <c r="Y365" s="103"/>
      <c r="Z365" s="103"/>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190"/>
      <c r="BK365" s="190"/>
      <c r="BL365" s="190"/>
      <c r="BM365" s="190"/>
      <c r="BN365" s="190"/>
      <c r="BO365" s="190"/>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1">
        <f>Asset22</f>
        <v>0</v>
      </c>
      <c r="C366" s="33"/>
      <c r="D366" s="34" t="s">
        <v>65</v>
      </c>
      <c r="E366" s="33"/>
      <c r="F366" s="35"/>
      <c r="G366" s="209">
        <f>IF(G$3&gt;A22taxremlife,A22taxvalue-SUM($F366:F366),IF(A22taxremlife="N/A","n/a",A22taxvalue/A22taxremlife))</f>
        <v>0</v>
      </c>
      <c r="H366" s="68">
        <f>IF(H$3&gt;A22taxremlife,A22taxvalue-SUM($F366:G366),IF(A22taxremlife="N/A","n/a",A22taxvalue/A22taxremlife))</f>
        <v>0</v>
      </c>
      <c r="I366" s="68">
        <f>IF(I$3&gt;A22taxremlife,A22taxvalue-SUM($F366:H366),IF(A22taxremlife="N/A","n/a",A22taxvalue/A22taxremlife))</f>
        <v>0</v>
      </c>
      <c r="J366" s="68">
        <f>IF(J$3&gt;A22taxremlife,A22taxvalue-SUM($F366:I366),IF(A22taxremlife="N/A","n/a",A22taxvalue/A22taxremlife))</f>
        <v>0</v>
      </c>
      <c r="K366" s="68">
        <f>IF(K$3&gt;A22taxremlife,A22taxvalue-SUM($F366:J366),IF(A22taxremlife="N/A","n/a",A22taxvalue/A22taxremlife))</f>
        <v>0</v>
      </c>
      <c r="L366" s="68">
        <f>IF(L$3&gt;A22taxremlife,A22taxvalue-SUM($F366:K366),IF(A22taxremlife="N/A","n/a",A22taxvalue/A22taxremlife))</f>
        <v>0</v>
      </c>
      <c r="M366" s="68">
        <f>IF(M$3&gt;A22taxremlife,A22taxvalue-SUM($F366:L366),IF(A22taxremlife="N/A","n/a",A22taxvalue/A22taxremlife))</f>
        <v>0</v>
      </c>
      <c r="N366" s="68">
        <f>IF(N$3&gt;A22taxremlife,A22taxvalue-SUM($F366:M366),IF(A22taxremlife="N/A","n/a",A22taxvalue/A22taxremlife))</f>
        <v>0</v>
      </c>
      <c r="O366" s="68">
        <f>IF(O$3&gt;A22taxremlife,A22taxvalue-SUM($F366:N366),IF(A22taxremlife="N/A","n/a",A22taxvalue/A22taxremlife))</f>
        <v>0</v>
      </c>
      <c r="P366" s="68">
        <f>IF(P$3&gt;A22taxremlife,A22taxvalue-SUM($F366:O366),IF(A22taxremlife="N/A","n/a",A22taxvalue/A22taxremlife))</f>
        <v>0</v>
      </c>
      <c r="Q366" s="68">
        <f>IF(Q$3&gt;A22taxremlife,A22taxvalue-SUM($F366:P366),IF(A22taxremlife="N/A","n/a",A22taxvalue/A22taxremlife))</f>
        <v>0</v>
      </c>
      <c r="R366" s="68"/>
      <c r="S366" s="104"/>
      <c r="T366" s="104"/>
      <c r="U366" s="104"/>
      <c r="V366" s="104"/>
      <c r="W366" s="104"/>
      <c r="X366" s="104"/>
      <c r="Y366" s="104"/>
      <c r="Z366" s="104"/>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190"/>
      <c r="BK366" s="190"/>
      <c r="BL366" s="190"/>
      <c r="BM366" s="190"/>
      <c r="BN366" s="190"/>
      <c r="BO366" s="190"/>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50" t="s">
        <v>83</v>
      </c>
      <c r="E367" s="87">
        <v>0</v>
      </c>
      <c r="F367" s="27"/>
      <c r="G367" s="210"/>
      <c r="H367" s="69"/>
      <c r="I367" s="69"/>
      <c r="J367" s="69"/>
      <c r="K367" s="69"/>
      <c r="L367" s="69"/>
      <c r="M367" s="69"/>
      <c r="N367" s="69"/>
      <c r="O367" s="69"/>
      <c r="P367" s="69"/>
      <c r="Q367" s="69"/>
      <c r="R367" s="69"/>
      <c r="S367" s="104"/>
      <c r="T367" s="104"/>
      <c r="U367" s="104"/>
      <c r="V367" s="104"/>
      <c r="W367" s="104"/>
      <c r="X367" s="104"/>
      <c r="Y367" s="104"/>
      <c r="Z367" s="104"/>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190"/>
      <c r="BK367" s="190"/>
      <c r="BL367" s="190"/>
      <c r="BM367" s="190"/>
      <c r="BN367" s="190"/>
      <c r="BO367" s="190"/>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51"/>
      <c r="E368" s="87">
        <v>1</v>
      </c>
      <c r="F368" s="27"/>
      <c r="G368" s="211"/>
      <c r="H368" s="69">
        <f>IF(A22taxstdlife="n/a","n/a",IF(H$3&gt;(A22taxstdlife+$E368),(Input!$G$62-Input!$G$96)-SUM($G368:G368),(Input!$G$62-Input!$G$96)/A22taxstdlife))</f>
        <v>0</v>
      </c>
      <c r="I368" s="69">
        <f>IF(A22taxstdlife="n/a","n/a",IF(I$3&gt;(A22taxstdlife+$E368),(Input!$G$62-Input!$G$96)-SUM($G368:H368),(Input!$G$62-Input!$G$96)/A22taxstdlife))</f>
        <v>0</v>
      </c>
      <c r="J368" s="69">
        <f>IF(A22taxstdlife="n/a","n/a",IF(J$3&gt;(A22taxstdlife+$E368),(Input!$G$62-Input!$G$96)-SUM($G368:I368),(Input!$G$62-Input!$G$96)/A22taxstdlife))</f>
        <v>0</v>
      </c>
      <c r="K368" s="69">
        <f>IF(A22taxstdlife="n/a","n/a",IF(K$3&gt;(A22taxstdlife+$E368),(Input!$G$62-Input!$G$96)-SUM($G368:J368),(Input!$G$62-Input!$G$96)/A22taxstdlife))</f>
        <v>0</v>
      </c>
      <c r="L368" s="69">
        <f>IF(A22taxstdlife="n/a","n/a",IF(L$3&gt;(A22taxstdlife+$E368),(Input!$G$62-Input!$G$96)-SUM($G368:K368),(Input!$G$62-Input!$G$96)/A22taxstdlife))</f>
        <v>0</v>
      </c>
      <c r="M368" s="69">
        <f>IF(A22taxstdlife="n/a","n/a",IF(M$3&gt;(A22taxstdlife+$E368),(Input!$G$62-Input!$G$96)-SUM($G368:L368),(Input!$G$62-Input!$G$96)/A22taxstdlife))</f>
        <v>0</v>
      </c>
      <c r="N368" s="69">
        <f>IF(A22taxstdlife="n/a","n/a",IF(N$3&gt;(A22taxstdlife+$E368),(Input!$G$62-Input!$G$96)-SUM($G368:M368),(Input!$G$62-Input!$G$96)/A22taxstdlife))</f>
        <v>0</v>
      </c>
      <c r="O368" s="69">
        <f>IF(A22taxstdlife="n/a","n/a",IF(O$3&gt;(A22taxstdlife+$E368),(Input!$G$62-Input!$G$96)-SUM($G368:N368),(Input!$G$62-Input!$G$96)/A22taxstdlife))</f>
        <v>0</v>
      </c>
      <c r="P368" s="69">
        <f>IF(A22taxstdlife="n/a","n/a",IF(P$3&gt;(A22taxstdlife+$E368),(Input!$G$62-Input!$G$96)-SUM($G368:O368),(Input!$G$62-Input!$G$96)/A22taxstdlife))</f>
        <v>0</v>
      </c>
      <c r="Q368" s="69">
        <f>IF(A22taxstdlife="n/a","n/a",IF(Q$3&gt;(A22taxstdlife+$E368),(Input!$G$62-Input!$G$96)-SUM($G368:P368),(Input!$G$62-Input!$G$96)/A22taxstdlife))</f>
        <v>0</v>
      </c>
      <c r="R368" s="69"/>
      <c r="S368" s="104"/>
      <c r="T368" s="104"/>
      <c r="U368" s="104"/>
      <c r="V368" s="104"/>
      <c r="W368" s="104"/>
      <c r="X368" s="104"/>
      <c r="Y368" s="104"/>
      <c r="Z368" s="104"/>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190"/>
      <c r="BK368" s="190"/>
      <c r="BL368" s="190"/>
      <c r="BM368" s="190"/>
      <c r="BN368" s="190"/>
      <c r="BO368" s="190"/>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51"/>
      <c r="E369" s="87">
        <v>2</v>
      </c>
      <c r="F369" s="27"/>
      <c r="G369" s="212"/>
      <c r="H369" s="150"/>
      <c r="I369" s="69">
        <f>IF(A22taxstdlife="n/a","n/a",IF(I$3&gt;(A22taxstdlife+$E369),(Input!$H$62-Input!$H$96)-SUM($H369:H369),(Input!$H$62-Input!$H$96)/A22taxstdlife))</f>
        <v>0</v>
      </c>
      <c r="J369" s="69">
        <f>IF(A22taxstdlife="n/a","n/a",IF(J$3&gt;(A22taxstdlife+$E369),(Input!$H$62-Input!$H$96)-SUM($H369:I369),(Input!$H$62-Input!$H$96)/A22taxstdlife))</f>
        <v>0</v>
      </c>
      <c r="K369" s="69">
        <f>IF(A22taxstdlife="n/a","n/a",IF(K$3&gt;(A22taxstdlife+$E369),(Input!$H$62-Input!$H$96)-SUM($H369:J369),(Input!$H$62-Input!$H$96)/A22taxstdlife))</f>
        <v>0</v>
      </c>
      <c r="L369" s="69">
        <f>IF(A22taxstdlife="n/a","n/a",IF(L$3&gt;(A22taxstdlife+$E369),(Input!$H$62-Input!$H$96)-SUM($H369:K369),(Input!$H$62-Input!$H$96)/A22taxstdlife))</f>
        <v>0</v>
      </c>
      <c r="M369" s="69">
        <f>IF(A22taxstdlife="n/a","n/a",IF(M$3&gt;(A22taxstdlife+$E369),(Input!$H$62-Input!$H$96)-SUM($H369:L369),(Input!$H$62-Input!$H$96)/A22taxstdlife))</f>
        <v>0</v>
      </c>
      <c r="N369" s="69">
        <f>IF(A22taxstdlife="n/a","n/a",IF(N$3&gt;(A22taxstdlife+$E369),(Input!$H$62-Input!$H$96)-SUM($H369:M369),(Input!$H$62-Input!$H$96)/A22taxstdlife))</f>
        <v>0</v>
      </c>
      <c r="O369" s="69">
        <f>IF(A22taxstdlife="n/a","n/a",IF(O$3&gt;(A22taxstdlife+$E369),(Input!$H$62-Input!$H$96)-SUM($H369:N369),(Input!$H$62-Input!$H$96)/A22taxstdlife))</f>
        <v>0</v>
      </c>
      <c r="P369" s="69">
        <f>IF(A22taxstdlife="n/a","n/a",IF(P$3&gt;(A22taxstdlife+$E369),(Input!$H$62-Input!$H$96)-SUM($H369:O369),(Input!$H$62-Input!$H$96)/A22taxstdlife))</f>
        <v>0</v>
      </c>
      <c r="Q369" s="69">
        <f>IF(A22taxstdlife="n/a","n/a",IF(Q$3&gt;(A22taxstdlife+$E369),(Input!$H$62-Input!$H$96)-SUM($H369:P369),(Input!$H$62-Input!$H$96)/A22taxstdlife))</f>
        <v>0</v>
      </c>
      <c r="R369" s="69"/>
      <c r="S369" s="104"/>
      <c r="T369" s="104"/>
      <c r="U369" s="104"/>
      <c r="V369" s="104"/>
      <c r="W369" s="104"/>
      <c r="X369" s="104"/>
      <c r="Y369" s="104"/>
      <c r="Z369" s="104"/>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190"/>
      <c r="BK369" s="190"/>
      <c r="BL369" s="190"/>
      <c r="BM369" s="190"/>
      <c r="BN369" s="190"/>
      <c r="BO369" s="190"/>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51"/>
      <c r="E370" s="87">
        <v>3</v>
      </c>
      <c r="F370" s="27"/>
      <c r="G370" s="212"/>
      <c r="H370" s="151"/>
      <c r="I370" s="150"/>
      <c r="J370" s="69">
        <f>IF(A22taxstdlife="n/a","n/a",IF(J$3&gt;(A22taxstdlife+$E370),(Input!$I$62-Input!$I$96)-SUM($I370:I370),(Input!$I$62-Input!$I$96)/A22taxstdlife))</f>
        <v>0</v>
      </c>
      <c r="K370" s="69">
        <f>IF(A22taxstdlife="n/a","n/a",IF(K$3&gt;(A22taxstdlife+$E370),(Input!$I$62-Input!$I$96)-SUM($I370:J370),(Input!$I$62-Input!$I$96)/A22taxstdlife))</f>
        <v>0</v>
      </c>
      <c r="L370" s="69">
        <f>IF(A22taxstdlife="n/a","n/a",IF(L$3&gt;(A22taxstdlife+$E370),(Input!$I$62-Input!$I$96)-SUM($I370:K370),(Input!$I$62-Input!$I$96)/A22taxstdlife))</f>
        <v>0</v>
      </c>
      <c r="M370" s="69">
        <f>IF(A22taxstdlife="n/a","n/a",IF(M$3&gt;(A22taxstdlife+$E370),(Input!$I$62-Input!$I$96)-SUM($I370:L370),(Input!$I$62-Input!$I$96)/A22taxstdlife))</f>
        <v>0</v>
      </c>
      <c r="N370" s="69">
        <f>IF(A22taxstdlife="n/a","n/a",IF(N$3&gt;(A22taxstdlife+$E370),(Input!$I$62-Input!$I$96)-SUM($I370:M370),(Input!$I$62-Input!$I$96)/A22taxstdlife))</f>
        <v>0</v>
      </c>
      <c r="O370" s="69">
        <f>IF(A22taxstdlife="n/a","n/a",IF(O$3&gt;(A22taxstdlife+$E370),(Input!$I$62-Input!$I$96)-SUM($I370:N370),(Input!$I$62-Input!$I$96)/A22taxstdlife))</f>
        <v>0</v>
      </c>
      <c r="P370" s="69">
        <f>IF(A22taxstdlife="n/a","n/a",IF(P$3&gt;(A22taxstdlife+$E370),(Input!$I$62-Input!$I$96)-SUM($I370:O370),(Input!$I$62-Input!$I$96)/A22taxstdlife))</f>
        <v>0</v>
      </c>
      <c r="Q370" s="69">
        <f>IF(A22taxstdlife="n/a","n/a",IF(Q$3&gt;(A22taxstdlife+$E370),(Input!$I$62-Input!$I$96)-SUM($I370:P370),(Input!$I$62-Input!$I$96)/A22taxstdlife))</f>
        <v>0</v>
      </c>
      <c r="R370" s="69"/>
      <c r="S370" s="104"/>
      <c r="T370" s="104"/>
      <c r="U370" s="104"/>
      <c r="V370" s="104"/>
      <c r="W370" s="104"/>
      <c r="X370" s="104"/>
      <c r="Y370" s="104"/>
      <c r="Z370" s="104"/>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2"/>
      <c r="BK370" s="190"/>
      <c r="BL370" s="190"/>
      <c r="BM370" s="190"/>
      <c r="BN370" s="190"/>
      <c r="BO370" s="19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51"/>
      <c r="E371" s="87">
        <v>4</v>
      </c>
      <c r="F371" s="27"/>
      <c r="G371" s="212"/>
      <c r="H371" s="151"/>
      <c r="I371" s="151"/>
      <c r="J371" s="150"/>
      <c r="K371" s="69">
        <f>IF(A22taxstdlife="n/a","n/a",IF(K$3&gt;(A22taxstdlife+$E371),(Input!$J$62-Input!$J$96)-SUM($J371:J371),(Input!$J$62-Input!$J$96)/A22taxstdlife))</f>
        <v>0</v>
      </c>
      <c r="L371" s="69">
        <f>IF(A22taxstdlife="n/a","n/a",IF(L$3&gt;(A22taxstdlife+$E371),(Input!$J$62-Input!$J$96)-SUM($J371:K371),(Input!$J$62-Input!$J$96)/A22taxstdlife))</f>
        <v>0</v>
      </c>
      <c r="M371" s="69">
        <f>IF(A22taxstdlife="n/a","n/a",IF(M$3&gt;(A22taxstdlife+$E371),(Input!$J$62-Input!$J$96)-SUM($J371:L371),(Input!$J$62-Input!$J$96)/A22taxstdlife))</f>
        <v>0</v>
      </c>
      <c r="N371" s="69">
        <f>IF(A22taxstdlife="n/a","n/a",IF(N$3&gt;(A22taxstdlife+$E371),(Input!$J$62-Input!$J$96)-SUM($J371:M371),(Input!$J$62-Input!$J$96)/A22taxstdlife))</f>
        <v>0</v>
      </c>
      <c r="O371" s="69">
        <f>IF(A22taxstdlife="n/a","n/a",IF(O$3&gt;(A22taxstdlife+$E371),(Input!$J$62-Input!$J$96)-SUM($J371:N371),(Input!$J$62-Input!$J$96)/A22taxstdlife))</f>
        <v>0</v>
      </c>
      <c r="P371" s="69">
        <f>IF(A22taxstdlife="n/a","n/a",IF(P$3&gt;(A22taxstdlife+$E371),(Input!$J$62-Input!$J$96)-SUM($J371:O371),(Input!$J$62-Input!$J$96)/A22taxstdlife))</f>
        <v>0</v>
      </c>
      <c r="Q371" s="69">
        <f>IF(A22taxstdlife="n/a","n/a",IF(Q$3&gt;(A22taxstdlife+$E371),(Input!$J$62-Input!$J$96)-SUM($J371:P371),(Input!$J$62-Input!$J$96)/A22taxstdlife))</f>
        <v>0</v>
      </c>
      <c r="R371" s="69"/>
      <c r="S371" s="104"/>
      <c r="T371" s="104"/>
      <c r="U371" s="104"/>
      <c r="V371" s="104"/>
      <c r="W371" s="104"/>
      <c r="X371" s="104"/>
      <c r="Y371" s="104"/>
      <c r="Z371" s="104"/>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190"/>
      <c r="BK371" s="190"/>
      <c r="BL371" s="190"/>
      <c r="BM371" s="190"/>
      <c r="BN371" s="190"/>
      <c r="BO371" s="190"/>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51"/>
      <c r="E372" s="87">
        <v>5</v>
      </c>
      <c r="F372" s="27"/>
      <c r="G372" s="212"/>
      <c r="H372" s="151"/>
      <c r="I372" s="151"/>
      <c r="J372" s="151"/>
      <c r="K372" s="150"/>
      <c r="L372" s="69">
        <f>IF(A22taxstdlife="n/a","n/a",IF(L$3&gt;(A22taxstdlife+$E372),(Input!$K$62-Input!$K$96)-SUM($K372:K372),(Input!$K$62-Input!$K$96)/A22taxstdlife))</f>
        <v>0</v>
      </c>
      <c r="M372" s="69">
        <f>IF(A22taxstdlife="n/a","n/a",IF(M$3&gt;(A22taxstdlife+$E372),(Input!$K$62-Input!$K$96)-SUM($K372:L372),(Input!$K$62-Input!$K$96)/A22taxstdlife))</f>
        <v>0</v>
      </c>
      <c r="N372" s="69">
        <f>IF(A22taxstdlife="n/a","n/a",IF(N$3&gt;(A22taxstdlife+$E372),(Input!$K$62-Input!$K$96)-SUM($K372:M372),(Input!$K$62-Input!$K$96)/A22taxstdlife))</f>
        <v>0</v>
      </c>
      <c r="O372" s="69">
        <f>IF(A22taxstdlife="n/a","n/a",IF(O$3&gt;(A22taxstdlife+$E372),(Input!$K$62-Input!$K$96)-SUM($K372:N372),(Input!$K$62-Input!$K$96)/A22taxstdlife))</f>
        <v>0</v>
      </c>
      <c r="P372" s="69">
        <f>IF(A22taxstdlife="n/a","n/a",IF(P$3&gt;(A22taxstdlife+$E372),(Input!$K$62-Input!$K$96)-SUM($K372:O372),(Input!$K$62-Input!$K$96)/A22taxstdlife))</f>
        <v>0</v>
      </c>
      <c r="Q372" s="69">
        <f>IF(A22taxstdlife="n/a","n/a",IF(Q$3&gt;(A22taxstdlife+$E372),(Input!$K$62-Input!$K$96)-SUM($K372:P372),(Input!$K$62-Input!$K$96)/A22taxstdlife))</f>
        <v>0</v>
      </c>
      <c r="R372" s="69"/>
      <c r="S372" s="104"/>
      <c r="T372" s="104"/>
      <c r="U372" s="104"/>
      <c r="V372" s="104"/>
      <c r="W372" s="104"/>
      <c r="X372" s="104"/>
      <c r="Y372" s="104"/>
      <c r="Z372" s="104"/>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190"/>
      <c r="BK372" s="190"/>
      <c r="BL372" s="190"/>
      <c r="BM372" s="190"/>
      <c r="BN372" s="190"/>
      <c r="BO372" s="190"/>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51"/>
      <c r="E373" s="87">
        <v>6</v>
      </c>
      <c r="F373" s="27"/>
      <c r="G373" s="212"/>
      <c r="H373" s="151"/>
      <c r="I373" s="151"/>
      <c r="J373" s="151"/>
      <c r="K373" s="151"/>
      <c r="L373" s="150"/>
      <c r="M373" s="69">
        <f>IF(A22taxstdlife="n/a","n/a",IF(M$3&gt;(A22taxstdlife+$E373),(Input!$L$62-Input!$L$96)-SUM($L373:L373),(Input!$L$62-Input!$L$96)/A22taxstdlife))</f>
        <v>0</v>
      </c>
      <c r="N373" s="69">
        <f>IF(A22taxstdlife="n/a","n/a",IF(N$3&gt;(A22taxstdlife+$E373),(Input!$L$62-Input!$L$96)-SUM($L373:M373),(Input!$L$62-Input!$L$96)/A22taxstdlife))</f>
        <v>0</v>
      </c>
      <c r="O373" s="69">
        <f>IF(A22taxstdlife="n/a","n/a",IF(O$3&gt;(A22taxstdlife+$E373),(Input!$L$62-Input!$L$96)-SUM($L373:N373),(Input!$L$62-Input!$L$96)/A22taxstdlife))</f>
        <v>0</v>
      </c>
      <c r="P373" s="69">
        <f>IF(A22taxstdlife="n/a","n/a",IF(P$3&gt;(A22taxstdlife+$E373),(Input!$L$62-Input!$L$96)-SUM($L373:O373),(Input!$L$62-Input!$L$96)/A22taxstdlife))</f>
        <v>0</v>
      </c>
      <c r="Q373" s="69">
        <f>IF(A22taxstdlife="n/a","n/a",IF(Q$3&gt;(A22taxstdlife+$E373),(Input!$L$62-Input!$L$96)-SUM($L373:P373),(Input!$L$62-Input!$L$96)/A22taxstdlife))</f>
        <v>0</v>
      </c>
      <c r="R373" s="69"/>
      <c r="S373" s="104"/>
      <c r="T373" s="104"/>
      <c r="U373" s="104"/>
      <c r="V373" s="104"/>
      <c r="W373" s="104"/>
      <c r="X373" s="104"/>
      <c r="Y373" s="104"/>
      <c r="Z373" s="104"/>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190"/>
      <c r="BK373" s="190"/>
      <c r="BL373" s="190"/>
      <c r="BM373" s="190"/>
      <c r="BN373" s="190"/>
      <c r="BO373" s="190"/>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51"/>
      <c r="E374" s="87">
        <v>7</v>
      </c>
      <c r="F374" s="27"/>
      <c r="G374" s="212"/>
      <c r="H374" s="151"/>
      <c r="I374" s="151"/>
      <c r="J374" s="151"/>
      <c r="K374" s="151"/>
      <c r="L374" s="151"/>
      <c r="M374" s="150"/>
      <c r="N374" s="69">
        <f>IF(A22taxstdlife="n/a","n/a",IF(N$3&gt;(A22taxstdlife+$E374),(Input!$M$62-Input!$M$96)-SUM($M374:M374),(Input!$M$62-Input!$M$96)/A22taxstdlife))</f>
        <v>0</v>
      </c>
      <c r="O374" s="69">
        <f>IF(A22taxstdlife="n/a","n/a",IF(O$3&gt;(A22taxstdlife+$E374),(Input!$M$62-Input!$M$96)-SUM($M374:N374),(Input!$M$62-Input!$M$96)/A22taxstdlife))</f>
        <v>0</v>
      </c>
      <c r="P374" s="69">
        <f>IF(A22taxstdlife="n/a","n/a",IF(P$3&gt;(A22taxstdlife+$E374),(Input!$M$62-Input!$M$96)-SUM($M374:O374),(Input!$M$62-Input!$M$96)/A22taxstdlife))</f>
        <v>0</v>
      </c>
      <c r="Q374" s="69">
        <f>IF(A22taxstdlife="n/a","n/a",IF(Q$3&gt;(A22taxstdlife+$E374),(Input!$M$62-Input!$M$96)-SUM($M374:P374),(Input!$M$62-Input!$M$96)/A22taxstdlife))</f>
        <v>0</v>
      </c>
      <c r="R374" s="69"/>
      <c r="S374" s="104"/>
      <c r="T374" s="104"/>
      <c r="U374" s="104"/>
      <c r="V374" s="104"/>
      <c r="W374" s="104"/>
      <c r="X374" s="104"/>
      <c r="Y374" s="104"/>
      <c r="Z374" s="104"/>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190"/>
      <c r="BK374" s="190"/>
      <c r="BL374" s="190"/>
      <c r="BM374" s="190"/>
      <c r="BN374" s="190"/>
      <c r="BO374" s="190"/>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51"/>
      <c r="E375" s="87">
        <v>8</v>
      </c>
      <c r="F375" s="27"/>
      <c r="G375" s="212"/>
      <c r="H375" s="151"/>
      <c r="I375" s="151"/>
      <c r="J375" s="151"/>
      <c r="K375" s="151"/>
      <c r="L375" s="151"/>
      <c r="M375" s="151"/>
      <c r="N375" s="150"/>
      <c r="O375" s="69">
        <f>IF(A22taxstdlife="n/a","n/a",IF(O$3&gt;(A22taxstdlife+$E375),(Input!$N$62-Input!$N$96)-SUM($N375:N375),(Input!$N$62-Input!$N$96)/A22taxstdlife))</f>
        <v>0</v>
      </c>
      <c r="P375" s="69">
        <f>IF(A22taxstdlife="n/a","n/a",IF(P$3&gt;(A22taxstdlife+$E375),(Input!$N$62-Input!$N$96)-SUM($N375:O375),(Input!$N$62-Input!$N$96)/A22taxstdlife))</f>
        <v>0</v>
      </c>
      <c r="Q375" s="69">
        <f>IF(A22taxstdlife="n/a","n/a",IF(Q$3&gt;(A22taxstdlife+$E375),(Input!$N$62-Input!$N$96)-SUM($N375:P375),(Input!$N$62-Input!$N$96)/A22taxstdlife))</f>
        <v>0</v>
      </c>
      <c r="R375" s="69"/>
      <c r="S375" s="104"/>
      <c r="T375" s="104"/>
      <c r="U375" s="104"/>
      <c r="V375" s="104"/>
      <c r="W375" s="104"/>
      <c r="X375" s="104"/>
      <c r="Y375" s="104"/>
      <c r="Z375" s="104"/>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190"/>
      <c r="BK375" s="190"/>
      <c r="BL375" s="190"/>
      <c r="BM375" s="190"/>
      <c r="BN375" s="190"/>
      <c r="BO375" s="190"/>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51"/>
      <c r="E376" s="87">
        <v>9</v>
      </c>
      <c r="F376" s="27"/>
      <c r="G376" s="212"/>
      <c r="H376" s="151"/>
      <c r="I376" s="151"/>
      <c r="J376" s="151"/>
      <c r="K376" s="151"/>
      <c r="L376" s="151"/>
      <c r="M376" s="151"/>
      <c r="N376" s="151"/>
      <c r="O376" s="150"/>
      <c r="P376" s="69">
        <f>IF(A22taxstdlife="n/a","n/a",IF(P$3&gt;(A22taxstdlife+$E376),(Input!$O$62-Input!$O$96)-SUM($O376:O376),(Input!$O$62-Input!$O$96)/A22taxstdlife))</f>
        <v>0</v>
      </c>
      <c r="Q376" s="69">
        <f>IF(A22taxstdlife="n/a","n/a",IF(Q$3&gt;(A22taxstdlife+$E376),(Input!$O$62-Input!$O$96)-SUM($O376:P376),(Input!$O$62-Input!$O$96)/A22taxstdlife))</f>
        <v>0</v>
      </c>
      <c r="R376" s="69"/>
      <c r="S376" s="104"/>
      <c r="T376" s="104"/>
      <c r="U376" s="104"/>
      <c r="V376" s="104"/>
      <c r="W376" s="104"/>
      <c r="X376" s="104"/>
      <c r="Y376" s="104"/>
      <c r="Z376" s="104"/>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190"/>
      <c r="BK376" s="190"/>
      <c r="BL376" s="190"/>
      <c r="BM376" s="190"/>
      <c r="BN376" s="190"/>
      <c r="BO376" s="190"/>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51"/>
      <c r="E377" s="87">
        <v>10</v>
      </c>
      <c r="F377" s="27"/>
      <c r="G377" s="212"/>
      <c r="H377" s="151"/>
      <c r="I377" s="151"/>
      <c r="J377" s="151"/>
      <c r="K377" s="151"/>
      <c r="L377" s="151"/>
      <c r="M377" s="151"/>
      <c r="N377" s="151"/>
      <c r="O377" s="151"/>
      <c r="P377" s="150"/>
      <c r="Q377" s="69">
        <f>IF(A22taxstdlife="n/a","n/a",IF(Q$3&gt;(A22taxstdlife+$E377),(Input!$P$62-Input!$P$96)-SUM($P377:P377),(Input!$P$62-Input!$P$96)/A22taxstdlife))</f>
        <v>0</v>
      </c>
      <c r="R377" s="69"/>
      <c r="S377" s="104"/>
      <c r="T377" s="104"/>
      <c r="U377" s="104"/>
      <c r="V377" s="104"/>
      <c r="W377" s="104"/>
      <c r="X377" s="104"/>
      <c r="Y377" s="104"/>
      <c r="Z377" s="104"/>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190"/>
      <c r="BK377" s="190"/>
      <c r="BL377" s="190"/>
      <c r="BM377" s="190"/>
      <c r="BN377" s="190"/>
      <c r="BO377" s="190"/>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51"/>
      <c r="E378" s="88">
        <v>11</v>
      </c>
      <c r="F378" s="27"/>
      <c r="G378" s="212"/>
      <c r="H378" s="151"/>
      <c r="I378" s="151"/>
      <c r="J378" s="151"/>
      <c r="K378" s="151"/>
      <c r="L378" s="151"/>
      <c r="M378" s="151"/>
      <c r="N378" s="151"/>
      <c r="O378" s="151"/>
      <c r="P378" s="192"/>
      <c r="Q378" s="150"/>
      <c r="R378" s="69"/>
      <c r="S378" s="104"/>
      <c r="T378" s="104"/>
      <c r="U378" s="104"/>
      <c r="V378" s="104"/>
      <c r="W378" s="104"/>
      <c r="X378" s="104"/>
      <c r="Y378" s="104"/>
      <c r="Z378" s="104"/>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190"/>
      <c r="BK378" s="190"/>
      <c r="BL378" s="190"/>
      <c r="BM378" s="190"/>
      <c r="BN378" s="190"/>
      <c r="BO378" s="190"/>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f>Asset22</f>
        <v>0</v>
      </c>
      <c r="D379" s="9"/>
      <c r="E379" s="9"/>
      <c r="F379" s="23"/>
      <c r="G379" s="213">
        <f t="shared" ref="G379:L379" si="56">-SUM(G366:G378)</f>
        <v>0</v>
      </c>
      <c r="H379" s="166">
        <f t="shared" si="56"/>
        <v>0</v>
      </c>
      <c r="I379" s="166">
        <f t="shared" si="56"/>
        <v>0</v>
      </c>
      <c r="J379" s="166">
        <f t="shared" si="56"/>
        <v>0</v>
      </c>
      <c r="K379" s="166">
        <f t="shared" si="56"/>
        <v>0</v>
      </c>
      <c r="L379" s="166">
        <f t="shared" si="56"/>
        <v>0</v>
      </c>
      <c r="M379" s="166">
        <f>IF(Input!M173&gt;0, -SUM(M366:M378), 0)</f>
        <v>0</v>
      </c>
      <c r="N379" s="166">
        <f>IF(Input!N173&gt;0, -SUM(N366:N378), 0)</f>
        <v>0</v>
      </c>
      <c r="O379" s="166">
        <f>IF(Input!O173&gt;0, -SUM(O366:O378), 0)</f>
        <v>0</v>
      </c>
      <c r="P379" s="166">
        <f>IF(Input!P173&gt;0, -SUM(P366:P378), 0)</f>
        <v>0</v>
      </c>
      <c r="Q379" s="166">
        <f>IF(Input!Q173&gt;0, -SUM(Q366:Q378), 0)</f>
        <v>0</v>
      </c>
      <c r="R379" s="65"/>
      <c r="S379" s="103"/>
      <c r="T379" s="103"/>
      <c r="U379" s="103"/>
      <c r="V379" s="103"/>
      <c r="W379" s="103"/>
      <c r="X379" s="103"/>
      <c r="Y379" s="103"/>
      <c r="Z379" s="103"/>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190"/>
      <c r="BK379" s="190"/>
      <c r="BL379" s="190"/>
      <c r="BM379" s="190"/>
      <c r="BN379" s="190"/>
      <c r="BO379" s="190"/>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1">
        <f>Asset23</f>
        <v>0</v>
      </c>
      <c r="C380" s="33"/>
      <c r="D380" s="34" t="s">
        <v>65</v>
      </c>
      <c r="E380" s="33"/>
      <c r="F380" s="35"/>
      <c r="G380" s="209">
        <f>IF(G$3&gt;A23taxremlife,A23taxvalue-SUM($F380:F380),IF(A23taxremlife="N/A","n/a",A23taxvalue/A23taxremlife))</f>
        <v>0</v>
      </c>
      <c r="H380" s="68">
        <f>IF(H$3&gt;A23taxremlife,A23taxvalue-SUM($F380:G380),IF(A23taxremlife="N/A","n/a",A23taxvalue/A23taxremlife))</f>
        <v>0</v>
      </c>
      <c r="I380" s="68">
        <f>IF(I$3&gt;A23taxremlife,A23taxvalue-SUM($F380:H380),IF(A23taxremlife="N/A","n/a",A23taxvalue/A23taxremlife))</f>
        <v>0</v>
      </c>
      <c r="J380" s="68">
        <f>IF(J$3&gt;A23taxremlife,A23taxvalue-SUM($F380:I380),IF(A23taxremlife="N/A","n/a",A23taxvalue/A23taxremlife))</f>
        <v>0</v>
      </c>
      <c r="K380" s="68">
        <f>IF(K$3&gt;A23taxremlife,A23taxvalue-SUM($F380:J380),IF(A23taxremlife="N/A","n/a",A23taxvalue/A23taxremlife))</f>
        <v>0</v>
      </c>
      <c r="L380" s="68">
        <f>IF(L$3&gt;A23taxremlife,A23taxvalue-SUM($F380:K380),IF(A23taxremlife="N/A","n/a",A23taxvalue/A23taxremlife))</f>
        <v>0</v>
      </c>
      <c r="M380" s="68">
        <f>IF(M$3&gt;A23taxremlife,A23taxvalue-SUM($F380:L380),IF(A23taxremlife="N/A","n/a",A23taxvalue/A23taxremlife))</f>
        <v>0</v>
      </c>
      <c r="N380" s="68">
        <f>IF(N$3&gt;A23taxremlife,A23taxvalue-SUM($F380:M380),IF(A23taxremlife="N/A","n/a",A23taxvalue/A23taxremlife))</f>
        <v>0</v>
      </c>
      <c r="O380" s="68">
        <f>IF(O$3&gt;A23taxremlife,A23taxvalue-SUM($F380:N380),IF(A23taxremlife="N/A","n/a",A23taxvalue/A23taxremlife))</f>
        <v>0</v>
      </c>
      <c r="P380" s="68">
        <f>IF(P$3&gt;A23taxremlife,A23taxvalue-SUM($F380:O380),IF(A23taxremlife="N/A","n/a",A23taxvalue/A23taxremlife))</f>
        <v>0</v>
      </c>
      <c r="Q380" s="68">
        <f>IF(Q$3&gt;A23taxremlife,A23taxvalue-SUM($F380:P380),IF(A23taxremlife="N/A","n/a",A23taxvalue/A23taxremlife))</f>
        <v>0</v>
      </c>
      <c r="R380" s="68"/>
      <c r="S380" s="104"/>
      <c r="T380" s="104"/>
      <c r="U380" s="104"/>
      <c r="V380" s="104"/>
      <c r="W380" s="104"/>
      <c r="X380" s="104"/>
      <c r="Y380" s="104"/>
      <c r="Z380" s="104"/>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190"/>
      <c r="BK380" s="190"/>
      <c r="BL380" s="190"/>
      <c r="BM380" s="190"/>
      <c r="BN380" s="190"/>
      <c r="BO380" s="19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50" t="s">
        <v>83</v>
      </c>
      <c r="E381" s="87">
        <v>0</v>
      </c>
      <c r="F381" s="27"/>
      <c r="G381" s="210"/>
      <c r="H381" s="69"/>
      <c r="I381" s="69"/>
      <c r="J381" s="69"/>
      <c r="K381" s="69"/>
      <c r="L381" s="69"/>
      <c r="M381" s="69"/>
      <c r="N381" s="69"/>
      <c r="O381" s="69"/>
      <c r="P381" s="69"/>
      <c r="Q381" s="69"/>
      <c r="R381" s="69"/>
      <c r="S381" s="104"/>
      <c r="T381" s="104"/>
      <c r="U381" s="104"/>
      <c r="V381" s="104"/>
      <c r="W381" s="104"/>
      <c r="X381" s="104"/>
      <c r="Y381" s="104"/>
      <c r="Z381" s="104"/>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190"/>
      <c r="BK381" s="190"/>
      <c r="BL381" s="190"/>
      <c r="BM381" s="190"/>
      <c r="BN381" s="190"/>
      <c r="BO381" s="190"/>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51"/>
      <c r="E382" s="87">
        <v>1</v>
      </c>
      <c r="F382" s="27"/>
      <c r="G382" s="211"/>
      <c r="H382" s="69">
        <f>IF(A23taxstdlife="n/a","n/a",IF(H$3&gt;(A23taxstdlife+$E382),(Input!$G$63-Input!$G$97)-SUM($G382:G382),(Input!$G$63-Input!$G$97)/A23taxstdlife))</f>
        <v>0</v>
      </c>
      <c r="I382" s="69">
        <f>IF(A23taxstdlife="n/a","n/a",IF(I$3&gt;(A23taxstdlife+$E382),(Input!$G$63-Input!$G$97)-SUM($G382:H382),(Input!$G$63-Input!$G$97)/A23taxstdlife))</f>
        <v>0</v>
      </c>
      <c r="J382" s="69">
        <f>IF(A23taxstdlife="n/a","n/a",IF(J$3&gt;(A23taxstdlife+$E382),(Input!$G$63-Input!$G$97)-SUM($G382:I382),(Input!$G$63-Input!$G$97)/A23taxstdlife))</f>
        <v>0</v>
      </c>
      <c r="K382" s="69">
        <f>IF(A23taxstdlife="n/a","n/a",IF(K$3&gt;(A23taxstdlife+$E382),(Input!$G$63-Input!$G$97)-SUM($G382:J382),(Input!$G$63-Input!$G$97)/A23taxstdlife))</f>
        <v>0</v>
      </c>
      <c r="L382" s="69">
        <f>IF(A23taxstdlife="n/a","n/a",IF(L$3&gt;(A23taxstdlife+$E382),(Input!$G$63-Input!$G$97)-SUM($G382:K382),(Input!$G$63-Input!$G$97)/A23taxstdlife))</f>
        <v>0</v>
      </c>
      <c r="M382" s="69">
        <f>IF(A23taxstdlife="n/a","n/a",IF(M$3&gt;(A23taxstdlife+$E382),(Input!$G$63-Input!$G$97)-SUM($G382:L382),(Input!$G$63-Input!$G$97)/A23taxstdlife))</f>
        <v>0</v>
      </c>
      <c r="N382" s="69">
        <f>IF(A23taxstdlife="n/a","n/a",IF(N$3&gt;(A23taxstdlife+$E382),(Input!$G$63-Input!$G$97)-SUM($G382:M382),(Input!$G$63-Input!$G$97)/A23taxstdlife))</f>
        <v>0</v>
      </c>
      <c r="O382" s="69">
        <f>IF(A23taxstdlife="n/a","n/a",IF(O$3&gt;(A23taxstdlife+$E382),(Input!$G$63-Input!$G$97)-SUM($G382:N382),(Input!$G$63-Input!$G$97)/A23taxstdlife))</f>
        <v>0</v>
      </c>
      <c r="P382" s="69">
        <f>IF(A23taxstdlife="n/a","n/a",IF(P$3&gt;(A23taxstdlife+$E382),(Input!$G$63-Input!$G$97)-SUM($G382:O382),(Input!$G$63-Input!$G$97)/A23taxstdlife))</f>
        <v>0</v>
      </c>
      <c r="Q382" s="69">
        <f>IF(A23taxstdlife="n/a","n/a",IF(Q$3&gt;(A23taxstdlife+$E382),(Input!$G$63-Input!$G$97)-SUM($G382:P382),(Input!$G$63-Input!$G$97)/A23taxstdlife))</f>
        <v>0</v>
      </c>
      <c r="R382" s="69"/>
      <c r="S382" s="104"/>
      <c r="T382" s="104"/>
      <c r="U382" s="104"/>
      <c r="V382" s="104"/>
      <c r="W382" s="104"/>
      <c r="X382" s="104"/>
      <c r="Y382" s="104"/>
      <c r="Z382" s="104"/>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190"/>
      <c r="BK382" s="190"/>
      <c r="BL382" s="190"/>
      <c r="BM382" s="190"/>
      <c r="BN382" s="190"/>
      <c r="BO382" s="190"/>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51"/>
      <c r="E383" s="87">
        <v>2</v>
      </c>
      <c r="F383" s="27"/>
      <c r="G383" s="212"/>
      <c r="H383" s="150"/>
      <c r="I383" s="69">
        <f>IF(A23taxstdlife="n/a","n/a",IF(I$3&gt;(A23taxstdlife+$E383),(Input!$H$63-Input!$H$97)-SUM($H383:H383),(Input!$H$63-Input!$H$97)/A23taxstdlife))</f>
        <v>0</v>
      </c>
      <c r="J383" s="69">
        <f>IF(A23taxstdlife="n/a","n/a",IF(J$3&gt;(A23taxstdlife+$E383),(Input!$H$63-Input!$H$97)-SUM($H383:I383),(Input!$H$63-Input!$H$97)/A23taxstdlife))</f>
        <v>0</v>
      </c>
      <c r="K383" s="69">
        <f>IF(A23taxstdlife="n/a","n/a",IF(K$3&gt;(A23taxstdlife+$E383),(Input!$H$63-Input!$H$97)-SUM($H383:J383),(Input!$H$63-Input!$H$97)/A23taxstdlife))</f>
        <v>0</v>
      </c>
      <c r="L383" s="69">
        <f>IF(A23taxstdlife="n/a","n/a",IF(L$3&gt;(A23taxstdlife+$E383),(Input!$H$63-Input!$H$97)-SUM($H383:K383),(Input!$H$63-Input!$H$97)/A23taxstdlife))</f>
        <v>0</v>
      </c>
      <c r="M383" s="69">
        <f>IF(A23taxstdlife="n/a","n/a",IF(M$3&gt;(A23taxstdlife+$E383),(Input!$H$63-Input!$H$97)-SUM($H383:L383),(Input!$H$63-Input!$H$97)/A23taxstdlife))</f>
        <v>0</v>
      </c>
      <c r="N383" s="69">
        <f>IF(A23taxstdlife="n/a","n/a",IF(N$3&gt;(A23taxstdlife+$E383),(Input!$H$63-Input!$H$97)-SUM($H383:M383),(Input!$H$63-Input!$H$97)/A23taxstdlife))</f>
        <v>0</v>
      </c>
      <c r="O383" s="69">
        <f>IF(A23taxstdlife="n/a","n/a",IF(O$3&gt;(A23taxstdlife+$E383),(Input!$H$63-Input!$H$97)-SUM($H383:N383),(Input!$H$63-Input!$H$97)/A23taxstdlife))</f>
        <v>0</v>
      </c>
      <c r="P383" s="69">
        <f>IF(A23taxstdlife="n/a","n/a",IF(P$3&gt;(A23taxstdlife+$E383),(Input!$H$63-Input!$H$97)-SUM($H383:O383),(Input!$H$63-Input!$H$97)/A23taxstdlife))</f>
        <v>0</v>
      </c>
      <c r="Q383" s="69">
        <f>IF(A23taxstdlife="n/a","n/a",IF(Q$3&gt;(A23taxstdlife+$E383),(Input!$H$63-Input!$H$97)-SUM($H383:P383),(Input!$H$63-Input!$H$97)/A23taxstdlife))</f>
        <v>0</v>
      </c>
      <c r="R383" s="69"/>
      <c r="S383" s="104"/>
      <c r="T383" s="104"/>
      <c r="U383" s="104"/>
      <c r="V383" s="104"/>
      <c r="W383" s="104"/>
      <c r="X383" s="104"/>
      <c r="Y383" s="104"/>
      <c r="Z383" s="104"/>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190"/>
      <c r="BK383" s="190"/>
      <c r="BL383" s="190"/>
      <c r="BM383" s="190"/>
      <c r="BN383" s="190"/>
      <c r="BO383" s="190"/>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51"/>
      <c r="E384" s="87">
        <v>3</v>
      </c>
      <c r="F384" s="27"/>
      <c r="G384" s="212"/>
      <c r="H384" s="151"/>
      <c r="I384" s="150"/>
      <c r="J384" s="69">
        <f>IF(A23taxstdlife="n/a","n/a",IF(J$3&gt;(A23taxstdlife+$E384),(Input!$I$63-Input!$I$97)-SUM($I384:I384),(Input!$I$63-Input!$I$97)/A23taxstdlife))</f>
        <v>0</v>
      </c>
      <c r="K384" s="69">
        <f>IF(A23taxstdlife="n/a","n/a",IF(K$3&gt;(A23taxstdlife+$E384),(Input!$I$63-Input!$I$97)-SUM($I384:J384),(Input!$I$63-Input!$I$97)/A23taxstdlife))</f>
        <v>0</v>
      </c>
      <c r="L384" s="69">
        <f>IF(A23taxstdlife="n/a","n/a",IF(L$3&gt;(A23taxstdlife+$E384),(Input!$I$63-Input!$I$97)-SUM($I384:K384),(Input!$I$63-Input!$I$97)/A23taxstdlife))</f>
        <v>0</v>
      </c>
      <c r="M384" s="69">
        <f>IF(A23taxstdlife="n/a","n/a",IF(M$3&gt;(A23taxstdlife+$E384),(Input!$I$63-Input!$I$97)-SUM($I384:L384),(Input!$I$63-Input!$I$97)/A23taxstdlife))</f>
        <v>0</v>
      </c>
      <c r="N384" s="69">
        <f>IF(A23taxstdlife="n/a","n/a",IF(N$3&gt;(A23taxstdlife+$E384),(Input!$I$63-Input!$I$97)-SUM($I384:M384),(Input!$I$63-Input!$I$97)/A23taxstdlife))</f>
        <v>0</v>
      </c>
      <c r="O384" s="69">
        <f>IF(A23taxstdlife="n/a","n/a",IF(O$3&gt;(A23taxstdlife+$E384),(Input!$I$63-Input!$I$97)-SUM($I384:N384),(Input!$I$63-Input!$I$97)/A23taxstdlife))</f>
        <v>0</v>
      </c>
      <c r="P384" s="69">
        <f>IF(A23taxstdlife="n/a","n/a",IF(P$3&gt;(A23taxstdlife+$E384),(Input!$I$63-Input!$I$97)-SUM($I384:O384),(Input!$I$63-Input!$I$97)/A23taxstdlife))</f>
        <v>0</v>
      </c>
      <c r="Q384" s="69">
        <f>IF(A23taxstdlife="n/a","n/a",IF(Q$3&gt;(A23taxstdlife+$E384),(Input!$I$63-Input!$I$97)-SUM($I384:P384),(Input!$I$63-Input!$I$97)/A23taxstdlife))</f>
        <v>0</v>
      </c>
      <c r="R384" s="69"/>
      <c r="S384" s="104"/>
      <c r="T384" s="104"/>
      <c r="U384" s="104"/>
      <c r="V384" s="104"/>
      <c r="W384" s="104"/>
      <c r="X384" s="104"/>
      <c r="Y384" s="104"/>
      <c r="Z384" s="10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2"/>
      <c r="BK384" s="190"/>
      <c r="BL384" s="190"/>
      <c r="BM384" s="190"/>
      <c r="BN384" s="190"/>
      <c r="BO384" s="190"/>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51"/>
      <c r="E385" s="87">
        <v>4</v>
      </c>
      <c r="F385" s="27"/>
      <c r="G385" s="212"/>
      <c r="H385" s="151"/>
      <c r="I385" s="151"/>
      <c r="J385" s="150"/>
      <c r="K385" s="69">
        <f>IF(A23taxstdlife="n/a","n/a",IF(K$3&gt;(A23taxstdlife+$E385),(Input!$J$63-Input!$J$97)-SUM($J385:J385),(Input!$J$63-Input!$J$97)/A23taxstdlife))</f>
        <v>0</v>
      </c>
      <c r="L385" s="69">
        <f>IF(A23taxstdlife="n/a","n/a",IF(L$3&gt;(A23taxstdlife+$E385),(Input!$J$63-Input!$J$97)-SUM($J385:K385),(Input!$J$63-Input!$J$97)/A23taxstdlife))</f>
        <v>0</v>
      </c>
      <c r="M385" s="69">
        <f>IF(A23taxstdlife="n/a","n/a",IF(M$3&gt;(A23taxstdlife+$E385),(Input!$J$63-Input!$J$97)-SUM($J385:L385),(Input!$J$63-Input!$J$97)/A23taxstdlife))</f>
        <v>0</v>
      </c>
      <c r="N385" s="69">
        <f>IF(A23taxstdlife="n/a","n/a",IF(N$3&gt;(A23taxstdlife+$E385),(Input!$J$63-Input!$J$97)-SUM($J385:M385),(Input!$J$63-Input!$J$97)/A23taxstdlife))</f>
        <v>0</v>
      </c>
      <c r="O385" s="69">
        <f>IF(A23taxstdlife="n/a","n/a",IF(O$3&gt;(A23taxstdlife+$E385),(Input!$J$63-Input!$J$97)-SUM($J385:N385),(Input!$J$63-Input!$J$97)/A23taxstdlife))</f>
        <v>0</v>
      </c>
      <c r="P385" s="69">
        <f>IF(A23taxstdlife="n/a","n/a",IF(P$3&gt;(A23taxstdlife+$E385),(Input!$J$63-Input!$J$97)-SUM($J385:O385),(Input!$J$63-Input!$J$97)/A23taxstdlife))</f>
        <v>0</v>
      </c>
      <c r="Q385" s="69">
        <f>IF(A23taxstdlife="n/a","n/a",IF(Q$3&gt;(A23taxstdlife+$E385),(Input!$J$63-Input!$J$97)-SUM($J385:P385),(Input!$J$63-Input!$J$97)/A23taxstdlife))</f>
        <v>0</v>
      </c>
      <c r="R385" s="69"/>
      <c r="S385" s="104"/>
      <c r="T385" s="104"/>
      <c r="U385" s="104"/>
      <c r="V385" s="104"/>
      <c r="W385" s="104"/>
      <c r="X385" s="104"/>
      <c r="Y385" s="104"/>
      <c r="Z385" s="104"/>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190"/>
      <c r="BK385" s="190"/>
      <c r="BL385" s="190"/>
      <c r="BM385" s="190"/>
      <c r="BN385" s="190"/>
      <c r="BO385" s="190"/>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51"/>
      <c r="E386" s="87">
        <v>5</v>
      </c>
      <c r="F386" s="27"/>
      <c r="G386" s="212"/>
      <c r="H386" s="151"/>
      <c r="I386" s="151"/>
      <c r="J386" s="151"/>
      <c r="K386" s="150"/>
      <c r="L386" s="69">
        <f>IF(A23taxstdlife="n/a","n/a",IF(L$3&gt;(A23taxstdlife+$E386),(Input!$K$63-Input!$K$97)-SUM($K386:K386),(Input!$K$63-Input!$K$97)/A23taxstdlife))</f>
        <v>0</v>
      </c>
      <c r="M386" s="69">
        <f>IF(A23taxstdlife="n/a","n/a",IF(M$3&gt;(A23taxstdlife+$E386),(Input!$K$63-Input!$K$97)-SUM($K386:L386),(Input!$K$63-Input!$K$97)/A23taxstdlife))</f>
        <v>0</v>
      </c>
      <c r="N386" s="69">
        <f>IF(A23taxstdlife="n/a","n/a",IF(N$3&gt;(A23taxstdlife+$E386),(Input!$K$63-Input!$K$97)-SUM($K386:M386),(Input!$K$63-Input!$K$97)/A23taxstdlife))</f>
        <v>0</v>
      </c>
      <c r="O386" s="69">
        <f>IF(A23taxstdlife="n/a","n/a",IF(O$3&gt;(A23taxstdlife+$E386),(Input!$K$63-Input!$K$97)-SUM($K386:N386),(Input!$K$63-Input!$K$97)/A23taxstdlife))</f>
        <v>0</v>
      </c>
      <c r="P386" s="69">
        <f>IF(A23taxstdlife="n/a","n/a",IF(P$3&gt;(A23taxstdlife+$E386),(Input!$K$63-Input!$K$97)-SUM($K386:O386),(Input!$K$63-Input!$K$97)/A23taxstdlife))</f>
        <v>0</v>
      </c>
      <c r="Q386" s="69">
        <f>IF(A23taxstdlife="n/a","n/a",IF(Q$3&gt;(A23taxstdlife+$E386),(Input!$K$63-Input!$K$97)-SUM($K386:P386),(Input!$K$63-Input!$K$97)/A23taxstdlife))</f>
        <v>0</v>
      </c>
      <c r="R386" s="69"/>
      <c r="S386" s="104"/>
      <c r="T386" s="104"/>
      <c r="U386" s="104"/>
      <c r="V386" s="104"/>
      <c r="W386" s="104"/>
      <c r="X386" s="104"/>
      <c r="Y386" s="104"/>
      <c r="Z386" s="104"/>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190"/>
      <c r="BK386" s="190"/>
      <c r="BL386" s="190"/>
      <c r="BM386" s="190"/>
      <c r="BN386" s="190"/>
      <c r="BO386" s="190"/>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51"/>
      <c r="E387" s="87">
        <v>6</v>
      </c>
      <c r="F387" s="27"/>
      <c r="G387" s="212"/>
      <c r="H387" s="151"/>
      <c r="I387" s="151"/>
      <c r="J387" s="151"/>
      <c r="K387" s="151"/>
      <c r="L387" s="150"/>
      <c r="M387" s="69">
        <f>IF(A23taxstdlife="n/a","n/a",IF(M$3&gt;(A23taxstdlife+$E387),(Input!$L$63-Input!$L$97)-SUM($L387:L387),(Input!$L$63-Input!$L$97)/A23taxstdlife))</f>
        <v>0</v>
      </c>
      <c r="N387" s="69">
        <f>IF(A23taxstdlife="n/a","n/a",IF(N$3&gt;(A23taxstdlife+$E387),(Input!$L$63-Input!$L$97)-SUM($L387:M387),(Input!$L$63-Input!$L$97)/A23taxstdlife))</f>
        <v>0</v>
      </c>
      <c r="O387" s="69">
        <f>IF(A23taxstdlife="n/a","n/a",IF(O$3&gt;(A23taxstdlife+$E387),(Input!$L$63-Input!$L$97)-SUM($L387:N387),(Input!$L$63-Input!$L$97)/A23taxstdlife))</f>
        <v>0</v>
      </c>
      <c r="P387" s="69">
        <f>IF(A23taxstdlife="n/a","n/a",IF(P$3&gt;(A23taxstdlife+$E387),(Input!$L$63-Input!$L$97)-SUM($L387:O387),(Input!$L$63-Input!$L$97)/A23taxstdlife))</f>
        <v>0</v>
      </c>
      <c r="Q387" s="69">
        <f>IF(A23taxstdlife="n/a","n/a",IF(Q$3&gt;(A23taxstdlife+$E387),(Input!$L$63-Input!$L$97)-SUM($L387:P387),(Input!$L$63-Input!$L$97)/A23taxstdlife))</f>
        <v>0</v>
      </c>
      <c r="R387" s="69"/>
      <c r="S387" s="104"/>
      <c r="T387" s="104"/>
      <c r="U387" s="104"/>
      <c r="V387" s="104"/>
      <c r="W387" s="104"/>
      <c r="X387" s="104"/>
      <c r="Y387" s="104"/>
      <c r="Z387" s="104"/>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190"/>
      <c r="BK387" s="190"/>
      <c r="BL387" s="190"/>
      <c r="BM387" s="190"/>
      <c r="BN387" s="190"/>
      <c r="BO387" s="190"/>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51"/>
      <c r="E388" s="87">
        <v>7</v>
      </c>
      <c r="F388" s="27"/>
      <c r="G388" s="212"/>
      <c r="H388" s="151"/>
      <c r="I388" s="151"/>
      <c r="J388" s="151"/>
      <c r="K388" s="151"/>
      <c r="L388" s="151"/>
      <c r="M388" s="150"/>
      <c r="N388" s="69">
        <f>IF(A23taxstdlife="n/a","n/a",IF(N$3&gt;(A23taxstdlife+$E388),(Input!$M$63-Input!$M$97)-SUM($M388:M388),(Input!$M$63-Input!$M$97)/A23taxstdlife))</f>
        <v>0</v>
      </c>
      <c r="O388" s="69">
        <f>IF(A23taxstdlife="n/a","n/a",IF(O$3&gt;(A23taxstdlife+$E388),(Input!$M$63-Input!$M$97)-SUM($M388:N388),(Input!$M$63-Input!$M$97)/A23taxstdlife))</f>
        <v>0</v>
      </c>
      <c r="P388" s="69">
        <f>IF(A23taxstdlife="n/a","n/a",IF(P$3&gt;(A23taxstdlife+$E388),(Input!$M$63-Input!$M$97)-SUM($M388:O388),(Input!$M$63-Input!$M$97)/A23taxstdlife))</f>
        <v>0</v>
      </c>
      <c r="Q388" s="69">
        <f>IF(A23taxstdlife="n/a","n/a",IF(Q$3&gt;(A23taxstdlife+$E388),(Input!$M$63-Input!$M$97)-SUM($M388:P388),(Input!$M$63-Input!$M$97)/A23taxstdlife))</f>
        <v>0</v>
      </c>
      <c r="R388" s="69"/>
      <c r="S388" s="104"/>
      <c r="T388" s="104"/>
      <c r="U388" s="104"/>
      <c r="V388" s="104"/>
      <c r="W388" s="104"/>
      <c r="X388" s="104"/>
      <c r="Y388" s="104"/>
      <c r="Z388" s="104"/>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190"/>
      <c r="BK388" s="190"/>
      <c r="BL388" s="190"/>
      <c r="BM388" s="190"/>
      <c r="BN388" s="190"/>
      <c r="BO388" s="190"/>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51"/>
      <c r="E389" s="87">
        <v>8</v>
      </c>
      <c r="F389" s="27"/>
      <c r="G389" s="212"/>
      <c r="H389" s="151"/>
      <c r="I389" s="151"/>
      <c r="J389" s="151"/>
      <c r="K389" s="151"/>
      <c r="L389" s="151"/>
      <c r="M389" s="151"/>
      <c r="N389" s="150"/>
      <c r="O389" s="69">
        <f>IF(A23taxstdlife="n/a","n/a",IF(O$3&gt;(A23taxstdlife+$E389),(Input!$N$63-Input!$N$97)-SUM($N389:N389),(Input!$N$63-Input!$N$97)/A23taxstdlife))</f>
        <v>0</v>
      </c>
      <c r="P389" s="69">
        <f>IF(A23taxstdlife="n/a","n/a",IF(P$3&gt;(A23taxstdlife+$E389),(Input!$N$63-Input!$N$97)-SUM($N389:O389),(Input!$N$63-Input!$N$97)/A23taxstdlife))</f>
        <v>0</v>
      </c>
      <c r="Q389" s="69">
        <f>IF(A23taxstdlife="n/a","n/a",IF(Q$3&gt;(A23taxstdlife+$E389),(Input!$N$63-Input!$N$97)-SUM($N389:P389),(Input!$N$63-Input!$N$97)/A23taxstdlife))</f>
        <v>0</v>
      </c>
      <c r="R389" s="69"/>
      <c r="S389" s="104"/>
      <c r="T389" s="104"/>
      <c r="U389" s="104"/>
      <c r="V389" s="104"/>
      <c r="W389" s="104"/>
      <c r="X389" s="104"/>
      <c r="Y389" s="104"/>
      <c r="Z389" s="104"/>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190"/>
      <c r="BK389" s="190"/>
      <c r="BL389" s="190"/>
      <c r="BM389" s="190"/>
      <c r="BN389" s="190"/>
      <c r="BO389" s="190"/>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51"/>
      <c r="E390" s="87">
        <v>9</v>
      </c>
      <c r="F390" s="27"/>
      <c r="G390" s="212"/>
      <c r="H390" s="151"/>
      <c r="I390" s="151"/>
      <c r="J390" s="151"/>
      <c r="K390" s="151"/>
      <c r="L390" s="151"/>
      <c r="M390" s="151"/>
      <c r="N390" s="151"/>
      <c r="O390" s="150"/>
      <c r="P390" s="69">
        <f>IF(A23taxstdlife="n/a","n/a",IF(P$3&gt;(A23taxstdlife+$E390),(Input!$O$63-Input!$O$97)-SUM($O390:O390),(Input!$O$63-Input!$O$97)/A23taxstdlife))</f>
        <v>0</v>
      </c>
      <c r="Q390" s="69">
        <f>IF(A23taxstdlife="n/a","n/a",IF(Q$3&gt;(A23taxstdlife+$E390),(Input!$O$63-Input!$O$97)-SUM($O390:P390),(Input!$O$63-Input!$O$97)/A23taxstdlife))</f>
        <v>0</v>
      </c>
      <c r="R390" s="69"/>
      <c r="S390" s="104"/>
      <c r="T390" s="104"/>
      <c r="U390" s="104"/>
      <c r="V390" s="104"/>
      <c r="W390" s="104"/>
      <c r="X390" s="104"/>
      <c r="Y390" s="104"/>
      <c r="Z390" s="104"/>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190"/>
      <c r="BK390" s="190"/>
      <c r="BL390" s="190"/>
      <c r="BM390" s="190"/>
      <c r="BN390" s="190"/>
      <c r="BO390" s="1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51"/>
      <c r="E391" s="87">
        <v>10</v>
      </c>
      <c r="F391" s="27"/>
      <c r="G391" s="212"/>
      <c r="H391" s="151"/>
      <c r="I391" s="151"/>
      <c r="J391" s="151"/>
      <c r="K391" s="151"/>
      <c r="L391" s="151"/>
      <c r="M391" s="151"/>
      <c r="N391" s="151"/>
      <c r="O391" s="151"/>
      <c r="P391" s="150"/>
      <c r="Q391" s="69">
        <f>IF(A23taxstdlife="n/a","n/a",IF(Q$3&gt;(A23taxstdlife+$E391),(Input!$P$63-Input!$P$97)-SUM($P391:P391),(Input!$P$63-Input!$P$97)/A23taxstdlife))</f>
        <v>0</v>
      </c>
      <c r="R391" s="69"/>
      <c r="S391" s="104"/>
      <c r="T391" s="104"/>
      <c r="U391" s="104"/>
      <c r="V391" s="104"/>
      <c r="W391" s="104"/>
      <c r="X391" s="104"/>
      <c r="Y391" s="104"/>
      <c r="Z391" s="104"/>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190"/>
      <c r="BK391" s="190"/>
      <c r="BL391" s="190"/>
      <c r="BM391" s="190"/>
      <c r="BN391" s="190"/>
      <c r="BO391" s="190"/>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51"/>
      <c r="E392" s="88">
        <v>11</v>
      </c>
      <c r="F392" s="27"/>
      <c r="G392" s="212"/>
      <c r="H392" s="151"/>
      <c r="I392" s="151"/>
      <c r="J392" s="151"/>
      <c r="K392" s="151"/>
      <c r="L392" s="151"/>
      <c r="M392" s="151"/>
      <c r="N392" s="151"/>
      <c r="O392" s="151"/>
      <c r="P392" s="192"/>
      <c r="Q392" s="150"/>
      <c r="R392" s="69"/>
      <c r="S392" s="104"/>
      <c r="T392" s="104"/>
      <c r="U392" s="104"/>
      <c r="V392" s="104"/>
      <c r="W392" s="104"/>
      <c r="X392" s="104"/>
      <c r="Y392" s="104"/>
      <c r="Z392" s="104"/>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190"/>
      <c r="BK392" s="190"/>
      <c r="BL392" s="190"/>
      <c r="BM392" s="190"/>
      <c r="BN392" s="190"/>
      <c r="BO392" s="190"/>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f>Asset23</f>
        <v>0</v>
      </c>
      <c r="D393" s="9"/>
      <c r="E393" s="9"/>
      <c r="F393" s="23"/>
      <c r="G393" s="213">
        <f t="shared" ref="G393:L393" si="57">-SUM(G380:G392)</f>
        <v>0</v>
      </c>
      <c r="H393" s="166">
        <f t="shared" si="57"/>
        <v>0</v>
      </c>
      <c r="I393" s="166">
        <f t="shared" si="57"/>
        <v>0</v>
      </c>
      <c r="J393" s="166">
        <f t="shared" si="57"/>
        <v>0</v>
      </c>
      <c r="K393" s="166">
        <f t="shared" si="57"/>
        <v>0</v>
      </c>
      <c r="L393" s="166">
        <f t="shared" si="57"/>
        <v>0</v>
      </c>
      <c r="M393" s="166">
        <f>IF(Input!M173&gt;0, -SUM(M380:M392), 0)</f>
        <v>0</v>
      </c>
      <c r="N393" s="166">
        <f>IF(Input!N173&gt;0, -SUM(N380:N392), 0)</f>
        <v>0</v>
      </c>
      <c r="O393" s="166">
        <f>IF(Input!O173&gt;0, -SUM(O380:O392), 0)</f>
        <v>0</v>
      </c>
      <c r="P393" s="166">
        <f>IF(Input!P173&gt;0, -SUM(P380:P392), 0)</f>
        <v>0</v>
      </c>
      <c r="Q393" s="166">
        <f>IF(Input!Q173&gt;0, -SUM(Q380:Q392), 0)</f>
        <v>0</v>
      </c>
      <c r="R393" s="65"/>
      <c r="S393" s="103"/>
      <c r="T393" s="103"/>
      <c r="U393" s="103"/>
      <c r="V393" s="103"/>
      <c r="W393" s="103"/>
      <c r="X393" s="103"/>
      <c r="Y393" s="103"/>
      <c r="Z393" s="103"/>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190"/>
      <c r="BK393" s="190"/>
      <c r="BL393" s="190"/>
      <c r="BM393" s="190"/>
      <c r="BN393" s="190"/>
      <c r="BO393" s="190"/>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1">
        <f>Asset24</f>
        <v>0</v>
      </c>
      <c r="C394" s="33"/>
      <c r="D394" s="34" t="s">
        <v>65</v>
      </c>
      <c r="E394" s="33"/>
      <c r="F394" s="35"/>
      <c r="G394" s="209">
        <f>IF(G$3&gt;A24taxremlife,A24taxvalue-SUM($F394:F394),IF(A24taxremlife="N/A","n/a",A24taxvalue/A24taxremlife))</f>
        <v>0</v>
      </c>
      <c r="H394" s="68">
        <f>IF(H$3&gt;A24taxremlife,A24taxvalue-SUM($F394:G394),IF(A24taxremlife="N/A","n/a",A24taxvalue/A24taxremlife))</f>
        <v>0</v>
      </c>
      <c r="I394" s="68">
        <f>IF(I$3&gt;A24taxremlife,A24taxvalue-SUM($F394:H394),IF(A24taxremlife="N/A","n/a",A24taxvalue/A24taxremlife))</f>
        <v>0</v>
      </c>
      <c r="J394" s="68">
        <f>IF(J$3&gt;A24taxremlife,A24taxvalue-SUM($F394:I394),IF(A24taxremlife="N/A","n/a",A24taxvalue/A24taxremlife))</f>
        <v>0</v>
      </c>
      <c r="K394" s="68">
        <f>IF(K$3&gt;A24taxremlife,A24taxvalue-SUM($F394:J394),IF(A24taxremlife="N/A","n/a",A24taxvalue/A24taxremlife))</f>
        <v>0</v>
      </c>
      <c r="L394" s="68">
        <f>IF(L$3&gt;A24taxremlife,A24taxvalue-SUM($F394:K394),IF(A24taxremlife="N/A","n/a",A24taxvalue/A24taxremlife))</f>
        <v>0</v>
      </c>
      <c r="M394" s="68">
        <f>IF(M$3&gt;A24taxremlife,A24taxvalue-SUM($F394:L394),IF(A24taxremlife="N/A","n/a",A24taxvalue/A24taxremlife))</f>
        <v>0</v>
      </c>
      <c r="N394" s="68">
        <f>IF(N$3&gt;A24taxremlife,A24taxvalue-SUM($F394:M394),IF(A24taxremlife="N/A","n/a",A24taxvalue/A24taxremlife))</f>
        <v>0</v>
      </c>
      <c r="O394" s="68">
        <f>IF(O$3&gt;A24taxremlife,A24taxvalue-SUM($F394:N394),IF(A24taxremlife="N/A","n/a",A24taxvalue/A24taxremlife))</f>
        <v>0</v>
      </c>
      <c r="P394" s="68">
        <f>IF(P$3&gt;A24taxremlife,A24taxvalue-SUM($F394:O394),IF(A24taxremlife="N/A","n/a",A24taxvalue/A24taxremlife))</f>
        <v>0</v>
      </c>
      <c r="Q394" s="68">
        <f>IF(Q$3&gt;A24taxremlife,A24taxvalue-SUM($F394:P394),IF(A24taxremlife="N/A","n/a",A24taxvalue/A24taxremlife))</f>
        <v>0</v>
      </c>
      <c r="R394" s="68"/>
      <c r="S394" s="104"/>
      <c r="T394" s="104"/>
      <c r="U394" s="104"/>
      <c r="V394" s="104"/>
      <c r="W394" s="104"/>
      <c r="X394" s="104"/>
      <c r="Y394" s="104"/>
      <c r="Z394" s="104"/>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190"/>
      <c r="BK394" s="190"/>
      <c r="BL394" s="190"/>
      <c r="BM394" s="190"/>
      <c r="BN394" s="190"/>
      <c r="BO394" s="190"/>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50" t="s">
        <v>83</v>
      </c>
      <c r="E395" s="87">
        <v>0</v>
      </c>
      <c r="F395" s="27"/>
      <c r="G395" s="210"/>
      <c r="H395" s="69"/>
      <c r="I395" s="69"/>
      <c r="J395" s="69"/>
      <c r="K395" s="69"/>
      <c r="L395" s="69"/>
      <c r="M395" s="69"/>
      <c r="N395" s="69"/>
      <c r="O395" s="69"/>
      <c r="P395" s="69"/>
      <c r="Q395" s="69"/>
      <c r="R395" s="69"/>
      <c r="S395" s="104"/>
      <c r="T395" s="104"/>
      <c r="U395" s="104"/>
      <c r="V395" s="104"/>
      <c r="W395" s="104"/>
      <c r="X395" s="104"/>
      <c r="Y395" s="104"/>
      <c r="Z395" s="104"/>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190"/>
      <c r="BK395" s="190"/>
      <c r="BL395" s="190"/>
      <c r="BM395" s="190"/>
      <c r="BN395" s="190"/>
      <c r="BO395" s="190"/>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51"/>
      <c r="E396" s="87">
        <v>1</v>
      </c>
      <c r="F396" s="27"/>
      <c r="G396" s="211"/>
      <c r="H396" s="69">
        <f>IF(A24taxstdlife="n/a","n/a",IF(H$3&gt;(A24taxstdlife+$E396),(Input!$G$64-Input!$G$98)-SUM($G396:G396),(Input!$G$64-Input!$G$98)/A24taxstdlife))</f>
        <v>0</v>
      </c>
      <c r="I396" s="69">
        <f>IF(A24taxstdlife="n/a","n/a",IF(I$3&gt;(A24taxstdlife+$E396),(Input!$G$64-Input!$G$98)-SUM($G396:H396),(Input!$G$64-Input!$G$98)/A24taxstdlife))</f>
        <v>0</v>
      </c>
      <c r="J396" s="69">
        <f>IF(A24taxstdlife="n/a","n/a",IF(J$3&gt;(A24taxstdlife+$E396),(Input!$G$64-Input!$G$98)-SUM($G396:I396),(Input!$G$64-Input!$G$98)/A24taxstdlife))</f>
        <v>0</v>
      </c>
      <c r="K396" s="69">
        <f>IF(A24taxstdlife="n/a","n/a",IF(K$3&gt;(A24taxstdlife+$E396),(Input!$G$64-Input!$G$98)-SUM($G396:J396),(Input!$G$64-Input!$G$98)/A24taxstdlife))</f>
        <v>0</v>
      </c>
      <c r="L396" s="69">
        <f>IF(A24taxstdlife="n/a","n/a",IF(L$3&gt;(A24taxstdlife+$E396),(Input!$G$64-Input!$G$98)-SUM($G396:K396),(Input!$G$64-Input!$G$98)/A24taxstdlife))</f>
        <v>0</v>
      </c>
      <c r="M396" s="69">
        <f>IF(A24taxstdlife="n/a","n/a",IF(M$3&gt;(A24taxstdlife+$E396),(Input!$G$64-Input!$G$98)-SUM($G396:L396),(Input!$G$64-Input!$G$98)/A24taxstdlife))</f>
        <v>0</v>
      </c>
      <c r="N396" s="69">
        <f>IF(A24taxstdlife="n/a","n/a",IF(N$3&gt;(A24taxstdlife+$E396),(Input!$G$64-Input!$G$98)-SUM($G396:M396),(Input!$G$64-Input!$G$98)/A24taxstdlife))</f>
        <v>0</v>
      </c>
      <c r="O396" s="69">
        <f>IF(A24taxstdlife="n/a","n/a",IF(O$3&gt;(A24taxstdlife+$E396),(Input!$G$64-Input!$G$98)-SUM($G396:N396),(Input!$G$64-Input!$G$98)/A24taxstdlife))</f>
        <v>0</v>
      </c>
      <c r="P396" s="69">
        <f>IF(A24taxstdlife="n/a","n/a",IF(P$3&gt;(A24taxstdlife+$E396),(Input!$G$64-Input!$G$98)-SUM($G396:O396),(Input!$G$64-Input!$G$98)/A24taxstdlife))</f>
        <v>0</v>
      </c>
      <c r="Q396" s="69">
        <f>IF(A24taxstdlife="n/a","n/a",IF(Q$3&gt;(A24taxstdlife+$E396),(Input!$G$64-Input!$G$98)-SUM($G396:P396),(Input!$G$64-Input!$G$98)/A24taxstdlife))</f>
        <v>0</v>
      </c>
      <c r="R396" s="69"/>
      <c r="S396" s="104"/>
      <c r="T396" s="104"/>
      <c r="U396" s="104"/>
      <c r="V396" s="104"/>
      <c r="W396" s="104"/>
      <c r="X396" s="104"/>
      <c r="Y396" s="104"/>
      <c r="Z396" s="104"/>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190"/>
      <c r="BK396" s="190"/>
      <c r="BL396" s="190"/>
      <c r="BM396" s="190"/>
      <c r="BN396" s="190"/>
      <c r="BO396" s="190"/>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51"/>
      <c r="E397" s="87">
        <v>2</v>
      </c>
      <c r="F397" s="27"/>
      <c r="G397" s="212"/>
      <c r="H397" s="150"/>
      <c r="I397" s="69">
        <f>IF(A24taxstdlife="n/a","n/a",IF(I$3&gt;(A24taxstdlife+$E397),(Input!$H$64-Input!$H$98)-SUM($H397:H397),(Input!$H$64-Input!$H$98)/A24taxstdlife))</f>
        <v>0</v>
      </c>
      <c r="J397" s="69">
        <f>IF(A24taxstdlife="n/a","n/a",IF(J$3&gt;(A24taxstdlife+$E397),(Input!$H$64-Input!$H$98)-SUM($H397:I397),(Input!$H$64-Input!$H$98)/A24taxstdlife))</f>
        <v>0</v>
      </c>
      <c r="K397" s="69">
        <f>IF(A24taxstdlife="n/a","n/a",IF(K$3&gt;(A24taxstdlife+$E397),(Input!$H$64-Input!$H$98)-SUM($H397:J397),(Input!$H$64-Input!$H$98)/A24taxstdlife))</f>
        <v>0</v>
      </c>
      <c r="L397" s="69">
        <f>IF(A24taxstdlife="n/a","n/a",IF(L$3&gt;(A24taxstdlife+$E397),(Input!$H$64-Input!$H$98)-SUM($H397:K397),(Input!$H$64-Input!$H$98)/A24taxstdlife))</f>
        <v>0</v>
      </c>
      <c r="M397" s="69">
        <f>IF(A24taxstdlife="n/a","n/a",IF(M$3&gt;(A24taxstdlife+$E397),(Input!$H$64-Input!$H$98)-SUM($H397:L397),(Input!$H$64-Input!$H$98)/A24taxstdlife))</f>
        <v>0</v>
      </c>
      <c r="N397" s="69">
        <f>IF(A24taxstdlife="n/a","n/a",IF(N$3&gt;(A24taxstdlife+$E397),(Input!$H$64-Input!$H$98)-SUM($H397:M397),(Input!$H$64-Input!$H$98)/A24taxstdlife))</f>
        <v>0</v>
      </c>
      <c r="O397" s="69">
        <f>IF(A24taxstdlife="n/a","n/a",IF(O$3&gt;(A24taxstdlife+$E397),(Input!$H$64-Input!$H$98)-SUM($H397:N397),(Input!$H$64-Input!$H$98)/A24taxstdlife))</f>
        <v>0</v>
      </c>
      <c r="P397" s="69">
        <f>IF(A24taxstdlife="n/a","n/a",IF(P$3&gt;(A24taxstdlife+$E397),(Input!$H$64-Input!$H$98)-SUM($H397:O397),(Input!$H$64-Input!$H$98)/A24taxstdlife))</f>
        <v>0</v>
      </c>
      <c r="Q397" s="69">
        <f>IF(A24taxstdlife="n/a","n/a",IF(Q$3&gt;(A24taxstdlife+$E397),(Input!$H$64-Input!$H$98)-SUM($H397:P397),(Input!$H$64-Input!$H$98)/A24taxstdlife))</f>
        <v>0</v>
      </c>
      <c r="R397" s="69"/>
      <c r="S397" s="104"/>
      <c r="T397" s="104"/>
      <c r="U397" s="104"/>
      <c r="V397" s="104"/>
      <c r="W397" s="104"/>
      <c r="X397" s="104"/>
      <c r="Y397" s="104"/>
      <c r="Z397" s="104"/>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190"/>
      <c r="BK397" s="190"/>
      <c r="BL397" s="190"/>
      <c r="BM397" s="190"/>
      <c r="BN397" s="190"/>
      <c r="BO397" s="190"/>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51"/>
      <c r="E398" s="87">
        <v>3</v>
      </c>
      <c r="F398" s="27"/>
      <c r="G398" s="212"/>
      <c r="H398" s="151"/>
      <c r="I398" s="150"/>
      <c r="J398" s="69">
        <f>IF(A24taxstdlife="n/a","n/a",IF(J$3&gt;(A24taxstdlife+$E398),(Input!$I$64-Input!$I$98)-SUM($I398:I398),(Input!$I$64-Input!$I$98)/A24taxstdlife))</f>
        <v>0</v>
      </c>
      <c r="K398" s="69">
        <f>IF(A24taxstdlife="n/a","n/a",IF(K$3&gt;(A24taxstdlife+$E398),(Input!$I$64-Input!$I$98)-SUM($I398:J398),(Input!$I$64-Input!$I$98)/A24taxstdlife))</f>
        <v>0</v>
      </c>
      <c r="L398" s="69">
        <f>IF(A24taxstdlife="n/a","n/a",IF(L$3&gt;(A24taxstdlife+$E398),(Input!$I$64-Input!$I$98)-SUM($I398:K398),(Input!$I$64-Input!$I$98)/A24taxstdlife))</f>
        <v>0</v>
      </c>
      <c r="M398" s="69">
        <f>IF(A24taxstdlife="n/a","n/a",IF(M$3&gt;(A24taxstdlife+$E398),(Input!$I$64-Input!$I$98)-SUM($I398:L398),(Input!$I$64-Input!$I$98)/A24taxstdlife))</f>
        <v>0</v>
      </c>
      <c r="N398" s="69">
        <f>IF(A24taxstdlife="n/a","n/a",IF(N$3&gt;(A24taxstdlife+$E398),(Input!$I$64-Input!$I$98)-SUM($I398:M398),(Input!$I$64-Input!$I$98)/A24taxstdlife))</f>
        <v>0</v>
      </c>
      <c r="O398" s="69">
        <f>IF(A24taxstdlife="n/a","n/a",IF(O$3&gt;(A24taxstdlife+$E398),(Input!$I$64-Input!$I$98)-SUM($I398:N398),(Input!$I$64-Input!$I$98)/A24taxstdlife))</f>
        <v>0</v>
      </c>
      <c r="P398" s="69">
        <f>IF(A24taxstdlife="n/a","n/a",IF(P$3&gt;(A24taxstdlife+$E398),(Input!$I$64-Input!$I$98)-SUM($I398:O398),(Input!$I$64-Input!$I$98)/A24taxstdlife))</f>
        <v>0</v>
      </c>
      <c r="Q398" s="69">
        <f>IF(A24taxstdlife="n/a","n/a",IF(Q$3&gt;(A24taxstdlife+$E398),(Input!$I$64-Input!$I$98)-SUM($I398:P398),(Input!$I$64-Input!$I$98)/A24taxstdlife))</f>
        <v>0</v>
      </c>
      <c r="R398" s="69"/>
      <c r="S398" s="104"/>
      <c r="T398" s="104"/>
      <c r="U398" s="104"/>
      <c r="V398" s="104"/>
      <c r="W398" s="104"/>
      <c r="X398" s="104"/>
      <c r="Y398" s="104"/>
      <c r="Z398" s="104"/>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2"/>
      <c r="BK398" s="190"/>
      <c r="BL398" s="190"/>
      <c r="BM398" s="190"/>
      <c r="BN398" s="190"/>
      <c r="BO398" s="190"/>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51"/>
      <c r="E399" s="87">
        <v>4</v>
      </c>
      <c r="F399" s="27"/>
      <c r="G399" s="212"/>
      <c r="H399" s="151"/>
      <c r="I399" s="151"/>
      <c r="J399" s="150"/>
      <c r="K399" s="69">
        <f>IF(A24taxstdlife="n/a","n/a",IF(K$3&gt;(A24taxstdlife+$E399),(Input!$J$64-Input!$J$98)-SUM($J399:J399),(Input!$J$64-Input!$J$98)/A24taxstdlife))</f>
        <v>0</v>
      </c>
      <c r="L399" s="69">
        <f>IF(A24taxstdlife="n/a","n/a",IF(L$3&gt;(A24taxstdlife+$E399),(Input!$J$64-Input!$J$98)-SUM($J399:K399),(Input!$J$64-Input!$J$98)/A24taxstdlife))</f>
        <v>0</v>
      </c>
      <c r="M399" s="69">
        <f>IF(A24taxstdlife="n/a","n/a",IF(M$3&gt;(A24taxstdlife+$E399),(Input!$J$64-Input!$J$98)-SUM($J399:L399),(Input!$J$64-Input!$J$98)/A24taxstdlife))</f>
        <v>0</v>
      </c>
      <c r="N399" s="69">
        <f>IF(A24taxstdlife="n/a","n/a",IF(N$3&gt;(A24taxstdlife+$E399),(Input!$J$64-Input!$J$98)-SUM($J399:M399),(Input!$J$64-Input!$J$98)/A24taxstdlife))</f>
        <v>0</v>
      </c>
      <c r="O399" s="69">
        <f>IF(A24taxstdlife="n/a","n/a",IF(O$3&gt;(A24taxstdlife+$E399),(Input!$J$64-Input!$J$98)-SUM($J399:N399),(Input!$J$64-Input!$J$98)/A24taxstdlife))</f>
        <v>0</v>
      </c>
      <c r="P399" s="69">
        <f>IF(A24taxstdlife="n/a","n/a",IF(P$3&gt;(A24taxstdlife+$E399),(Input!$J$64-Input!$J$98)-SUM($J399:O399),(Input!$J$64-Input!$J$98)/A24taxstdlife))</f>
        <v>0</v>
      </c>
      <c r="Q399" s="69">
        <f>IF(A24taxstdlife="n/a","n/a",IF(Q$3&gt;(A24taxstdlife+$E399),(Input!$J$64-Input!$J$98)-SUM($J399:P399),(Input!$J$64-Input!$J$98)/A24taxstdlife))</f>
        <v>0</v>
      </c>
      <c r="R399" s="69"/>
      <c r="S399" s="104"/>
      <c r="T399" s="104"/>
      <c r="U399" s="104"/>
      <c r="V399" s="104"/>
      <c r="W399" s="104"/>
      <c r="X399" s="104"/>
      <c r="Y399" s="104"/>
      <c r="Z399" s="104"/>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190"/>
      <c r="BK399" s="190"/>
      <c r="BL399" s="190"/>
      <c r="BM399" s="190"/>
      <c r="BN399" s="190"/>
      <c r="BO399" s="190"/>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51"/>
      <c r="E400" s="87">
        <v>5</v>
      </c>
      <c r="F400" s="27"/>
      <c r="G400" s="212"/>
      <c r="H400" s="151"/>
      <c r="I400" s="151"/>
      <c r="J400" s="151"/>
      <c r="K400" s="150"/>
      <c r="L400" s="69">
        <f>IF(A24taxstdlife="n/a","n/a",IF(L$3&gt;(A24taxstdlife+$E400),(Input!$K$64-Input!$K$98)-SUM($K400:K400),(Input!$K$64-Input!$K$98)/A24taxstdlife))</f>
        <v>0</v>
      </c>
      <c r="M400" s="69">
        <f>IF(A24taxstdlife="n/a","n/a",IF(M$3&gt;(A24taxstdlife+$E400),(Input!$K$64-Input!$K$98)-SUM($K400:L400),(Input!$K$64-Input!$K$98)/A24taxstdlife))</f>
        <v>0</v>
      </c>
      <c r="N400" s="69">
        <f>IF(A24taxstdlife="n/a","n/a",IF(N$3&gt;(A24taxstdlife+$E400),(Input!$K$64-Input!$K$98)-SUM($K400:M400),(Input!$K$64-Input!$K$98)/A24taxstdlife))</f>
        <v>0</v>
      </c>
      <c r="O400" s="69">
        <f>IF(A24taxstdlife="n/a","n/a",IF(O$3&gt;(A24taxstdlife+$E400),(Input!$K$64-Input!$K$98)-SUM($K400:N400),(Input!$K$64-Input!$K$98)/A24taxstdlife))</f>
        <v>0</v>
      </c>
      <c r="P400" s="69">
        <f>IF(A24taxstdlife="n/a","n/a",IF(P$3&gt;(A24taxstdlife+$E400),(Input!$K$64-Input!$K$98)-SUM($K400:O400),(Input!$K$64-Input!$K$98)/A24taxstdlife))</f>
        <v>0</v>
      </c>
      <c r="Q400" s="69">
        <f>IF(A24taxstdlife="n/a","n/a",IF(Q$3&gt;(A24taxstdlife+$E400),(Input!$K$64-Input!$K$98)-SUM($K400:P400),(Input!$K$64-Input!$K$98)/A24taxstdlife))</f>
        <v>0</v>
      </c>
      <c r="R400" s="69"/>
      <c r="S400" s="104"/>
      <c r="T400" s="104"/>
      <c r="U400" s="104"/>
      <c r="V400" s="104"/>
      <c r="W400" s="104"/>
      <c r="X400" s="104"/>
      <c r="Y400" s="104"/>
      <c r="Z400" s="104"/>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190"/>
      <c r="BK400" s="190"/>
      <c r="BL400" s="190"/>
      <c r="BM400" s="190"/>
      <c r="BN400" s="190"/>
      <c r="BO400" s="19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51"/>
      <c r="E401" s="87">
        <v>6</v>
      </c>
      <c r="F401" s="27"/>
      <c r="G401" s="212"/>
      <c r="H401" s="151"/>
      <c r="I401" s="151"/>
      <c r="J401" s="151"/>
      <c r="K401" s="151"/>
      <c r="L401" s="150"/>
      <c r="M401" s="69">
        <f>IF(A24taxstdlife="n/a","n/a",IF(M$3&gt;(A24taxstdlife+$E401),(Input!$L$64-Input!$L$98)-SUM($L401:L401),(Input!$L$64-Input!$L$98)/A24taxstdlife))</f>
        <v>0</v>
      </c>
      <c r="N401" s="69">
        <f>IF(A24taxstdlife="n/a","n/a",IF(N$3&gt;(A24taxstdlife+$E401),(Input!$L$64-Input!$L$98)-SUM($L401:M401),(Input!$L$64-Input!$L$98)/A24taxstdlife))</f>
        <v>0</v>
      </c>
      <c r="O401" s="69">
        <f>IF(A24taxstdlife="n/a","n/a",IF(O$3&gt;(A24taxstdlife+$E401),(Input!$L$64-Input!$L$98)-SUM($L401:N401),(Input!$L$64-Input!$L$98)/A24taxstdlife))</f>
        <v>0</v>
      </c>
      <c r="P401" s="69">
        <f>IF(A24taxstdlife="n/a","n/a",IF(P$3&gt;(A24taxstdlife+$E401),(Input!$L$64-Input!$L$98)-SUM($L401:O401),(Input!$L$64-Input!$L$98)/A24taxstdlife))</f>
        <v>0</v>
      </c>
      <c r="Q401" s="69">
        <f>IF(A24taxstdlife="n/a","n/a",IF(Q$3&gt;(A24taxstdlife+$E401),(Input!$L$64-Input!$L$98)-SUM($L401:P401),(Input!$L$64-Input!$L$98)/A24taxstdlife))</f>
        <v>0</v>
      </c>
      <c r="R401" s="69"/>
      <c r="S401" s="104"/>
      <c r="T401" s="104"/>
      <c r="U401" s="104"/>
      <c r="V401" s="104"/>
      <c r="W401" s="104"/>
      <c r="X401" s="104"/>
      <c r="Y401" s="104"/>
      <c r="Z401" s="10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190"/>
      <c r="BK401" s="190"/>
      <c r="BL401" s="190"/>
      <c r="BM401" s="190"/>
      <c r="BN401" s="190"/>
      <c r="BO401" s="190"/>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51"/>
      <c r="E402" s="87">
        <v>7</v>
      </c>
      <c r="F402" s="27"/>
      <c r="G402" s="212"/>
      <c r="H402" s="151"/>
      <c r="I402" s="151"/>
      <c r="J402" s="151"/>
      <c r="K402" s="151"/>
      <c r="L402" s="151"/>
      <c r="M402" s="150"/>
      <c r="N402" s="69">
        <f>IF(A24taxstdlife="n/a","n/a",IF(N$3&gt;(A24taxstdlife+$E402),(Input!$M$64-Input!$M$98)-SUM($M402:M402),(Input!$M$64-Input!$M$98)/A24taxstdlife))</f>
        <v>0</v>
      </c>
      <c r="O402" s="69">
        <f>IF(A24taxstdlife="n/a","n/a",IF(O$3&gt;(A24taxstdlife+$E402),(Input!$M$64-Input!$M$98)-SUM($M402:N402),(Input!$M$64-Input!$M$98)/A24taxstdlife))</f>
        <v>0</v>
      </c>
      <c r="P402" s="69">
        <f>IF(A24taxstdlife="n/a","n/a",IF(P$3&gt;(A24taxstdlife+$E402),(Input!$M$64-Input!$M$98)-SUM($M402:O402),(Input!$M$64-Input!$M$98)/A24taxstdlife))</f>
        <v>0</v>
      </c>
      <c r="Q402" s="69">
        <f>IF(A24taxstdlife="n/a","n/a",IF(Q$3&gt;(A24taxstdlife+$E402),(Input!$M$64-Input!$M$98)-SUM($M402:P402),(Input!$M$64-Input!$M$98)/A24taxstdlife))</f>
        <v>0</v>
      </c>
      <c r="R402" s="69"/>
      <c r="S402" s="104"/>
      <c r="T402" s="104"/>
      <c r="U402" s="104"/>
      <c r="V402" s="104"/>
      <c r="W402" s="104"/>
      <c r="X402" s="104"/>
      <c r="Y402" s="104"/>
      <c r="Z402" s="104"/>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190"/>
      <c r="BK402" s="190"/>
      <c r="BL402" s="190"/>
      <c r="BM402" s="190"/>
      <c r="BN402" s="190"/>
      <c r="BO402" s="190"/>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51"/>
      <c r="E403" s="87">
        <v>8</v>
      </c>
      <c r="F403" s="27"/>
      <c r="G403" s="212"/>
      <c r="H403" s="151"/>
      <c r="I403" s="151"/>
      <c r="J403" s="151"/>
      <c r="K403" s="151"/>
      <c r="L403" s="151"/>
      <c r="M403" s="151"/>
      <c r="N403" s="150"/>
      <c r="O403" s="69">
        <f>IF(A24taxstdlife="n/a","n/a",IF(O$3&gt;(A24taxstdlife+$E403),(Input!$N$64-Input!$N$98)-SUM($N403:N403),(Input!$N$64-Input!$N$98)/A24taxstdlife))</f>
        <v>0</v>
      </c>
      <c r="P403" s="69">
        <f>IF(A24taxstdlife="n/a","n/a",IF(P$3&gt;(A24taxstdlife+$E403),(Input!$N$64-Input!$N$98)-SUM($N403:O403),(Input!$N$64-Input!$N$98)/A24taxstdlife))</f>
        <v>0</v>
      </c>
      <c r="Q403" s="69">
        <f>IF(A24taxstdlife="n/a","n/a",IF(Q$3&gt;(A24taxstdlife+$E403),(Input!$N$64-Input!$N$98)-SUM($N403:P403),(Input!$N$64-Input!$N$98)/A24taxstdlife))</f>
        <v>0</v>
      </c>
      <c r="R403" s="69"/>
      <c r="S403" s="104"/>
      <c r="T403" s="104"/>
      <c r="U403" s="104"/>
      <c r="V403" s="104"/>
      <c r="W403" s="104"/>
      <c r="X403" s="104"/>
      <c r="Y403" s="104"/>
      <c r="Z403" s="104"/>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190"/>
      <c r="BK403" s="190"/>
      <c r="BL403" s="190"/>
      <c r="BM403" s="190"/>
      <c r="BN403" s="190"/>
      <c r="BO403" s="190"/>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51"/>
      <c r="E404" s="87">
        <v>9</v>
      </c>
      <c r="F404" s="27"/>
      <c r="G404" s="212"/>
      <c r="H404" s="151"/>
      <c r="I404" s="151"/>
      <c r="J404" s="151"/>
      <c r="K404" s="151"/>
      <c r="L404" s="151"/>
      <c r="M404" s="151"/>
      <c r="N404" s="151"/>
      <c r="O404" s="150"/>
      <c r="P404" s="69">
        <f>IF(A24taxstdlife="n/a","n/a",IF(P$3&gt;(A24taxstdlife+$E404),(Input!$O$64-Input!$O$98)-SUM($O404:O404),(Input!$O$64-Input!$O$98)/A24taxstdlife))</f>
        <v>0</v>
      </c>
      <c r="Q404" s="69">
        <f>IF(A24taxstdlife="n/a","n/a",IF(Q$3&gt;(A24taxstdlife+$E404),(Input!$O$64-Input!$O$98)-SUM($O404:P404),(Input!$O$64-Input!$O$98)/A24taxstdlife))</f>
        <v>0</v>
      </c>
      <c r="R404" s="69"/>
      <c r="S404" s="104"/>
      <c r="T404" s="104"/>
      <c r="U404" s="104"/>
      <c r="V404" s="104"/>
      <c r="W404" s="104"/>
      <c r="X404" s="104"/>
      <c r="Y404" s="104"/>
      <c r="Z404" s="104"/>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190"/>
      <c r="BK404" s="190"/>
      <c r="BL404" s="190"/>
      <c r="BM404" s="190"/>
      <c r="BN404" s="190"/>
      <c r="BO404" s="190"/>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51"/>
      <c r="E405" s="87">
        <v>10</v>
      </c>
      <c r="F405" s="27"/>
      <c r="G405" s="212"/>
      <c r="H405" s="151"/>
      <c r="I405" s="151"/>
      <c r="J405" s="151"/>
      <c r="K405" s="151"/>
      <c r="L405" s="151"/>
      <c r="M405" s="151"/>
      <c r="N405" s="151"/>
      <c r="O405" s="151"/>
      <c r="P405" s="150"/>
      <c r="Q405" s="69">
        <f>IF(A24taxstdlife="n/a","n/a",IF(Q$3&gt;(A24taxstdlife+$E405),(Input!$P$64-Input!$P$98)-SUM($P405:P405),(Input!$P$64-Input!$P$98)/A24taxstdlife))</f>
        <v>0</v>
      </c>
      <c r="R405" s="69"/>
      <c r="S405" s="104"/>
      <c r="T405" s="104"/>
      <c r="U405" s="104"/>
      <c r="V405" s="104"/>
      <c r="W405" s="104"/>
      <c r="X405" s="104"/>
      <c r="Y405" s="104"/>
      <c r="Z405" s="104"/>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190"/>
      <c r="BK405" s="190"/>
      <c r="BL405" s="190"/>
      <c r="BM405" s="190"/>
      <c r="BN405" s="190"/>
      <c r="BO405" s="190"/>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51"/>
      <c r="E406" s="88">
        <v>11</v>
      </c>
      <c r="F406" s="27"/>
      <c r="G406" s="212"/>
      <c r="H406" s="151"/>
      <c r="I406" s="151"/>
      <c r="J406" s="151"/>
      <c r="K406" s="151"/>
      <c r="L406" s="151"/>
      <c r="M406" s="151"/>
      <c r="N406" s="151"/>
      <c r="O406" s="151"/>
      <c r="P406" s="192"/>
      <c r="Q406" s="150"/>
      <c r="R406" s="69"/>
      <c r="S406" s="104"/>
      <c r="T406" s="104"/>
      <c r="U406" s="104"/>
      <c r="V406" s="104"/>
      <c r="W406" s="104"/>
      <c r="X406" s="104"/>
      <c r="Y406" s="104"/>
      <c r="Z406" s="104"/>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190"/>
      <c r="BK406" s="190"/>
      <c r="BL406" s="190"/>
      <c r="BM406" s="190"/>
      <c r="BN406" s="190"/>
      <c r="BO406" s="190"/>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f>Asset24</f>
        <v>0</v>
      </c>
      <c r="D407" s="9"/>
      <c r="E407" s="9"/>
      <c r="F407" s="23"/>
      <c r="G407" s="213">
        <f t="shared" ref="G407:L407" si="58">-SUM(G394:G406)</f>
        <v>0</v>
      </c>
      <c r="H407" s="166">
        <f t="shared" si="58"/>
        <v>0</v>
      </c>
      <c r="I407" s="166">
        <f t="shared" si="58"/>
        <v>0</v>
      </c>
      <c r="J407" s="166">
        <f t="shared" si="58"/>
        <v>0</v>
      </c>
      <c r="K407" s="166">
        <f t="shared" si="58"/>
        <v>0</v>
      </c>
      <c r="L407" s="166">
        <f t="shared" si="58"/>
        <v>0</v>
      </c>
      <c r="M407" s="166">
        <f>IF(Input!M173&gt;0, -SUM(M394:M406), 0)</f>
        <v>0</v>
      </c>
      <c r="N407" s="166">
        <f>IF(Input!N173&gt;0, -SUM(N394:N406), 0)</f>
        <v>0</v>
      </c>
      <c r="O407" s="166">
        <f>IF(Input!O173&gt;0, -SUM(O394:O406), 0)</f>
        <v>0</v>
      </c>
      <c r="P407" s="166">
        <f>IF(Input!P173&gt;0, -SUM(P394:P406), 0)</f>
        <v>0</v>
      </c>
      <c r="Q407" s="166">
        <f>IF(Input!Q173&gt;0, -SUM(Q394:Q406), 0)</f>
        <v>0</v>
      </c>
      <c r="R407" s="65"/>
      <c r="S407" s="103"/>
      <c r="T407" s="103"/>
      <c r="U407" s="103"/>
      <c r="V407" s="103"/>
      <c r="W407" s="103"/>
      <c r="X407" s="103"/>
      <c r="Y407" s="103"/>
      <c r="Z407" s="103"/>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190"/>
      <c r="BK407" s="190"/>
      <c r="BL407" s="190"/>
      <c r="BM407" s="190"/>
      <c r="BN407" s="190"/>
      <c r="BO407" s="190"/>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1">
        <f>Asset25</f>
        <v>0</v>
      </c>
      <c r="C408" s="33"/>
      <c r="D408" s="34" t="s">
        <v>65</v>
      </c>
      <c r="E408" s="33"/>
      <c r="F408" s="35"/>
      <c r="G408" s="209">
        <f>IF(G$3&gt;A25taxremlife,A25taxvalue-SUM($F408:F408),IF(A25taxremlife="N/A","n/a",A25taxvalue/A25taxremlife))</f>
        <v>0</v>
      </c>
      <c r="H408" s="68">
        <f>IF(H$3&gt;A25taxremlife,A25taxvalue-SUM($F408:G408),IF(A25taxremlife="N/A","n/a",A25taxvalue/A25taxremlife))</f>
        <v>0</v>
      </c>
      <c r="I408" s="68">
        <f>IF(I$3&gt;A25taxremlife,A25taxvalue-SUM($F408:H408),IF(A25taxremlife="N/A","n/a",A25taxvalue/A25taxremlife))</f>
        <v>0</v>
      </c>
      <c r="J408" s="68">
        <f>IF(J$3&gt;A25taxremlife,A25taxvalue-SUM($F408:I408),IF(A25taxremlife="N/A","n/a",A25taxvalue/A25taxremlife))</f>
        <v>0</v>
      </c>
      <c r="K408" s="68">
        <f>IF(K$3&gt;A25taxremlife,A25taxvalue-SUM($F408:J408),IF(A25taxremlife="N/A","n/a",A25taxvalue/A25taxremlife))</f>
        <v>0</v>
      </c>
      <c r="L408" s="68">
        <f>IF(L$3&gt;A25taxremlife,A25taxvalue-SUM($F408:K408),IF(A25taxremlife="N/A","n/a",A25taxvalue/A25taxremlife))</f>
        <v>0</v>
      </c>
      <c r="M408" s="68">
        <f>IF(M$3&gt;A25taxremlife,A25taxvalue-SUM($F408:L408),IF(A25taxremlife="N/A","n/a",A25taxvalue/A25taxremlife))</f>
        <v>0</v>
      </c>
      <c r="N408" s="68">
        <f>IF(N$3&gt;A25taxremlife,A25taxvalue-SUM($F408:M408),IF(A25taxremlife="N/A","n/a",A25taxvalue/A25taxremlife))</f>
        <v>0</v>
      </c>
      <c r="O408" s="68">
        <f>IF(O$3&gt;A25taxremlife,A25taxvalue-SUM($F408:N408),IF(A25taxremlife="N/A","n/a",A25taxvalue/A25taxremlife))</f>
        <v>0</v>
      </c>
      <c r="P408" s="68">
        <f>IF(P$3&gt;A25taxremlife,A25taxvalue-SUM($F408:O408),IF(A25taxremlife="N/A","n/a",A25taxvalue/A25taxremlife))</f>
        <v>0</v>
      </c>
      <c r="Q408" s="68">
        <f>IF(Q$3&gt;A25taxremlife,A25taxvalue-SUM($F408:P408),IF(A25taxremlife="N/A","n/a",A25taxvalue/A25taxremlife))</f>
        <v>0</v>
      </c>
      <c r="R408" s="68"/>
      <c r="S408" s="104"/>
      <c r="T408" s="104"/>
      <c r="U408" s="104"/>
      <c r="V408" s="104"/>
      <c r="W408" s="104"/>
      <c r="X408" s="104"/>
      <c r="Y408" s="104"/>
      <c r="Z408" s="104"/>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190"/>
      <c r="BK408" s="190"/>
      <c r="BL408" s="190"/>
      <c r="BM408" s="190"/>
      <c r="BN408" s="190"/>
      <c r="BO408" s="190"/>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50" t="s">
        <v>83</v>
      </c>
      <c r="E409" s="87">
        <v>0</v>
      </c>
      <c r="F409" s="27"/>
      <c r="G409" s="210"/>
      <c r="H409" s="69"/>
      <c r="I409" s="69"/>
      <c r="J409" s="69"/>
      <c r="K409" s="69"/>
      <c r="L409" s="69"/>
      <c r="M409" s="69"/>
      <c r="N409" s="69"/>
      <c r="O409" s="69"/>
      <c r="P409" s="69"/>
      <c r="Q409" s="69"/>
      <c r="R409" s="69"/>
      <c r="S409" s="104"/>
      <c r="T409" s="104"/>
      <c r="U409" s="104"/>
      <c r="V409" s="104"/>
      <c r="W409" s="104"/>
      <c r="X409" s="104"/>
      <c r="Y409" s="104"/>
      <c r="Z409" s="104"/>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190"/>
      <c r="BK409" s="190"/>
      <c r="BL409" s="190"/>
      <c r="BM409" s="190"/>
      <c r="BN409" s="190"/>
      <c r="BO409" s="190"/>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51"/>
      <c r="E410" s="87">
        <v>1</v>
      </c>
      <c r="F410" s="27"/>
      <c r="G410" s="211"/>
      <c r="H410" s="69">
        <f>IF(A25taxstdlife="n/a","n/a",IF(H$3&gt;(A25taxstdlife+$E410),(Input!$G$65-Input!$G$99)-SUM($G410:G410),(Input!$G$65-Input!$G$99)/A25taxstdlife))</f>
        <v>0</v>
      </c>
      <c r="I410" s="69">
        <f>IF(A25taxstdlife="n/a","n/a",IF(I$3&gt;(A25taxstdlife+$E410),(Input!$G$65-Input!$G$99)-SUM($G410:H410),(Input!$G$65-Input!$G$99)/A25taxstdlife))</f>
        <v>0</v>
      </c>
      <c r="J410" s="69">
        <f>IF(A25taxstdlife="n/a","n/a",IF(J$3&gt;(A25taxstdlife+$E410),(Input!$G$65-Input!$G$99)-SUM($G410:I410),(Input!$G$65-Input!$G$99)/A25taxstdlife))</f>
        <v>0</v>
      </c>
      <c r="K410" s="69">
        <f>IF(A25taxstdlife="n/a","n/a",IF(K$3&gt;(A25taxstdlife+$E410),(Input!$G$65-Input!$G$99)-SUM($G410:J410),(Input!$G$65-Input!$G$99)/A25taxstdlife))</f>
        <v>0</v>
      </c>
      <c r="L410" s="69">
        <f>IF(A25taxstdlife="n/a","n/a",IF(L$3&gt;(A25taxstdlife+$E410),(Input!$G$65-Input!$G$99)-SUM($G410:K410),(Input!$G$65-Input!$G$99)/A25taxstdlife))</f>
        <v>0</v>
      </c>
      <c r="M410" s="69">
        <f>IF(A25taxstdlife="n/a","n/a",IF(M$3&gt;(A25taxstdlife+$E410),(Input!$G$65-Input!$G$99)-SUM($G410:L410),(Input!$G$65-Input!$G$99)/A25taxstdlife))</f>
        <v>0</v>
      </c>
      <c r="N410" s="69">
        <f>IF(A25taxstdlife="n/a","n/a",IF(N$3&gt;(A25taxstdlife+$E410),(Input!$G$65-Input!$G$99)-SUM($G410:M410),(Input!$G$65-Input!$G$99)/A25taxstdlife))</f>
        <v>0</v>
      </c>
      <c r="O410" s="69">
        <f>IF(A25taxstdlife="n/a","n/a",IF(O$3&gt;(A25taxstdlife+$E410),(Input!$G$65-Input!$G$99)-SUM($G410:N410),(Input!$G$65-Input!$G$99)/A25taxstdlife))</f>
        <v>0</v>
      </c>
      <c r="P410" s="69">
        <f>IF(A25taxstdlife="n/a","n/a",IF(P$3&gt;(A25taxstdlife+$E410),(Input!$G$65-Input!$G$99)-SUM($G410:O410),(Input!$G$65-Input!$G$99)/A25taxstdlife))</f>
        <v>0</v>
      </c>
      <c r="Q410" s="69">
        <f>IF(A25taxstdlife="n/a","n/a",IF(Q$3&gt;(A25taxstdlife+$E410),(Input!$G$65-Input!$G$99)-SUM($G410:P410),(Input!$G$65-Input!$G$99)/A25taxstdlife))</f>
        <v>0</v>
      </c>
      <c r="R410" s="69"/>
      <c r="S410" s="104"/>
      <c r="T410" s="104"/>
      <c r="U410" s="104"/>
      <c r="V410" s="104"/>
      <c r="W410" s="104"/>
      <c r="X410" s="104"/>
      <c r="Y410" s="104"/>
      <c r="Z410" s="104"/>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190"/>
      <c r="BK410" s="190"/>
      <c r="BL410" s="190"/>
      <c r="BM410" s="190"/>
      <c r="BN410" s="190"/>
      <c r="BO410" s="19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51"/>
      <c r="E411" s="87">
        <v>2</v>
      </c>
      <c r="F411" s="27"/>
      <c r="G411" s="212"/>
      <c r="H411" s="150"/>
      <c r="I411" s="69">
        <f>IF(A25taxstdlife="n/a","n/a",IF(I$3&gt;(A25taxstdlife+$E411),(Input!$H$65-Input!$H$99)-SUM($H411:H411),(Input!$H$65-Input!$H$99)/A25taxstdlife))</f>
        <v>0</v>
      </c>
      <c r="J411" s="69">
        <f>IF(A25taxstdlife="n/a","n/a",IF(J$3&gt;(A25taxstdlife+$E411),(Input!$H$65-Input!$H$99)-SUM($H411:I411),(Input!$H$65-Input!$H$99)/A25taxstdlife))</f>
        <v>0</v>
      </c>
      <c r="K411" s="69">
        <f>IF(A25taxstdlife="n/a","n/a",IF(K$3&gt;(A25taxstdlife+$E411),(Input!$H$65-Input!$H$99)-SUM($H411:J411),(Input!$H$65-Input!$H$99)/A25taxstdlife))</f>
        <v>0</v>
      </c>
      <c r="L411" s="69">
        <f>IF(A25taxstdlife="n/a","n/a",IF(L$3&gt;(A25taxstdlife+$E411),(Input!$H$65-Input!$H$99)-SUM($H411:K411),(Input!$H$65-Input!$H$99)/A25taxstdlife))</f>
        <v>0</v>
      </c>
      <c r="M411" s="69">
        <f>IF(A25taxstdlife="n/a","n/a",IF(M$3&gt;(A25taxstdlife+$E411),(Input!$H$65-Input!$H$99)-SUM($H411:L411),(Input!$H$65-Input!$H$99)/A25taxstdlife))</f>
        <v>0</v>
      </c>
      <c r="N411" s="69">
        <f>IF(A25taxstdlife="n/a","n/a",IF(N$3&gt;(A25taxstdlife+$E411),(Input!$H$65-Input!$H$99)-SUM($H411:M411),(Input!$H$65-Input!$H$99)/A25taxstdlife))</f>
        <v>0</v>
      </c>
      <c r="O411" s="69">
        <f>IF(A25taxstdlife="n/a","n/a",IF(O$3&gt;(A25taxstdlife+$E411),(Input!$H$65-Input!$H$99)-SUM($H411:N411),(Input!$H$65-Input!$H$99)/A25taxstdlife))</f>
        <v>0</v>
      </c>
      <c r="P411" s="69">
        <f>IF(A25taxstdlife="n/a","n/a",IF(P$3&gt;(A25taxstdlife+$E411),(Input!$H$65-Input!$H$99)-SUM($H411:O411),(Input!$H$65-Input!$H$99)/A25taxstdlife))</f>
        <v>0</v>
      </c>
      <c r="Q411" s="69">
        <f>IF(A25taxstdlife="n/a","n/a",IF(Q$3&gt;(A25taxstdlife+$E411),(Input!$H$65-Input!$H$99)-SUM($H411:P411),(Input!$H$65-Input!$H$99)/A25taxstdlife))</f>
        <v>0</v>
      </c>
      <c r="R411" s="69"/>
      <c r="S411" s="104"/>
      <c r="T411" s="104"/>
      <c r="U411" s="104"/>
      <c r="V411" s="104"/>
      <c r="W411" s="104"/>
      <c r="X411" s="104"/>
      <c r="Y411" s="104"/>
      <c r="Z411" s="104"/>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190"/>
      <c r="BK411" s="190"/>
      <c r="BL411" s="190"/>
      <c r="BM411" s="190"/>
      <c r="BN411" s="190"/>
      <c r="BO411" s="190"/>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51"/>
      <c r="E412" s="87">
        <v>3</v>
      </c>
      <c r="F412" s="27"/>
      <c r="G412" s="212"/>
      <c r="H412" s="151"/>
      <c r="I412" s="150"/>
      <c r="J412" s="69">
        <f>IF(A25taxstdlife="n/a","n/a",IF(J$3&gt;(A25taxstdlife+$E412),(Input!$I$65-Input!$I$99)-SUM($I412:I412),(Input!$I$65-Input!$I$99)/A25taxstdlife))</f>
        <v>0</v>
      </c>
      <c r="K412" s="69">
        <f>IF(A25taxstdlife="n/a","n/a",IF(K$3&gt;(A25taxstdlife+$E412),(Input!$I$65-Input!$I$99)-SUM($I412:J412),(Input!$I$65-Input!$I$99)/A25taxstdlife))</f>
        <v>0</v>
      </c>
      <c r="L412" s="69">
        <f>IF(A25taxstdlife="n/a","n/a",IF(L$3&gt;(A25taxstdlife+$E412),(Input!$I$65-Input!$I$99)-SUM($I412:K412),(Input!$I$65-Input!$I$99)/A25taxstdlife))</f>
        <v>0</v>
      </c>
      <c r="M412" s="69">
        <f>IF(A25taxstdlife="n/a","n/a",IF(M$3&gt;(A25taxstdlife+$E412),(Input!$I$65-Input!$I$99)-SUM($I412:L412),(Input!$I$65-Input!$I$99)/A25taxstdlife))</f>
        <v>0</v>
      </c>
      <c r="N412" s="69">
        <f>IF(A25taxstdlife="n/a","n/a",IF(N$3&gt;(A25taxstdlife+$E412),(Input!$I$65-Input!$I$99)-SUM($I412:M412),(Input!$I$65-Input!$I$99)/A25taxstdlife))</f>
        <v>0</v>
      </c>
      <c r="O412" s="69">
        <f>IF(A25taxstdlife="n/a","n/a",IF(O$3&gt;(A25taxstdlife+$E412),(Input!$I$65-Input!$I$99)-SUM($I412:N412),(Input!$I$65-Input!$I$99)/A25taxstdlife))</f>
        <v>0</v>
      </c>
      <c r="P412" s="69">
        <f>IF(A25taxstdlife="n/a","n/a",IF(P$3&gt;(A25taxstdlife+$E412),(Input!$I$65-Input!$I$99)-SUM($I412:O412),(Input!$I$65-Input!$I$99)/A25taxstdlife))</f>
        <v>0</v>
      </c>
      <c r="Q412" s="69">
        <f>IF(A25taxstdlife="n/a","n/a",IF(Q$3&gt;(A25taxstdlife+$E412),(Input!$I$65-Input!$I$99)-SUM($I412:P412),(Input!$I$65-Input!$I$99)/A25taxstdlife))</f>
        <v>0</v>
      </c>
      <c r="R412" s="69"/>
      <c r="S412" s="104"/>
      <c r="T412" s="104"/>
      <c r="U412" s="104"/>
      <c r="V412" s="104"/>
      <c r="W412" s="104"/>
      <c r="X412" s="104"/>
      <c r="Y412" s="104"/>
      <c r="Z412" s="104"/>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2"/>
      <c r="BK412" s="190"/>
      <c r="BL412" s="190"/>
      <c r="BM412" s="190"/>
      <c r="BN412" s="190"/>
      <c r="BO412" s="190"/>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51"/>
      <c r="E413" s="87">
        <v>4</v>
      </c>
      <c r="F413" s="27"/>
      <c r="G413" s="212"/>
      <c r="H413" s="151"/>
      <c r="I413" s="151"/>
      <c r="J413" s="150"/>
      <c r="K413" s="69">
        <f>IF(A25taxstdlife="n/a","n/a",IF(K$3&gt;(A25taxstdlife+$E413),(Input!$J$65-Input!$J$99)-SUM($J413:J413),(Input!$J$65-Input!$J$99)/A25taxstdlife))</f>
        <v>0</v>
      </c>
      <c r="L413" s="69">
        <f>IF(A25taxstdlife="n/a","n/a",IF(L$3&gt;(A25taxstdlife+$E413),(Input!$J$65-Input!$J$99)-SUM($J413:K413),(Input!$J$65-Input!$J$99)/A25taxstdlife))</f>
        <v>0</v>
      </c>
      <c r="M413" s="69">
        <f>IF(A25taxstdlife="n/a","n/a",IF(M$3&gt;(A25taxstdlife+$E413),(Input!$J$65-Input!$J$99)-SUM($J413:L413),(Input!$J$65-Input!$J$99)/A25taxstdlife))</f>
        <v>0</v>
      </c>
      <c r="N413" s="69">
        <f>IF(A25taxstdlife="n/a","n/a",IF(N$3&gt;(A25taxstdlife+$E413),(Input!$J$65-Input!$J$99)-SUM($J413:M413),(Input!$J$65-Input!$J$99)/A25taxstdlife))</f>
        <v>0</v>
      </c>
      <c r="O413" s="69">
        <f>IF(A25taxstdlife="n/a","n/a",IF(O$3&gt;(A25taxstdlife+$E413),(Input!$J$65-Input!$J$99)-SUM($J413:N413),(Input!$J$65-Input!$J$99)/A25taxstdlife))</f>
        <v>0</v>
      </c>
      <c r="P413" s="69">
        <f>IF(A25taxstdlife="n/a","n/a",IF(P$3&gt;(A25taxstdlife+$E413),(Input!$J$65-Input!$J$99)-SUM($J413:O413),(Input!$J$65-Input!$J$99)/A25taxstdlife))</f>
        <v>0</v>
      </c>
      <c r="Q413" s="69">
        <f>IF(A25taxstdlife="n/a","n/a",IF(Q$3&gt;(A25taxstdlife+$E413),(Input!$J$65-Input!$J$99)-SUM($J413:P413),(Input!$J$65-Input!$J$99)/A25taxstdlife))</f>
        <v>0</v>
      </c>
      <c r="R413" s="69"/>
      <c r="S413" s="104"/>
      <c r="T413" s="104"/>
      <c r="U413" s="104"/>
      <c r="V413" s="104"/>
      <c r="W413" s="104"/>
      <c r="X413" s="104"/>
      <c r="Y413" s="104"/>
      <c r="Z413" s="104"/>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190"/>
      <c r="BK413" s="190"/>
      <c r="BL413" s="190"/>
      <c r="BM413" s="190"/>
      <c r="BN413" s="190"/>
      <c r="BO413" s="190"/>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51"/>
      <c r="E414" s="87">
        <v>5</v>
      </c>
      <c r="F414" s="27"/>
      <c r="G414" s="212"/>
      <c r="H414" s="151"/>
      <c r="I414" s="151"/>
      <c r="J414" s="151"/>
      <c r="K414" s="150"/>
      <c r="L414" s="69">
        <f>IF(A25taxstdlife="n/a","n/a",IF(L$3&gt;(A25taxstdlife+$E414),(Input!$K$65-Input!$K$99)-SUM($K414:K414),(Input!$K$65-Input!$K$99)/A25taxstdlife))</f>
        <v>0</v>
      </c>
      <c r="M414" s="69">
        <f>IF(A25taxstdlife="n/a","n/a",IF(M$3&gt;(A25taxstdlife+$E414),(Input!$K$65-Input!$K$99)-SUM($K414:L414),(Input!$K$65-Input!$K$99)/A25taxstdlife))</f>
        <v>0</v>
      </c>
      <c r="N414" s="69">
        <f>IF(A25taxstdlife="n/a","n/a",IF(N$3&gt;(A25taxstdlife+$E414),(Input!$K$65-Input!$K$99)-SUM($K414:M414),(Input!$K$65-Input!$K$99)/A25taxstdlife))</f>
        <v>0</v>
      </c>
      <c r="O414" s="69">
        <f>IF(A25taxstdlife="n/a","n/a",IF(O$3&gt;(A25taxstdlife+$E414),(Input!$K$65-Input!$K$99)-SUM($K414:N414),(Input!$K$65-Input!$K$99)/A25taxstdlife))</f>
        <v>0</v>
      </c>
      <c r="P414" s="69">
        <f>IF(A25taxstdlife="n/a","n/a",IF(P$3&gt;(A25taxstdlife+$E414),(Input!$K$65-Input!$K$99)-SUM($K414:O414),(Input!$K$65-Input!$K$99)/A25taxstdlife))</f>
        <v>0</v>
      </c>
      <c r="Q414" s="69">
        <f>IF(A25taxstdlife="n/a","n/a",IF(Q$3&gt;(A25taxstdlife+$E414),(Input!$K$65-Input!$K$99)-SUM($K414:P414),(Input!$K$65-Input!$K$99)/A25taxstdlife))</f>
        <v>0</v>
      </c>
      <c r="R414" s="69"/>
      <c r="S414" s="104"/>
      <c r="T414" s="104"/>
      <c r="U414" s="104"/>
      <c r="V414" s="104"/>
      <c r="W414" s="104"/>
      <c r="X414" s="104"/>
      <c r="Y414" s="104"/>
      <c r="Z414" s="104"/>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190"/>
      <c r="BK414" s="190"/>
      <c r="BL414" s="190"/>
      <c r="BM414" s="190"/>
      <c r="BN414" s="190"/>
      <c r="BO414" s="190"/>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51"/>
      <c r="E415" s="87">
        <v>6</v>
      </c>
      <c r="F415" s="27"/>
      <c r="G415" s="212"/>
      <c r="H415" s="151"/>
      <c r="I415" s="151"/>
      <c r="J415" s="151"/>
      <c r="K415" s="151"/>
      <c r="L415" s="150"/>
      <c r="M415" s="69">
        <f>IF(A25taxstdlife="n/a","n/a",IF(M$3&gt;(A25taxstdlife+$E415),(Input!$L$65-Input!$L$99)-SUM($L415:L415),(Input!$L$65-Input!$L$99)/A25taxstdlife))</f>
        <v>0</v>
      </c>
      <c r="N415" s="69">
        <f>IF(A25taxstdlife="n/a","n/a",IF(N$3&gt;(A25taxstdlife+$E415),(Input!$L$65-Input!$L$99)-SUM($L415:M415),(Input!$L$65-Input!$L$99)/A25taxstdlife))</f>
        <v>0</v>
      </c>
      <c r="O415" s="69">
        <f>IF(A25taxstdlife="n/a","n/a",IF(O$3&gt;(A25taxstdlife+$E415),(Input!$L$65-Input!$L$99)-SUM($L415:N415),(Input!$L$65-Input!$L$99)/A25taxstdlife))</f>
        <v>0</v>
      </c>
      <c r="P415" s="69">
        <f>IF(A25taxstdlife="n/a","n/a",IF(P$3&gt;(A25taxstdlife+$E415),(Input!$L$65-Input!$L$99)-SUM($L415:O415),(Input!$L$65-Input!$L$99)/A25taxstdlife))</f>
        <v>0</v>
      </c>
      <c r="Q415" s="69">
        <f>IF(A25taxstdlife="n/a","n/a",IF(Q$3&gt;(A25taxstdlife+$E415),(Input!$L$65-Input!$L$99)-SUM($L415:P415),(Input!$L$65-Input!$L$99)/A25taxstdlife))</f>
        <v>0</v>
      </c>
      <c r="R415" s="69"/>
      <c r="S415" s="104"/>
      <c r="T415" s="104"/>
      <c r="U415" s="104"/>
      <c r="V415" s="104"/>
      <c r="W415" s="104"/>
      <c r="X415" s="104"/>
      <c r="Y415" s="104"/>
      <c r="Z415" s="104"/>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190"/>
      <c r="BK415" s="190"/>
      <c r="BL415" s="190"/>
      <c r="BM415" s="190"/>
      <c r="BN415" s="190"/>
      <c r="BO415" s="190"/>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51"/>
      <c r="E416" s="87">
        <v>7</v>
      </c>
      <c r="F416" s="27"/>
      <c r="G416" s="212"/>
      <c r="H416" s="151"/>
      <c r="I416" s="151"/>
      <c r="J416" s="151"/>
      <c r="K416" s="151"/>
      <c r="L416" s="151"/>
      <c r="M416" s="150"/>
      <c r="N416" s="69">
        <f>IF(A25taxstdlife="n/a","n/a",IF(N$3&gt;(A25taxstdlife+$E416),(Input!$M$65-Input!$M$99)-SUM($M416:M416),(Input!$M$65-Input!$M$99)/A25taxstdlife))</f>
        <v>0</v>
      </c>
      <c r="O416" s="69">
        <f>IF(A25taxstdlife="n/a","n/a",IF(O$3&gt;(A25taxstdlife+$E416),(Input!$M$65-Input!$M$99)-SUM($M416:N416),(Input!$M$65-Input!$M$99)/A25taxstdlife))</f>
        <v>0</v>
      </c>
      <c r="P416" s="69">
        <f>IF(A25taxstdlife="n/a","n/a",IF(P$3&gt;(A25taxstdlife+$E416),(Input!$M$65-Input!$M$99)-SUM($M416:O416),(Input!$M$65-Input!$M$99)/A25taxstdlife))</f>
        <v>0</v>
      </c>
      <c r="Q416" s="69">
        <f>IF(A25taxstdlife="n/a","n/a",IF(Q$3&gt;(A25taxstdlife+$E416),(Input!$M$65-Input!$M$99)-SUM($M416:P416),(Input!$M$65-Input!$M$99)/A25taxstdlife))</f>
        <v>0</v>
      </c>
      <c r="R416" s="69"/>
      <c r="S416" s="104"/>
      <c r="T416" s="104"/>
      <c r="U416" s="104"/>
      <c r="V416" s="104"/>
      <c r="W416" s="104"/>
      <c r="X416" s="104"/>
      <c r="Y416" s="104"/>
      <c r="Z416" s="104"/>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190"/>
      <c r="BK416" s="190"/>
      <c r="BL416" s="190"/>
      <c r="BM416" s="190"/>
      <c r="BN416" s="190"/>
      <c r="BO416" s="190"/>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51"/>
      <c r="E417" s="87">
        <v>8</v>
      </c>
      <c r="F417" s="27"/>
      <c r="G417" s="212"/>
      <c r="H417" s="151"/>
      <c r="I417" s="151"/>
      <c r="J417" s="151"/>
      <c r="K417" s="151"/>
      <c r="L417" s="151"/>
      <c r="M417" s="151"/>
      <c r="N417" s="150"/>
      <c r="O417" s="69">
        <f>IF(A25taxstdlife="n/a","n/a",IF(O$3&gt;(A25taxstdlife+$E417),(Input!$N$65-Input!$N$99)-SUM($N417:N417),(Input!$N$65-Input!$N$99)/A25taxstdlife))</f>
        <v>0</v>
      </c>
      <c r="P417" s="69">
        <f>IF(A25taxstdlife="n/a","n/a",IF(P$3&gt;(A25taxstdlife+$E417),(Input!$N$65-Input!$N$99)-SUM($N417:O417),(Input!$N$65-Input!$N$99)/A25taxstdlife))</f>
        <v>0</v>
      </c>
      <c r="Q417" s="69">
        <f>IF(A25taxstdlife="n/a","n/a",IF(Q$3&gt;(A25taxstdlife+$E417),(Input!$N$65-Input!$N$99)-SUM($N417:P417),(Input!$N$65-Input!$N$99)/A25taxstdlife))</f>
        <v>0</v>
      </c>
      <c r="R417" s="69"/>
      <c r="S417" s="104"/>
      <c r="T417" s="104"/>
      <c r="U417" s="104"/>
      <c r="V417" s="104"/>
      <c r="W417" s="104"/>
      <c r="X417" s="104"/>
      <c r="Y417" s="104"/>
      <c r="Z417" s="104"/>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190"/>
      <c r="BK417" s="190"/>
      <c r="BL417" s="190"/>
      <c r="BM417" s="190"/>
      <c r="BN417" s="190"/>
      <c r="BO417" s="190"/>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51"/>
      <c r="E418" s="87">
        <v>9</v>
      </c>
      <c r="F418" s="27"/>
      <c r="G418" s="212"/>
      <c r="H418" s="151"/>
      <c r="I418" s="151"/>
      <c r="J418" s="151"/>
      <c r="K418" s="151"/>
      <c r="L418" s="151"/>
      <c r="M418" s="151"/>
      <c r="N418" s="151"/>
      <c r="O418" s="150"/>
      <c r="P418" s="69">
        <f>IF(A25taxstdlife="n/a","n/a",IF(P$3&gt;(A25taxstdlife+$E418),(Input!$O$65-Input!$O$99)-SUM($O418:O418),(Input!$O$65-Input!$O$99)/A25taxstdlife))</f>
        <v>0</v>
      </c>
      <c r="Q418" s="69">
        <f>IF(A25taxstdlife="n/a","n/a",IF(Q$3&gt;(A25taxstdlife+$E418),(Input!$O$65-Input!$O$99)-SUM($O418:P418),(Input!$O$65-Input!$O$99)/A25taxstdlife))</f>
        <v>0</v>
      </c>
      <c r="R418" s="69"/>
      <c r="S418" s="104"/>
      <c r="T418" s="104"/>
      <c r="U418" s="104"/>
      <c r="V418" s="104"/>
      <c r="W418" s="104"/>
      <c r="X418" s="104"/>
      <c r="Y418" s="104"/>
      <c r="Z418" s="104"/>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190"/>
      <c r="BK418" s="190"/>
      <c r="BL418" s="190"/>
      <c r="BM418" s="190"/>
      <c r="BN418" s="190"/>
      <c r="BO418" s="190"/>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51"/>
      <c r="E419" s="87">
        <v>10</v>
      </c>
      <c r="F419" s="27"/>
      <c r="G419" s="212"/>
      <c r="H419" s="151"/>
      <c r="I419" s="151"/>
      <c r="J419" s="151"/>
      <c r="K419" s="151"/>
      <c r="L419" s="151"/>
      <c r="M419" s="151"/>
      <c r="N419" s="151"/>
      <c r="O419" s="151"/>
      <c r="P419" s="150"/>
      <c r="Q419" s="69">
        <f>IF(A25taxstdlife="n/a","n/a",IF(Q$3&gt;(A25taxstdlife+$E419),(Input!$P$65-Input!$P$99)-SUM($P419:P419),(Input!$P$65-Input!$P$99)/A25taxstdlife))</f>
        <v>0</v>
      </c>
      <c r="R419" s="69"/>
      <c r="S419" s="104"/>
      <c r="T419" s="104"/>
      <c r="U419" s="104"/>
      <c r="V419" s="104"/>
      <c r="W419" s="104"/>
      <c r="X419" s="104"/>
      <c r="Y419" s="104"/>
      <c r="Z419" s="104"/>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190"/>
      <c r="BK419" s="190"/>
      <c r="BL419" s="190"/>
      <c r="BM419" s="190"/>
      <c r="BN419" s="190"/>
      <c r="BO419" s="190"/>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51"/>
      <c r="E420" s="88">
        <v>11</v>
      </c>
      <c r="F420" s="27"/>
      <c r="G420" s="212"/>
      <c r="H420" s="151"/>
      <c r="I420" s="151"/>
      <c r="J420" s="151"/>
      <c r="K420" s="151"/>
      <c r="L420" s="151"/>
      <c r="M420" s="151"/>
      <c r="N420" s="151"/>
      <c r="O420" s="151"/>
      <c r="P420" s="192"/>
      <c r="Q420" s="150"/>
      <c r="R420" s="69"/>
      <c r="S420" s="104"/>
      <c r="T420" s="104"/>
      <c r="U420" s="104"/>
      <c r="V420" s="104"/>
      <c r="W420" s="104"/>
      <c r="X420" s="104"/>
      <c r="Y420" s="104"/>
      <c r="Z420" s="104"/>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190"/>
      <c r="BK420" s="190"/>
      <c r="BL420" s="190"/>
      <c r="BM420" s="190"/>
      <c r="BN420" s="190"/>
      <c r="BO420" s="19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f>Asset25</f>
        <v>0</v>
      </c>
      <c r="D421" s="9"/>
      <c r="E421" s="9"/>
      <c r="F421" s="23"/>
      <c r="G421" s="213">
        <f t="shared" ref="G421:L421" si="59">-SUM(G408:G420)</f>
        <v>0</v>
      </c>
      <c r="H421" s="166">
        <f t="shared" si="59"/>
        <v>0</v>
      </c>
      <c r="I421" s="166">
        <f t="shared" si="59"/>
        <v>0</v>
      </c>
      <c r="J421" s="166">
        <f t="shared" si="59"/>
        <v>0</v>
      </c>
      <c r="K421" s="166">
        <f t="shared" si="59"/>
        <v>0</v>
      </c>
      <c r="L421" s="166">
        <f t="shared" si="59"/>
        <v>0</v>
      </c>
      <c r="M421" s="166">
        <f>IF(Input!M173&gt;0, -SUM(M408:M420), 0)</f>
        <v>0</v>
      </c>
      <c r="N421" s="166">
        <f>IF(Input!N173&gt;0, -SUM(N408:N420), 0)</f>
        <v>0</v>
      </c>
      <c r="O421" s="166">
        <f>IF(Input!O173&gt;0, -SUM(O408:O420), 0)</f>
        <v>0</v>
      </c>
      <c r="P421" s="166">
        <f>IF(Input!P173&gt;0, -SUM(P408:P420), 0)</f>
        <v>0</v>
      </c>
      <c r="Q421" s="166">
        <f>IF(Input!Q173&gt;0, -SUM(Q408:Q420), 0)</f>
        <v>0</v>
      </c>
      <c r="R421" s="65"/>
      <c r="S421" s="103"/>
      <c r="T421" s="103"/>
      <c r="U421" s="103"/>
      <c r="V421" s="103"/>
      <c r="W421" s="103"/>
      <c r="X421" s="103"/>
      <c r="Y421" s="103"/>
      <c r="Z421" s="103"/>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190"/>
      <c r="BK421" s="190"/>
      <c r="BL421" s="190"/>
      <c r="BM421" s="190"/>
      <c r="BN421" s="190"/>
      <c r="BO421" s="190"/>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1">
        <f>Asset26</f>
        <v>0</v>
      </c>
      <c r="C422" s="33"/>
      <c r="D422" s="34" t="s">
        <v>65</v>
      </c>
      <c r="E422" s="33"/>
      <c r="F422" s="35"/>
      <c r="G422" s="209">
        <f>IF(G$3&gt;A26taxremlife,A26taxvalue-SUM($F422:F422),IF(A26taxremlife="N/A","n/a",A26taxvalue/A26taxremlife))</f>
        <v>0</v>
      </c>
      <c r="H422" s="68">
        <f>IF(H$3&gt;A26taxremlife,A26taxvalue-SUM($F422:G422),IF(A26taxremlife="N/A","n/a",A26taxvalue/A26taxremlife))</f>
        <v>0</v>
      </c>
      <c r="I422" s="68">
        <f>IF(I$3&gt;A26taxremlife,A26taxvalue-SUM($F422:H422),IF(A26taxremlife="N/A","n/a",A26taxvalue/A26taxremlife))</f>
        <v>0</v>
      </c>
      <c r="J422" s="68">
        <f>IF(J$3&gt;A26taxremlife,A26taxvalue-SUM($F422:I422),IF(A26taxremlife="N/A","n/a",A26taxvalue/A26taxremlife))</f>
        <v>0</v>
      </c>
      <c r="K422" s="68">
        <f>IF(K$3&gt;A26taxremlife,A26taxvalue-SUM($F422:J422),IF(A26taxremlife="N/A","n/a",A26taxvalue/A26taxremlife))</f>
        <v>0</v>
      </c>
      <c r="L422" s="68">
        <f>IF(L$3&gt;A26taxremlife,A26taxvalue-SUM($F422:K422),IF(A26taxremlife="N/A","n/a",A26taxvalue/A26taxremlife))</f>
        <v>0</v>
      </c>
      <c r="M422" s="68">
        <f>IF(M$3&gt;A26taxremlife,A26taxvalue-SUM($F422:L422),IF(A26taxremlife="N/A","n/a",A26taxvalue/A26taxremlife))</f>
        <v>0</v>
      </c>
      <c r="N422" s="68">
        <f>IF(N$3&gt;A26taxremlife,A26taxvalue-SUM($F422:M422),IF(A26taxremlife="N/A","n/a",A26taxvalue/A26taxremlife))</f>
        <v>0</v>
      </c>
      <c r="O422" s="68">
        <f>IF(O$3&gt;A26taxremlife,A26taxvalue-SUM($F422:N422),IF(A26taxremlife="N/A","n/a",A26taxvalue/A26taxremlife))</f>
        <v>0</v>
      </c>
      <c r="P422" s="68">
        <f>IF(P$3&gt;A26taxremlife,A26taxvalue-SUM($F422:O422),IF(A26taxremlife="N/A","n/a",A26taxvalue/A26taxremlife))</f>
        <v>0</v>
      </c>
      <c r="Q422" s="68">
        <f>IF(Q$3&gt;A26taxremlife,A26taxvalue-SUM($F422:P422),IF(A26taxremlife="N/A","n/a",A26taxvalue/A26taxremlife))</f>
        <v>0</v>
      </c>
      <c r="R422" s="68"/>
      <c r="S422" s="104"/>
      <c r="T422" s="104"/>
      <c r="U422" s="104"/>
      <c r="V422" s="104"/>
      <c r="W422" s="104"/>
      <c r="X422" s="104"/>
      <c r="Y422" s="104"/>
      <c r="Z422" s="104"/>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190"/>
      <c r="BK422" s="190"/>
      <c r="BL422" s="190"/>
      <c r="BM422" s="190"/>
      <c r="BN422" s="190"/>
      <c r="BO422" s="190"/>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50" t="s">
        <v>83</v>
      </c>
      <c r="E423" s="87">
        <v>0</v>
      </c>
      <c r="F423" s="27"/>
      <c r="G423" s="210"/>
      <c r="H423" s="69"/>
      <c r="I423" s="69"/>
      <c r="J423" s="69"/>
      <c r="K423" s="69"/>
      <c r="L423" s="69"/>
      <c r="M423" s="69"/>
      <c r="N423" s="69"/>
      <c r="O423" s="69"/>
      <c r="P423" s="69"/>
      <c r="Q423" s="69"/>
      <c r="R423" s="69"/>
      <c r="S423" s="104"/>
      <c r="T423" s="104"/>
      <c r="U423" s="104"/>
      <c r="V423" s="104"/>
      <c r="W423" s="104"/>
      <c r="X423" s="104"/>
      <c r="Y423" s="104"/>
      <c r="Z423" s="104"/>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190"/>
      <c r="BK423" s="190"/>
      <c r="BL423" s="190"/>
      <c r="BM423" s="190"/>
      <c r="BN423" s="190"/>
      <c r="BO423" s="190"/>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51"/>
      <c r="E424" s="87">
        <v>1</v>
      </c>
      <c r="F424" s="27"/>
      <c r="G424" s="211"/>
      <c r="H424" s="69">
        <f>IF(A26taxstdlife="n/a","n/a",IF(H$3&gt;(A26taxstdlife+$E424),(Input!$G$66-Input!$G$100)-SUM($G424:G424),(Input!$G$66-Input!$G$100)/A26taxstdlife))</f>
        <v>0</v>
      </c>
      <c r="I424" s="69">
        <f>IF(A26taxstdlife="n/a","n/a",IF(I$3&gt;(A26taxstdlife+$E424),(Input!$G$66-Input!$G$100)-SUM($G424:H424),(Input!$G$66-Input!$G$100)/A26taxstdlife))</f>
        <v>0</v>
      </c>
      <c r="J424" s="69">
        <f>IF(A26taxstdlife="n/a","n/a",IF(J$3&gt;(A26taxstdlife+$E424),(Input!$G$66-Input!$G$100)-SUM($G424:I424),(Input!$G$66-Input!$G$100)/A26taxstdlife))</f>
        <v>0</v>
      </c>
      <c r="K424" s="69">
        <f>IF(A26taxstdlife="n/a","n/a",IF(K$3&gt;(A26taxstdlife+$E424),(Input!$G$66-Input!$G$100)-SUM($G424:J424),(Input!$G$66-Input!$G$100)/A26taxstdlife))</f>
        <v>0</v>
      </c>
      <c r="L424" s="69">
        <f>IF(A26taxstdlife="n/a","n/a",IF(L$3&gt;(A26taxstdlife+$E424),(Input!$G$66-Input!$G$100)-SUM($G424:K424),(Input!$G$66-Input!$G$100)/A26taxstdlife))</f>
        <v>0</v>
      </c>
      <c r="M424" s="69">
        <f>IF(A26taxstdlife="n/a","n/a",IF(M$3&gt;(A26taxstdlife+$E424),(Input!$G$66-Input!$G$100)-SUM($G424:L424),(Input!$G$66-Input!$G$100)/A26taxstdlife))</f>
        <v>0</v>
      </c>
      <c r="N424" s="69">
        <f>IF(A26taxstdlife="n/a","n/a",IF(N$3&gt;(A26taxstdlife+$E424),(Input!$G$66-Input!$G$100)-SUM($G424:M424),(Input!$G$66-Input!$G$100)/A26taxstdlife))</f>
        <v>0</v>
      </c>
      <c r="O424" s="69">
        <f>IF(A26taxstdlife="n/a","n/a",IF(O$3&gt;(A26taxstdlife+$E424),(Input!$G$66-Input!$G$100)-SUM($G424:N424),(Input!$G$66-Input!$G$100)/A26taxstdlife))</f>
        <v>0</v>
      </c>
      <c r="P424" s="69">
        <f>IF(A26taxstdlife="n/a","n/a",IF(P$3&gt;(A26taxstdlife+$E424),(Input!$G$66-Input!$G$100)-SUM($G424:O424),(Input!$G$66-Input!$G$100)/A26taxstdlife))</f>
        <v>0</v>
      </c>
      <c r="Q424" s="69">
        <f>IF(A26taxstdlife="n/a","n/a",IF(Q$3&gt;(A26taxstdlife+$E424),(Input!$G$66-Input!$G$100)-SUM($G424:P424),(Input!$G$66-Input!$G$100)/A26taxstdlife))</f>
        <v>0</v>
      </c>
      <c r="R424" s="69"/>
      <c r="S424" s="104"/>
      <c r="T424" s="104"/>
      <c r="U424" s="104"/>
      <c r="V424" s="104"/>
      <c r="W424" s="104"/>
      <c r="X424" s="104"/>
      <c r="Y424" s="104"/>
      <c r="Z424" s="104"/>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190"/>
      <c r="BK424" s="190"/>
      <c r="BL424" s="190"/>
      <c r="BM424" s="190"/>
      <c r="BN424" s="190"/>
      <c r="BO424" s="190"/>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51"/>
      <c r="E425" s="87">
        <v>2</v>
      </c>
      <c r="F425" s="27"/>
      <c r="G425" s="212"/>
      <c r="H425" s="150"/>
      <c r="I425" s="69">
        <f>IF(A26taxstdlife="n/a","n/a",IF(I$3&gt;(A26taxstdlife+$E425),(Input!$H$66-Input!$H$100)-SUM($H425:H425),(Input!$H$66-Input!$H$100)/A26taxstdlife))</f>
        <v>0</v>
      </c>
      <c r="J425" s="69">
        <f>IF(A26taxstdlife="n/a","n/a",IF(J$3&gt;(A26taxstdlife+$E425),(Input!$H$66-Input!$H$100)-SUM($H425:I425),(Input!$H$66-Input!$H$100)/A26taxstdlife))</f>
        <v>0</v>
      </c>
      <c r="K425" s="69">
        <f>IF(A26taxstdlife="n/a","n/a",IF(K$3&gt;(A26taxstdlife+$E425),(Input!$H$66-Input!$H$100)-SUM($H425:J425),(Input!$H$66-Input!$H$100)/A26taxstdlife))</f>
        <v>0</v>
      </c>
      <c r="L425" s="69">
        <f>IF(A26taxstdlife="n/a","n/a",IF(L$3&gt;(A26taxstdlife+$E425),(Input!$H$66-Input!$H$100)-SUM($H425:K425),(Input!$H$66-Input!$H$100)/A26taxstdlife))</f>
        <v>0</v>
      </c>
      <c r="M425" s="69">
        <f>IF(A26taxstdlife="n/a","n/a",IF(M$3&gt;(A26taxstdlife+$E425),(Input!$H$66-Input!$H$100)-SUM($H425:L425),(Input!$H$66-Input!$H$100)/A26taxstdlife))</f>
        <v>0</v>
      </c>
      <c r="N425" s="69">
        <f>IF(A26taxstdlife="n/a","n/a",IF(N$3&gt;(A26taxstdlife+$E425),(Input!$H$66-Input!$H$100)-SUM($H425:M425),(Input!$H$66-Input!$H$100)/A26taxstdlife))</f>
        <v>0</v>
      </c>
      <c r="O425" s="69">
        <f>IF(A26taxstdlife="n/a","n/a",IF(O$3&gt;(A26taxstdlife+$E425),(Input!$H$66-Input!$H$100)-SUM($H425:N425),(Input!$H$66-Input!$H$100)/A26taxstdlife))</f>
        <v>0</v>
      </c>
      <c r="P425" s="69">
        <f>IF(A26taxstdlife="n/a","n/a",IF(P$3&gt;(A26taxstdlife+$E425),(Input!$H$66-Input!$H$100)-SUM($H425:O425),(Input!$H$66-Input!$H$100)/A26taxstdlife))</f>
        <v>0</v>
      </c>
      <c r="Q425" s="69">
        <f>IF(A26taxstdlife="n/a","n/a",IF(Q$3&gt;(A26taxstdlife+$E425),(Input!$H$66-Input!$H$100)-SUM($H425:P425),(Input!$H$66-Input!$H$100)/A26taxstdlife))</f>
        <v>0</v>
      </c>
      <c r="R425" s="69"/>
      <c r="S425" s="104"/>
      <c r="T425" s="104"/>
      <c r="U425" s="104"/>
      <c r="V425" s="104"/>
      <c r="W425" s="104"/>
      <c r="X425" s="104"/>
      <c r="Y425" s="104"/>
      <c r="Z425" s="104"/>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190"/>
      <c r="BK425" s="190"/>
      <c r="BL425" s="190"/>
      <c r="BM425" s="190"/>
      <c r="BN425" s="190"/>
      <c r="BO425" s="190"/>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51"/>
      <c r="E426" s="87">
        <v>3</v>
      </c>
      <c r="F426" s="27"/>
      <c r="G426" s="212"/>
      <c r="H426" s="151"/>
      <c r="I426" s="150"/>
      <c r="J426" s="69">
        <f>IF(A26taxstdlife="n/a","n/a",IF(J$3&gt;(A26taxstdlife+$E426),(Input!$I$66-Input!$I$100)-SUM($I426:I426),(Input!$I$66-Input!$I$100)/A26taxstdlife))</f>
        <v>0</v>
      </c>
      <c r="K426" s="69">
        <f>IF(A26taxstdlife="n/a","n/a",IF(K$3&gt;(A26taxstdlife+$E426),(Input!$I$66-Input!$I$100)-SUM($I426:J426),(Input!$I$66-Input!$I$100)/A26taxstdlife))</f>
        <v>0</v>
      </c>
      <c r="L426" s="69">
        <f>IF(A26taxstdlife="n/a","n/a",IF(L$3&gt;(A26taxstdlife+$E426),(Input!$I$66-Input!$I$100)-SUM($I426:K426),(Input!$I$66-Input!$I$100)/A26taxstdlife))</f>
        <v>0</v>
      </c>
      <c r="M426" s="69">
        <f>IF(A26taxstdlife="n/a","n/a",IF(M$3&gt;(A26taxstdlife+$E426),(Input!$I$66-Input!$I$100)-SUM($I426:L426),(Input!$I$66-Input!$I$100)/A26taxstdlife))</f>
        <v>0</v>
      </c>
      <c r="N426" s="69">
        <f>IF(A26taxstdlife="n/a","n/a",IF(N$3&gt;(A26taxstdlife+$E426),(Input!$I$66-Input!$I$100)-SUM($I426:M426),(Input!$I$66-Input!$I$100)/A26taxstdlife))</f>
        <v>0</v>
      </c>
      <c r="O426" s="69">
        <f>IF(A26taxstdlife="n/a","n/a",IF(O$3&gt;(A26taxstdlife+$E426),(Input!$I$66-Input!$I$100)-SUM($I426:N426),(Input!$I$66-Input!$I$100)/A26taxstdlife))</f>
        <v>0</v>
      </c>
      <c r="P426" s="69">
        <f>IF(A26taxstdlife="n/a","n/a",IF(P$3&gt;(A26taxstdlife+$E426),(Input!$I$66-Input!$I$100)-SUM($I426:O426),(Input!$I$66-Input!$I$100)/A26taxstdlife))</f>
        <v>0</v>
      </c>
      <c r="Q426" s="69">
        <f>IF(A26taxstdlife="n/a","n/a",IF(Q$3&gt;(A26taxstdlife+$E426),(Input!$I$66-Input!$I$100)-SUM($I426:P426),(Input!$I$66-Input!$I$100)/A26taxstdlife))</f>
        <v>0</v>
      </c>
      <c r="R426" s="69"/>
      <c r="S426" s="104"/>
      <c r="T426" s="104"/>
      <c r="U426" s="104"/>
      <c r="V426" s="104"/>
      <c r="W426" s="104"/>
      <c r="X426" s="104"/>
      <c r="Y426" s="104"/>
      <c r="Z426" s="104"/>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2"/>
      <c r="BK426" s="190"/>
      <c r="BL426" s="190"/>
      <c r="BM426" s="190"/>
      <c r="BN426" s="190"/>
      <c r="BO426" s="190"/>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51"/>
      <c r="E427" s="87">
        <v>4</v>
      </c>
      <c r="F427" s="27"/>
      <c r="G427" s="212"/>
      <c r="H427" s="151"/>
      <c r="I427" s="151"/>
      <c r="J427" s="150"/>
      <c r="K427" s="69">
        <f>IF(A26taxstdlife="n/a","n/a",IF(K$3&gt;(A26taxstdlife+$E427),(Input!$J$66-Input!$J$100)-SUM($J427:J427),(Input!$J$66-Input!$J$100)/A26taxstdlife))</f>
        <v>0</v>
      </c>
      <c r="L427" s="69">
        <f>IF(A26taxstdlife="n/a","n/a",IF(L$3&gt;(A26taxstdlife+$E427),(Input!$J$66-Input!$J$100)-SUM($J427:K427),(Input!$J$66-Input!$J$100)/A26taxstdlife))</f>
        <v>0</v>
      </c>
      <c r="M427" s="69">
        <f>IF(A26taxstdlife="n/a","n/a",IF(M$3&gt;(A26taxstdlife+$E427),(Input!$J$66-Input!$J$100)-SUM($J427:L427),(Input!$J$66-Input!$J$100)/A26taxstdlife))</f>
        <v>0</v>
      </c>
      <c r="N427" s="69">
        <f>IF(A26taxstdlife="n/a","n/a",IF(N$3&gt;(A26taxstdlife+$E427),(Input!$J$66-Input!$J$100)-SUM($J427:M427),(Input!$J$66-Input!$J$100)/A26taxstdlife))</f>
        <v>0</v>
      </c>
      <c r="O427" s="69">
        <f>IF(A26taxstdlife="n/a","n/a",IF(O$3&gt;(A26taxstdlife+$E427),(Input!$J$66-Input!$J$100)-SUM($J427:N427),(Input!$J$66-Input!$J$100)/A26taxstdlife))</f>
        <v>0</v>
      </c>
      <c r="P427" s="69">
        <f>IF(A26taxstdlife="n/a","n/a",IF(P$3&gt;(A26taxstdlife+$E427),(Input!$J$66-Input!$J$100)-SUM($J427:O427),(Input!$J$66-Input!$J$100)/A26taxstdlife))</f>
        <v>0</v>
      </c>
      <c r="Q427" s="69">
        <f>IF(A26taxstdlife="n/a","n/a",IF(Q$3&gt;(A26taxstdlife+$E427),(Input!$J$66-Input!$J$100)-SUM($J427:P427),(Input!$J$66-Input!$J$100)/A26taxstdlife))</f>
        <v>0</v>
      </c>
      <c r="R427" s="69"/>
      <c r="S427" s="104"/>
      <c r="T427" s="104"/>
      <c r="U427" s="104"/>
      <c r="V427" s="104"/>
      <c r="W427" s="104"/>
      <c r="X427" s="104"/>
      <c r="Y427" s="104"/>
      <c r="Z427" s="104"/>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190"/>
      <c r="BK427" s="190"/>
      <c r="BL427" s="190"/>
      <c r="BM427" s="190"/>
      <c r="BN427" s="190"/>
      <c r="BO427" s="190"/>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51"/>
      <c r="E428" s="87">
        <v>5</v>
      </c>
      <c r="F428" s="27"/>
      <c r="G428" s="212"/>
      <c r="H428" s="151"/>
      <c r="I428" s="151"/>
      <c r="J428" s="151"/>
      <c r="K428" s="150"/>
      <c r="L428" s="69">
        <f>IF(A26taxstdlife="n/a","n/a",IF(L$3&gt;(A26taxstdlife+$E428),(Input!$K$66-Input!$K$100)-SUM($K428:K428),(Input!$K$66-Input!$K$100)/A26taxstdlife))</f>
        <v>0</v>
      </c>
      <c r="M428" s="69">
        <f>IF(A26taxstdlife="n/a","n/a",IF(M$3&gt;(A26taxstdlife+$E428),(Input!$K$66-Input!$K$100)-SUM($K428:L428),(Input!$K$66-Input!$K$100)/A26taxstdlife))</f>
        <v>0</v>
      </c>
      <c r="N428" s="69">
        <f>IF(A26taxstdlife="n/a","n/a",IF(N$3&gt;(A26taxstdlife+$E428),(Input!$K$66-Input!$K$100)-SUM($K428:M428),(Input!$K$66-Input!$K$100)/A26taxstdlife))</f>
        <v>0</v>
      </c>
      <c r="O428" s="69">
        <f>IF(A26taxstdlife="n/a","n/a",IF(O$3&gt;(A26taxstdlife+$E428),(Input!$K$66-Input!$K$100)-SUM($K428:N428),(Input!$K$66-Input!$K$100)/A26taxstdlife))</f>
        <v>0</v>
      </c>
      <c r="P428" s="69">
        <f>IF(A26taxstdlife="n/a","n/a",IF(P$3&gt;(A26taxstdlife+$E428),(Input!$K$66-Input!$K$100)-SUM($K428:O428),(Input!$K$66-Input!$K$100)/A26taxstdlife))</f>
        <v>0</v>
      </c>
      <c r="Q428" s="69">
        <f>IF(A26taxstdlife="n/a","n/a",IF(Q$3&gt;(A26taxstdlife+$E428),(Input!$K$66-Input!$K$100)-SUM($K428:P428),(Input!$K$66-Input!$K$100)/A26taxstdlife))</f>
        <v>0</v>
      </c>
      <c r="R428" s="69"/>
      <c r="S428" s="104"/>
      <c r="T428" s="104"/>
      <c r="U428" s="104"/>
      <c r="V428" s="104"/>
      <c r="W428" s="104"/>
      <c r="X428" s="104"/>
      <c r="Y428" s="104"/>
      <c r="Z428" s="104"/>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190"/>
      <c r="BK428" s="190"/>
      <c r="BL428" s="190"/>
      <c r="BM428" s="190"/>
      <c r="BN428" s="190"/>
      <c r="BO428" s="190"/>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51"/>
      <c r="E429" s="87">
        <v>6</v>
      </c>
      <c r="F429" s="27"/>
      <c r="G429" s="212"/>
      <c r="H429" s="151"/>
      <c r="I429" s="151"/>
      <c r="J429" s="151"/>
      <c r="K429" s="151"/>
      <c r="L429" s="150"/>
      <c r="M429" s="69">
        <f>IF(A26taxstdlife="n/a","n/a",IF(M$3&gt;(A26taxstdlife+$E429),(Input!$L$66-Input!$L$100)-SUM($L429:L429),(Input!$L$66-Input!$L$100)/A26taxstdlife))</f>
        <v>0</v>
      </c>
      <c r="N429" s="69">
        <f>IF(A26taxstdlife="n/a","n/a",IF(N$3&gt;(A26taxstdlife+$E429),(Input!$L$66-Input!$L$100)-SUM($L429:M429),(Input!$L$66-Input!$L$100)/A26taxstdlife))</f>
        <v>0</v>
      </c>
      <c r="O429" s="69">
        <f>IF(A26taxstdlife="n/a","n/a",IF(O$3&gt;(A26taxstdlife+$E429),(Input!$L$66-Input!$L$100)-SUM($L429:N429),(Input!$L$66-Input!$L$100)/A26taxstdlife))</f>
        <v>0</v>
      </c>
      <c r="P429" s="69">
        <f>IF(A26taxstdlife="n/a","n/a",IF(P$3&gt;(A26taxstdlife+$E429),(Input!$L$66-Input!$L$100)-SUM($L429:O429),(Input!$L$66-Input!$L$100)/A26taxstdlife))</f>
        <v>0</v>
      </c>
      <c r="Q429" s="69">
        <f>IF(A26taxstdlife="n/a","n/a",IF(Q$3&gt;(A26taxstdlife+$E429),(Input!$L$66-Input!$L$100)-SUM($L429:P429),(Input!$L$66-Input!$L$100)/A26taxstdlife))</f>
        <v>0</v>
      </c>
      <c r="R429" s="69"/>
      <c r="S429" s="104"/>
      <c r="T429" s="104"/>
      <c r="U429" s="104"/>
      <c r="V429" s="104"/>
      <c r="W429" s="104"/>
      <c r="X429" s="104"/>
      <c r="Y429" s="104"/>
      <c r="Z429" s="104"/>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190"/>
      <c r="BK429" s="190"/>
      <c r="BL429" s="190"/>
      <c r="BM429" s="190"/>
      <c r="BN429" s="190"/>
      <c r="BO429" s="190"/>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51"/>
      <c r="E430" s="87">
        <v>7</v>
      </c>
      <c r="F430" s="27"/>
      <c r="G430" s="212"/>
      <c r="H430" s="151"/>
      <c r="I430" s="151"/>
      <c r="J430" s="151"/>
      <c r="K430" s="151"/>
      <c r="L430" s="151"/>
      <c r="M430" s="150"/>
      <c r="N430" s="69">
        <f>IF(A26taxstdlife="n/a","n/a",IF(N$3&gt;(A26taxstdlife+$E430),(Input!$M$66-Input!$M$100)-SUM($M430:M430),(Input!$M$66-Input!$M$100)/A26taxstdlife))</f>
        <v>0</v>
      </c>
      <c r="O430" s="69">
        <f>IF(A26taxstdlife="n/a","n/a",IF(O$3&gt;(A26taxstdlife+$E430),(Input!$M$66-Input!$M$100)-SUM($M430:N430),(Input!$M$66-Input!$M$100)/A26taxstdlife))</f>
        <v>0</v>
      </c>
      <c r="P430" s="69">
        <f>IF(A26taxstdlife="n/a","n/a",IF(P$3&gt;(A26taxstdlife+$E430),(Input!$M$66-Input!$M$100)-SUM($M430:O430),(Input!$M$66-Input!$M$100)/A26taxstdlife))</f>
        <v>0</v>
      </c>
      <c r="Q430" s="69">
        <f>IF(A26taxstdlife="n/a","n/a",IF(Q$3&gt;(A26taxstdlife+$E430),(Input!$M$66-Input!$M$100)-SUM($M430:P430),(Input!$M$66-Input!$M$100)/A26taxstdlife))</f>
        <v>0</v>
      </c>
      <c r="R430" s="69"/>
      <c r="S430" s="104"/>
      <c r="T430" s="104"/>
      <c r="U430" s="104"/>
      <c r="V430" s="104"/>
      <c r="W430" s="104"/>
      <c r="X430" s="104"/>
      <c r="Y430" s="104"/>
      <c r="Z430" s="104"/>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190"/>
      <c r="BK430" s="190"/>
      <c r="BL430" s="190"/>
      <c r="BM430" s="190"/>
      <c r="BN430" s="190"/>
      <c r="BO430" s="19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51"/>
      <c r="E431" s="87">
        <v>8</v>
      </c>
      <c r="F431" s="27"/>
      <c r="G431" s="212"/>
      <c r="H431" s="151"/>
      <c r="I431" s="151"/>
      <c r="J431" s="151"/>
      <c r="K431" s="151"/>
      <c r="L431" s="151"/>
      <c r="M431" s="151"/>
      <c r="N431" s="150"/>
      <c r="O431" s="69">
        <f>IF(A26taxstdlife="n/a","n/a",IF(O$3&gt;(A26taxstdlife+$E431),(Input!$N$66-Input!$N$100)-SUM($N431:N431),(Input!$N$66-Input!$N$100)/A26taxstdlife))</f>
        <v>0</v>
      </c>
      <c r="P431" s="69">
        <f>IF(A26taxstdlife="n/a","n/a",IF(P$3&gt;(A26taxstdlife+$E431),(Input!$N$66-Input!$N$100)-SUM($N431:O431),(Input!$N$66-Input!$N$100)/A26taxstdlife))</f>
        <v>0</v>
      </c>
      <c r="Q431" s="69">
        <f>IF(A26taxstdlife="n/a","n/a",IF(Q$3&gt;(A26taxstdlife+$E431),(Input!$N$66-Input!$N$100)-SUM($N431:P431),(Input!$N$66-Input!$N$100)/A26taxstdlife))</f>
        <v>0</v>
      </c>
      <c r="R431" s="69"/>
      <c r="S431" s="104"/>
      <c r="T431" s="104"/>
      <c r="U431" s="104"/>
      <c r="V431" s="104"/>
      <c r="W431" s="104"/>
      <c r="X431" s="104"/>
      <c r="Y431" s="104"/>
      <c r="Z431" s="104"/>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190"/>
      <c r="BK431" s="190"/>
      <c r="BL431" s="190"/>
      <c r="BM431" s="190"/>
      <c r="BN431" s="190"/>
      <c r="BO431" s="190"/>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51"/>
      <c r="E432" s="87">
        <v>9</v>
      </c>
      <c r="F432" s="27"/>
      <c r="G432" s="212"/>
      <c r="H432" s="151"/>
      <c r="I432" s="151"/>
      <c r="J432" s="151"/>
      <c r="K432" s="151"/>
      <c r="L432" s="151"/>
      <c r="M432" s="151"/>
      <c r="N432" s="151"/>
      <c r="O432" s="150"/>
      <c r="P432" s="69">
        <f>IF(A26taxstdlife="n/a","n/a",IF(P$3&gt;(A26taxstdlife+$E432),(Input!$O$66-Input!$O$100)-SUM($O432:O432),(Input!$O$66-Input!$O$100)/A26taxstdlife))</f>
        <v>0</v>
      </c>
      <c r="Q432" s="69">
        <f>IF(A26taxstdlife="n/a","n/a",IF(Q$3&gt;(A26taxstdlife+$E432),(Input!$O$66-Input!$O$100)-SUM($O432:P432),(Input!$O$66-Input!$O$100)/A26taxstdlife))</f>
        <v>0</v>
      </c>
      <c r="R432" s="69"/>
      <c r="S432" s="104"/>
      <c r="T432" s="104"/>
      <c r="U432" s="104"/>
      <c r="V432" s="104"/>
      <c r="W432" s="104"/>
      <c r="X432" s="104"/>
      <c r="Y432" s="104"/>
      <c r="Z432" s="104"/>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190"/>
      <c r="BK432" s="190"/>
      <c r="BL432" s="190"/>
      <c r="BM432" s="190"/>
      <c r="BN432" s="190"/>
      <c r="BO432" s="190"/>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51"/>
      <c r="E433" s="87">
        <v>10</v>
      </c>
      <c r="F433" s="27"/>
      <c r="G433" s="212"/>
      <c r="H433" s="151"/>
      <c r="I433" s="151"/>
      <c r="J433" s="151"/>
      <c r="K433" s="151"/>
      <c r="L433" s="151"/>
      <c r="M433" s="151"/>
      <c r="N433" s="151"/>
      <c r="O433" s="151"/>
      <c r="P433" s="150"/>
      <c r="Q433" s="69">
        <f>IF(A26taxstdlife="n/a","n/a",IF(Q$3&gt;(A26taxstdlife+$E433),(Input!$P$66-Input!$P$100)-SUM($P433:P433),(Input!$P$66-Input!$P$100)/A26taxstdlife))</f>
        <v>0</v>
      </c>
      <c r="R433" s="69"/>
      <c r="S433" s="104"/>
      <c r="T433" s="104"/>
      <c r="U433" s="104"/>
      <c r="V433" s="104"/>
      <c r="W433" s="104"/>
      <c r="X433" s="104"/>
      <c r="Y433" s="104"/>
      <c r="Z433" s="104"/>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190"/>
      <c r="BK433" s="190"/>
      <c r="BL433" s="190"/>
      <c r="BM433" s="190"/>
      <c r="BN433" s="190"/>
      <c r="BO433" s="190"/>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51"/>
      <c r="E434" s="88">
        <v>11</v>
      </c>
      <c r="F434" s="27"/>
      <c r="G434" s="212"/>
      <c r="H434" s="151"/>
      <c r="I434" s="151"/>
      <c r="J434" s="151"/>
      <c r="K434" s="151"/>
      <c r="L434" s="151"/>
      <c r="M434" s="151"/>
      <c r="N434" s="151"/>
      <c r="O434" s="151"/>
      <c r="P434" s="192"/>
      <c r="Q434" s="150"/>
      <c r="R434" s="69"/>
      <c r="S434" s="104"/>
      <c r="T434" s="104"/>
      <c r="U434" s="104"/>
      <c r="V434" s="104"/>
      <c r="W434" s="104"/>
      <c r="X434" s="104"/>
      <c r="Y434" s="104"/>
      <c r="Z434" s="104"/>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190"/>
      <c r="BK434" s="190"/>
      <c r="BL434" s="190"/>
      <c r="BM434" s="190"/>
      <c r="BN434" s="190"/>
      <c r="BO434" s="190"/>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f>Asset26</f>
        <v>0</v>
      </c>
      <c r="D435" s="9"/>
      <c r="E435" s="9"/>
      <c r="F435" s="23"/>
      <c r="G435" s="213">
        <f t="shared" ref="G435:L435" si="60">-SUM(G422:G434)</f>
        <v>0</v>
      </c>
      <c r="H435" s="166">
        <f t="shared" si="60"/>
        <v>0</v>
      </c>
      <c r="I435" s="166">
        <f t="shared" si="60"/>
        <v>0</v>
      </c>
      <c r="J435" s="166">
        <f t="shared" si="60"/>
        <v>0</v>
      </c>
      <c r="K435" s="166">
        <f t="shared" si="60"/>
        <v>0</v>
      </c>
      <c r="L435" s="166">
        <f t="shared" si="60"/>
        <v>0</v>
      </c>
      <c r="M435" s="166">
        <f>IF(Input!M173&gt;0, -SUM(M422:M434), 0)</f>
        <v>0</v>
      </c>
      <c r="N435" s="166">
        <f>IF(Input!N173&gt;0, -SUM(N422:N434), 0)</f>
        <v>0</v>
      </c>
      <c r="O435" s="166">
        <f>IF(Input!O173&gt;0, -SUM(O422:O434), 0)</f>
        <v>0</v>
      </c>
      <c r="P435" s="166">
        <f>IF(Input!P173&gt;0, -SUM(P422:P434), 0)</f>
        <v>0</v>
      </c>
      <c r="Q435" s="166">
        <f>IF(Input!Q173&gt;0, -SUM(Q422:Q434), 0)</f>
        <v>0</v>
      </c>
      <c r="R435" s="65"/>
      <c r="S435" s="103"/>
      <c r="T435" s="103"/>
      <c r="U435" s="103"/>
      <c r="V435" s="103"/>
      <c r="W435" s="103"/>
      <c r="X435" s="103"/>
      <c r="Y435" s="103"/>
      <c r="Z435" s="103"/>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190"/>
      <c r="BK435" s="190"/>
      <c r="BL435" s="190"/>
      <c r="BM435" s="190"/>
      <c r="BN435" s="190"/>
      <c r="BO435" s="190"/>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1">
        <f>Asset27</f>
        <v>0</v>
      </c>
      <c r="C436" s="33"/>
      <c r="D436" s="34" t="s">
        <v>65</v>
      </c>
      <c r="E436" s="33"/>
      <c r="F436" s="35"/>
      <c r="G436" s="209">
        <f>IF(G$3&gt;A27taxremlife,A27taxvalue-SUM($F436:F436),IF(A27taxremlife="N/A","n/a",A27taxvalue/A27taxremlife))</f>
        <v>0</v>
      </c>
      <c r="H436" s="68">
        <f>IF(H$3&gt;A27taxremlife,A27taxvalue-SUM($F436:G436),IF(A27taxremlife="N/A","n/a",A27taxvalue/A27taxremlife))</f>
        <v>0</v>
      </c>
      <c r="I436" s="68">
        <f>IF(I$3&gt;A27taxremlife,A27taxvalue-SUM($F436:H436),IF(A27taxremlife="N/A","n/a",A27taxvalue/A27taxremlife))</f>
        <v>0</v>
      </c>
      <c r="J436" s="68">
        <f>IF(J$3&gt;A27taxremlife,A27taxvalue-SUM($F436:I436),IF(A27taxremlife="N/A","n/a",A27taxvalue/A27taxremlife))</f>
        <v>0</v>
      </c>
      <c r="K436" s="68">
        <f>IF(K$3&gt;A27taxremlife,A27taxvalue-SUM($F436:J436),IF(A27taxremlife="N/A","n/a",A27taxvalue/A27taxremlife))</f>
        <v>0</v>
      </c>
      <c r="L436" s="68">
        <f>IF(L$3&gt;A27taxremlife,A27taxvalue-SUM($F436:K436),IF(A27taxremlife="N/A","n/a",A27taxvalue/A27taxremlife))</f>
        <v>0</v>
      </c>
      <c r="M436" s="68">
        <f>IF(M$3&gt;A27taxremlife,A27taxvalue-SUM($F436:L436),IF(A27taxremlife="N/A","n/a",A27taxvalue/A27taxremlife))</f>
        <v>0</v>
      </c>
      <c r="N436" s="68">
        <f>IF(N$3&gt;A27taxremlife,A27taxvalue-SUM($F436:M436),IF(A27taxremlife="N/A","n/a",A27taxvalue/A27taxremlife))</f>
        <v>0</v>
      </c>
      <c r="O436" s="68">
        <f>IF(O$3&gt;A27taxremlife,A27taxvalue-SUM($F436:N436),IF(A27taxremlife="N/A","n/a",A27taxvalue/A27taxremlife))</f>
        <v>0</v>
      </c>
      <c r="P436" s="68">
        <f>IF(P$3&gt;A27taxremlife,A27taxvalue-SUM($F436:O436),IF(A27taxremlife="N/A","n/a",A27taxvalue/A27taxremlife))</f>
        <v>0</v>
      </c>
      <c r="Q436" s="68">
        <f>IF(Q$3&gt;A27taxremlife,A27taxvalue-SUM($F436:P436),IF(A27taxremlife="N/A","n/a",A27taxvalue/A27taxremlife))</f>
        <v>0</v>
      </c>
      <c r="R436" s="68"/>
      <c r="S436" s="104"/>
      <c r="T436" s="104"/>
      <c r="U436" s="104"/>
      <c r="V436" s="104"/>
      <c r="W436" s="104"/>
      <c r="X436" s="104"/>
      <c r="Y436" s="104"/>
      <c r="Z436" s="104"/>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190"/>
      <c r="BK436" s="190"/>
      <c r="BL436" s="190"/>
      <c r="BM436" s="190"/>
      <c r="BN436" s="190"/>
      <c r="BO436" s="190"/>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50" t="s">
        <v>83</v>
      </c>
      <c r="E437" s="87">
        <v>0</v>
      </c>
      <c r="F437" s="27"/>
      <c r="G437" s="210"/>
      <c r="H437" s="69"/>
      <c r="I437" s="69"/>
      <c r="J437" s="69"/>
      <c r="K437" s="69"/>
      <c r="L437" s="69"/>
      <c r="M437" s="69"/>
      <c r="N437" s="69"/>
      <c r="O437" s="69"/>
      <c r="P437" s="69"/>
      <c r="Q437" s="69"/>
      <c r="R437" s="69"/>
      <c r="S437" s="104"/>
      <c r="T437" s="104"/>
      <c r="U437" s="104"/>
      <c r="V437" s="104"/>
      <c r="W437" s="104"/>
      <c r="X437" s="104"/>
      <c r="Y437" s="104"/>
      <c r="Z437" s="104"/>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190"/>
      <c r="BK437" s="190"/>
      <c r="BL437" s="190"/>
      <c r="BM437" s="190"/>
      <c r="BN437" s="190"/>
      <c r="BO437" s="190"/>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51"/>
      <c r="E438" s="87">
        <v>1</v>
      </c>
      <c r="F438" s="27"/>
      <c r="G438" s="211"/>
      <c r="H438" s="69">
        <f>IF(A27taxstdlife="n/a","n/a",IF(H$3&gt;(A27taxstdlife+$E438),(Input!$G$67-Input!$G$101)-SUM($G438:G438),(Input!$G$67-Input!$G$101)/A27taxstdlife))</f>
        <v>0</v>
      </c>
      <c r="I438" s="69">
        <f>IF(A27taxstdlife="n/a","n/a",IF(I$3&gt;(A27taxstdlife+$E438),(Input!$G$67-Input!$G$101)-SUM($G438:H438),(Input!$G$67-Input!$G$101)/A27taxstdlife))</f>
        <v>0</v>
      </c>
      <c r="J438" s="69">
        <f>IF(A27taxstdlife="n/a","n/a",IF(J$3&gt;(A27taxstdlife+$E438),(Input!$G$67-Input!$G$101)-SUM($G438:I438),(Input!$G$67-Input!$G$101)/A27taxstdlife))</f>
        <v>0</v>
      </c>
      <c r="K438" s="69">
        <f>IF(A27taxstdlife="n/a","n/a",IF(K$3&gt;(A27taxstdlife+$E438),(Input!$G$67-Input!$G$101)-SUM($G438:J438),(Input!$G$67-Input!$G$101)/A27taxstdlife))</f>
        <v>0</v>
      </c>
      <c r="L438" s="69">
        <f>IF(A27taxstdlife="n/a","n/a",IF(L$3&gt;(A27taxstdlife+$E438),(Input!$G$67-Input!$G$101)-SUM($G438:K438),(Input!$G$67-Input!$G$101)/A27taxstdlife))</f>
        <v>0</v>
      </c>
      <c r="M438" s="69">
        <f>IF(A27taxstdlife="n/a","n/a",IF(M$3&gt;(A27taxstdlife+$E438),(Input!$G$67-Input!$G$101)-SUM($G438:L438),(Input!$G$67-Input!$G$101)/A27taxstdlife))</f>
        <v>0</v>
      </c>
      <c r="N438" s="69">
        <f>IF(A27taxstdlife="n/a","n/a",IF(N$3&gt;(A27taxstdlife+$E438),(Input!$G$67-Input!$G$101)-SUM($G438:M438),(Input!$G$67-Input!$G$101)/A27taxstdlife))</f>
        <v>0</v>
      </c>
      <c r="O438" s="69">
        <f>IF(A27taxstdlife="n/a","n/a",IF(O$3&gt;(A27taxstdlife+$E438),(Input!$G$67-Input!$G$101)-SUM($G438:N438),(Input!$G$67-Input!$G$101)/A27taxstdlife))</f>
        <v>0</v>
      </c>
      <c r="P438" s="69">
        <f>IF(A27taxstdlife="n/a","n/a",IF(P$3&gt;(A27taxstdlife+$E438),(Input!$G$67-Input!$G$101)-SUM($G438:O438),(Input!$G$67-Input!$G$101)/A27taxstdlife))</f>
        <v>0</v>
      </c>
      <c r="Q438" s="69">
        <f>IF(A27taxstdlife="n/a","n/a",IF(Q$3&gt;(A27taxstdlife+$E438),(Input!$G$67-Input!$G$101)-SUM($G438:P438),(Input!$G$67-Input!$G$101)/A27taxstdlife))</f>
        <v>0</v>
      </c>
      <c r="R438" s="69"/>
      <c r="S438" s="104"/>
      <c r="T438" s="104"/>
      <c r="U438" s="104"/>
      <c r="V438" s="104"/>
      <c r="W438" s="104"/>
      <c r="X438" s="104"/>
      <c r="Y438" s="104"/>
      <c r="Z438" s="104"/>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190"/>
      <c r="BK438" s="190"/>
      <c r="BL438" s="190"/>
      <c r="BM438" s="190"/>
      <c r="BN438" s="190"/>
      <c r="BO438" s="190"/>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51"/>
      <c r="E439" s="87">
        <v>2</v>
      </c>
      <c r="F439" s="27"/>
      <c r="G439" s="212"/>
      <c r="H439" s="150"/>
      <c r="I439" s="69">
        <f>IF(A27taxstdlife="n/a","n/a",IF(I$3&gt;(A27taxstdlife+$E439),(Input!$H$67-Input!$H$101)-SUM($H439:H439),(Input!$H$67-Input!$H$101)/A27taxstdlife))</f>
        <v>0</v>
      </c>
      <c r="J439" s="69">
        <f>IF(A27taxstdlife="n/a","n/a",IF(J$3&gt;(A27taxstdlife+$E439),(Input!$H$67-Input!$H$101)-SUM($H439:I439),(Input!$H$67-Input!$H$101)/A27taxstdlife))</f>
        <v>0</v>
      </c>
      <c r="K439" s="69">
        <f>IF(A27taxstdlife="n/a","n/a",IF(K$3&gt;(A27taxstdlife+$E439),(Input!$H$67-Input!$H$101)-SUM($H439:J439),(Input!$H$67-Input!$H$101)/A27taxstdlife))</f>
        <v>0</v>
      </c>
      <c r="L439" s="69">
        <f>IF(A27taxstdlife="n/a","n/a",IF(L$3&gt;(A27taxstdlife+$E439),(Input!$H$67-Input!$H$101)-SUM($H439:K439),(Input!$H$67-Input!$H$101)/A27taxstdlife))</f>
        <v>0</v>
      </c>
      <c r="M439" s="69">
        <f>IF(A27taxstdlife="n/a","n/a",IF(M$3&gt;(A27taxstdlife+$E439),(Input!$H$67-Input!$H$101)-SUM($H439:L439),(Input!$H$67-Input!$H$101)/A27taxstdlife))</f>
        <v>0</v>
      </c>
      <c r="N439" s="69">
        <f>IF(A27taxstdlife="n/a","n/a",IF(N$3&gt;(A27taxstdlife+$E439),(Input!$H$67-Input!$H$101)-SUM($H439:M439),(Input!$H$67-Input!$H$101)/A27taxstdlife))</f>
        <v>0</v>
      </c>
      <c r="O439" s="69">
        <f>IF(A27taxstdlife="n/a","n/a",IF(O$3&gt;(A27taxstdlife+$E439),(Input!$H$67-Input!$H$101)-SUM($H439:N439),(Input!$H$67-Input!$H$101)/A27taxstdlife))</f>
        <v>0</v>
      </c>
      <c r="P439" s="69">
        <f>IF(A27taxstdlife="n/a","n/a",IF(P$3&gt;(A27taxstdlife+$E439),(Input!$H$67-Input!$H$101)-SUM($H439:O439),(Input!$H$67-Input!$H$101)/A27taxstdlife))</f>
        <v>0</v>
      </c>
      <c r="Q439" s="69">
        <f>IF(A27taxstdlife="n/a","n/a",IF(Q$3&gt;(A27taxstdlife+$E439),(Input!$H$67-Input!$H$101)-SUM($H439:P439),(Input!$H$67-Input!$H$101)/A27taxstdlife))</f>
        <v>0</v>
      </c>
      <c r="R439" s="69"/>
      <c r="S439" s="104"/>
      <c r="T439" s="104"/>
      <c r="U439" s="104"/>
      <c r="V439" s="104"/>
      <c r="W439" s="104"/>
      <c r="X439" s="104"/>
      <c r="Y439" s="104"/>
      <c r="Z439" s="104"/>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190"/>
      <c r="BK439" s="190"/>
      <c r="BL439" s="190"/>
      <c r="BM439" s="190"/>
      <c r="BN439" s="190"/>
      <c r="BO439" s="190"/>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51"/>
      <c r="E440" s="87">
        <v>3</v>
      </c>
      <c r="F440" s="27"/>
      <c r="G440" s="212"/>
      <c r="H440" s="151"/>
      <c r="I440" s="150"/>
      <c r="J440" s="69">
        <f>IF(A27taxstdlife="n/a","n/a",IF(J$3&gt;(A27taxstdlife+$E440),(Input!$I$67-Input!$I$101)-SUM($I440:I440),(Input!$I$67-Input!$I$101)/A27taxstdlife))</f>
        <v>0</v>
      </c>
      <c r="K440" s="69">
        <f>IF(A27taxstdlife="n/a","n/a",IF(K$3&gt;(A27taxstdlife+$E440),(Input!$I$67-Input!$I$101)-SUM($I440:J440),(Input!$I$67-Input!$I$101)/A27taxstdlife))</f>
        <v>0</v>
      </c>
      <c r="L440" s="69">
        <f>IF(A27taxstdlife="n/a","n/a",IF(L$3&gt;(A27taxstdlife+$E440),(Input!$I$67-Input!$I$101)-SUM($I440:K440),(Input!$I$67-Input!$I$101)/A27taxstdlife))</f>
        <v>0</v>
      </c>
      <c r="M440" s="69">
        <f>IF(A27taxstdlife="n/a","n/a",IF(M$3&gt;(A27taxstdlife+$E440),(Input!$I$67-Input!$I$101)-SUM($I440:L440),(Input!$I$67-Input!$I$101)/A27taxstdlife))</f>
        <v>0</v>
      </c>
      <c r="N440" s="69">
        <f>IF(A27taxstdlife="n/a","n/a",IF(N$3&gt;(A27taxstdlife+$E440),(Input!$I$67-Input!$I$101)-SUM($I440:M440),(Input!$I$67-Input!$I$101)/A27taxstdlife))</f>
        <v>0</v>
      </c>
      <c r="O440" s="69">
        <f>IF(A27taxstdlife="n/a","n/a",IF(O$3&gt;(A27taxstdlife+$E440),(Input!$I$67-Input!$I$101)-SUM($I440:N440),(Input!$I$67-Input!$I$101)/A27taxstdlife))</f>
        <v>0</v>
      </c>
      <c r="P440" s="69">
        <f>IF(A27taxstdlife="n/a","n/a",IF(P$3&gt;(A27taxstdlife+$E440),(Input!$I$67-Input!$I$101)-SUM($I440:O440),(Input!$I$67-Input!$I$101)/A27taxstdlife))</f>
        <v>0</v>
      </c>
      <c r="Q440" s="69">
        <f>IF(A27taxstdlife="n/a","n/a",IF(Q$3&gt;(A27taxstdlife+$E440),(Input!$I$67-Input!$I$101)-SUM($I440:P440),(Input!$I$67-Input!$I$101)/A27taxstdlife))</f>
        <v>0</v>
      </c>
      <c r="R440" s="69"/>
      <c r="S440" s="104"/>
      <c r="T440" s="104"/>
      <c r="U440" s="104"/>
      <c r="V440" s="104"/>
      <c r="W440" s="104"/>
      <c r="X440" s="104"/>
      <c r="Y440" s="104"/>
      <c r="Z440" s="104"/>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2"/>
      <c r="BK440" s="190"/>
      <c r="BL440" s="190"/>
      <c r="BM440" s="190"/>
      <c r="BN440" s="190"/>
      <c r="BO440" s="19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51"/>
      <c r="E441" s="87">
        <v>4</v>
      </c>
      <c r="F441" s="27"/>
      <c r="G441" s="212"/>
      <c r="H441" s="151"/>
      <c r="I441" s="151"/>
      <c r="J441" s="150"/>
      <c r="K441" s="69">
        <f>IF(A27taxstdlife="n/a","n/a",IF(K$3&gt;(A27taxstdlife+$E441),(Input!$J$67-Input!$J$101)-SUM($J441:J441),(Input!$J$67-Input!$J$101)/A27taxstdlife))</f>
        <v>0</v>
      </c>
      <c r="L441" s="69">
        <f>IF(A27taxstdlife="n/a","n/a",IF(L$3&gt;(A27taxstdlife+$E441),(Input!$J$67-Input!$J$101)-SUM($J441:K441),(Input!$J$67-Input!$J$101)/A27taxstdlife))</f>
        <v>0</v>
      </c>
      <c r="M441" s="69">
        <f>IF(A27taxstdlife="n/a","n/a",IF(M$3&gt;(A27taxstdlife+$E441),(Input!$J$67-Input!$J$101)-SUM($J441:L441),(Input!$J$67-Input!$J$101)/A27taxstdlife))</f>
        <v>0</v>
      </c>
      <c r="N441" s="69">
        <f>IF(A27taxstdlife="n/a","n/a",IF(N$3&gt;(A27taxstdlife+$E441),(Input!$J$67-Input!$J$101)-SUM($J441:M441),(Input!$J$67-Input!$J$101)/A27taxstdlife))</f>
        <v>0</v>
      </c>
      <c r="O441" s="69">
        <f>IF(A27taxstdlife="n/a","n/a",IF(O$3&gt;(A27taxstdlife+$E441),(Input!$J$67-Input!$J$101)-SUM($J441:N441),(Input!$J$67-Input!$J$101)/A27taxstdlife))</f>
        <v>0</v>
      </c>
      <c r="P441" s="69">
        <f>IF(A27taxstdlife="n/a","n/a",IF(P$3&gt;(A27taxstdlife+$E441),(Input!$J$67-Input!$J$101)-SUM($J441:O441),(Input!$J$67-Input!$J$101)/A27taxstdlife))</f>
        <v>0</v>
      </c>
      <c r="Q441" s="69">
        <f>IF(A27taxstdlife="n/a","n/a",IF(Q$3&gt;(A27taxstdlife+$E441),(Input!$J$67-Input!$J$101)-SUM($J441:P441),(Input!$J$67-Input!$J$101)/A27taxstdlife))</f>
        <v>0</v>
      </c>
      <c r="R441" s="69"/>
      <c r="S441" s="104"/>
      <c r="T441" s="104"/>
      <c r="U441" s="104"/>
      <c r="V441" s="104"/>
      <c r="W441" s="104"/>
      <c r="X441" s="104"/>
      <c r="Y441" s="104"/>
      <c r="Z441" s="104"/>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190"/>
      <c r="BK441" s="190"/>
      <c r="BL441" s="190"/>
      <c r="BM441" s="190"/>
      <c r="BN441" s="190"/>
      <c r="BO441" s="190"/>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51"/>
      <c r="E442" s="87">
        <v>5</v>
      </c>
      <c r="F442" s="27"/>
      <c r="G442" s="212"/>
      <c r="H442" s="151"/>
      <c r="I442" s="151"/>
      <c r="J442" s="151"/>
      <c r="K442" s="150"/>
      <c r="L442" s="69">
        <f>IF(A27taxstdlife="n/a","n/a",IF(L$3&gt;(A27taxstdlife+$E442),(Input!$K$67-Input!$K$101)-SUM($K442:K442),(Input!$K$67-Input!$K$101)/A27taxstdlife))</f>
        <v>0</v>
      </c>
      <c r="M442" s="69">
        <f>IF(A27taxstdlife="n/a","n/a",IF(M$3&gt;(A27taxstdlife+$E442),(Input!$K$67-Input!$K$101)-SUM($K442:L442),(Input!$K$67-Input!$K$101)/A27taxstdlife))</f>
        <v>0</v>
      </c>
      <c r="N442" s="69">
        <f>IF(A27taxstdlife="n/a","n/a",IF(N$3&gt;(A27taxstdlife+$E442),(Input!$K$67-Input!$K$101)-SUM($K442:M442),(Input!$K$67-Input!$K$101)/A27taxstdlife))</f>
        <v>0</v>
      </c>
      <c r="O442" s="69">
        <f>IF(A27taxstdlife="n/a","n/a",IF(O$3&gt;(A27taxstdlife+$E442),(Input!$K$67-Input!$K$101)-SUM($K442:N442),(Input!$K$67-Input!$K$101)/A27taxstdlife))</f>
        <v>0</v>
      </c>
      <c r="P442" s="69">
        <f>IF(A27taxstdlife="n/a","n/a",IF(P$3&gt;(A27taxstdlife+$E442),(Input!$K$67-Input!$K$101)-SUM($K442:O442),(Input!$K$67-Input!$K$101)/A27taxstdlife))</f>
        <v>0</v>
      </c>
      <c r="Q442" s="69">
        <f>IF(A27taxstdlife="n/a","n/a",IF(Q$3&gt;(A27taxstdlife+$E442),(Input!$K$67-Input!$K$101)-SUM($K442:P442),(Input!$K$67-Input!$K$101)/A27taxstdlife))</f>
        <v>0</v>
      </c>
      <c r="R442" s="69"/>
      <c r="S442" s="104"/>
      <c r="T442" s="104"/>
      <c r="U442" s="104"/>
      <c r="V442" s="104"/>
      <c r="W442" s="104"/>
      <c r="X442" s="104"/>
      <c r="Y442" s="104"/>
      <c r="Z442" s="104"/>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190"/>
      <c r="BK442" s="190"/>
      <c r="BL442" s="190"/>
      <c r="BM442" s="190"/>
      <c r="BN442" s="190"/>
      <c r="BO442" s="190"/>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51"/>
      <c r="E443" s="87">
        <v>6</v>
      </c>
      <c r="F443" s="27"/>
      <c r="G443" s="212"/>
      <c r="H443" s="151"/>
      <c r="I443" s="151"/>
      <c r="J443" s="151"/>
      <c r="K443" s="151"/>
      <c r="L443" s="150"/>
      <c r="M443" s="69">
        <f>IF(A27taxstdlife="n/a","n/a",IF(M$3&gt;(A27taxstdlife+$E443),(Input!$L$67-Input!$L$101)-SUM($L443:L443),(Input!$L$67-Input!$L$101)/A27taxstdlife))</f>
        <v>0</v>
      </c>
      <c r="N443" s="69">
        <f>IF(A27taxstdlife="n/a","n/a",IF(N$3&gt;(A27taxstdlife+$E443),(Input!$L$67-Input!$L$101)-SUM($L443:M443),(Input!$L$67-Input!$L$101)/A27taxstdlife))</f>
        <v>0</v>
      </c>
      <c r="O443" s="69">
        <f>IF(A27taxstdlife="n/a","n/a",IF(O$3&gt;(A27taxstdlife+$E443),(Input!$L$67-Input!$L$101)-SUM($L443:N443),(Input!$L$67-Input!$L$101)/A27taxstdlife))</f>
        <v>0</v>
      </c>
      <c r="P443" s="69">
        <f>IF(A27taxstdlife="n/a","n/a",IF(P$3&gt;(A27taxstdlife+$E443),(Input!$L$67-Input!$L$101)-SUM($L443:O443),(Input!$L$67-Input!$L$101)/A27taxstdlife))</f>
        <v>0</v>
      </c>
      <c r="Q443" s="69">
        <f>IF(A27taxstdlife="n/a","n/a",IF(Q$3&gt;(A27taxstdlife+$E443),(Input!$L$67-Input!$L$101)-SUM($L443:P443),(Input!$L$67-Input!$L$101)/A27taxstdlife))</f>
        <v>0</v>
      </c>
      <c r="R443" s="69"/>
      <c r="S443" s="104"/>
      <c r="T443" s="104"/>
      <c r="U443" s="104"/>
      <c r="V443" s="104"/>
      <c r="W443" s="104"/>
      <c r="X443" s="104"/>
      <c r="Y443" s="104"/>
      <c r="Z443" s="104"/>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190"/>
      <c r="BK443" s="190"/>
      <c r="BL443" s="190"/>
      <c r="BM443" s="190"/>
      <c r="BN443" s="190"/>
      <c r="BO443" s="190"/>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51"/>
      <c r="E444" s="87">
        <v>7</v>
      </c>
      <c r="F444" s="27"/>
      <c r="G444" s="212"/>
      <c r="H444" s="151"/>
      <c r="I444" s="151"/>
      <c r="J444" s="151"/>
      <c r="K444" s="151"/>
      <c r="L444" s="151"/>
      <c r="M444" s="150"/>
      <c r="N444" s="69">
        <f>IF(A27taxstdlife="n/a","n/a",IF(N$3&gt;(A27taxstdlife+$E444),(Input!$M$67-Input!$M$101)-SUM($M444:M444),(Input!$M$67-Input!$M$101)/A27taxstdlife))</f>
        <v>0</v>
      </c>
      <c r="O444" s="69">
        <f>IF(A27taxstdlife="n/a","n/a",IF(O$3&gt;(A27taxstdlife+$E444),(Input!$M$67-Input!$M$101)-SUM($M444:N444),(Input!$M$67-Input!$M$101)/A27taxstdlife))</f>
        <v>0</v>
      </c>
      <c r="P444" s="69">
        <f>IF(A27taxstdlife="n/a","n/a",IF(P$3&gt;(A27taxstdlife+$E444),(Input!$M$67-Input!$M$101)-SUM($M444:O444),(Input!$M$67-Input!$M$101)/A27taxstdlife))</f>
        <v>0</v>
      </c>
      <c r="Q444" s="69">
        <f>IF(A27taxstdlife="n/a","n/a",IF(Q$3&gt;(A27taxstdlife+$E444),(Input!$M$67-Input!$M$101)-SUM($M444:P444),(Input!$M$67-Input!$M$101)/A27taxstdlife))</f>
        <v>0</v>
      </c>
      <c r="R444" s="69"/>
      <c r="S444" s="104"/>
      <c r="T444" s="104"/>
      <c r="U444" s="104"/>
      <c r="V444" s="104"/>
      <c r="W444" s="104"/>
      <c r="X444" s="104"/>
      <c r="Y444" s="104"/>
      <c r="Z444" s="104"/>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190"/>
      <c r="BK444" s="190"/>
      <c r="BL444" s="190"/>
      <c r="BM444" s="190"/>
      <c r="BN444" s="190"/>
      <c r="BO444" s="190"/>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51"/>
      <c r="E445" s="87">
        <v>8</v>
      </c>
      <c r="F445" s="27"/>
      <c r="G445" s="212"/>
      <c r="H445" s="151"/>
      <c r="I445" s="151"/>
      <c r="J445" s="151"/>
      <c r="K445" s="151"/>
      <c r="L445" s="151"/>
      <c r="M445" s="151"/>
      <c r="N445" s="150"/>
      <c r="O445" s="69">
        <f>IF(A27taxstdlife="n/a","n/a",IF(O$3&gt;(A27taxstdlife+$E445),(Input!$N$67-Input!$N$101)-SUM($N445:N445),(Input!$N$67-Input!$N$101)/A27taxstdlife))</f>
        <v>0</v>
      </c>
      <c r="P445" s="69">
        <f>IF(A27taxstdlife="n/a","n/a",IF(P$3&gt;(A27taxstdlife+$E445),(Input!$N$67-Input!$N$101)-SUM($N445:O445),(Input!$N$67-Input!$N$101)/A27taxstdlife))</f>
        <v>0</v>
      </c>
      <c r="Q445" s="69">
        <f>IF(A27taxstdlife="n/a","n/a",IF(Q$3&gt;(A27taxstdlife+$E445),(Input!$N$67-Input!$N$101)-SUM($N445:P445),(Input!$N$67-Input!$N$101)/A27taxstdlife))</f>
        <v>0</v>
      </c>
      <c r="R445" s="69"/>
      <c r="S445" s="104"/>
      <c r="T445" s="104"/>
      <c r="U445" s="104"/>
      <c r="V445" s="104"/>
      <c r="W445" s="104"/>
      <c r="X445" s="104"/>
      <c r="Y445" s="104"/>
      <c r="Z445" s="104"/>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190"/>
      <c r="BK445" s="190"/>
      <c r="BL445" s="190"/>
      <c r="BM445" s="190"/>
      <c r="BN445" s="190"/>
      <c r="BO445" s="190"/>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51"/>
      <c r="E446" s="87">
        <v>9</v>
      </c>
      <c r="F446" s="27"/>
      <c r="G446" s="212"/>
      <c r="H446" s="151"/>
      <c r="I446" s="151"/>
      <c r="J446" s="151"/>
      <c r="K446" s="151"/>
      <c r="L446" s="151"/>
      <c r="M446" s="151"/>
      <c r="N446" s="151"/>
      <c r="O446" s="150"/>
      <c r="P446" s="69">
        <f>IF(A27taxstdlife="n/a","n/a",IF(P$3&gt;(A27taxstdlife+$E446),(Input!$O$67-Input!$O$101)-SUM($O446:O446),(Input!$O$67-Input!$O$101)/A27taxstdlife))</f>
        <v>0</v>
      </c>
      <c r="Q446" s="69">
        <f>IF(A27taxstdlife="n/a","n/a",IF(Q$3&gt;(A27taxstdlife+$E446),(Input!$O$67-Input!$O$101)-SUM($O446:P446),(Input!$O$67-Input!$O$101)/A27taxstdlife))</f>
        <v>0</v>
      </c>
      <c r="R446" s="69"/>
      <c r="S446" s="104"/>
      <c r="T446" s="104"/>
      <c r="U446" s="104"/>
      <c r="V446" s="104"/>
      <c r="W446" s="104"/>
      <c r="X446" s="104"/>
      <c r="Y446" s="104"/>
      <c r="Z446" s="104"/>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190"/>
      <c r="BK446" s="190"/>
      <c r="BL446" s="190"/>
      <c r="BM446" s="190"/>
      <c r="BN446" s="190"/>
      <c r="BO446" s="190"/>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51"/>
      <c r="E447" s="87">
        <v>10</v>
      </c>
      <c r="F447" s="27"/>
      <c r="G447" s="212"/>
      <c r="H447" s="151"/>
      <c r="I447" s="151"/>
      <c r="J447" s="151"/>
      <c r="K447" s="151"/>
      <c r="L447" s="151"/>
      <c r="M447" s="151"/>
      <c r="N447" s="151"/>
      <c r="O447" s="151"/>
      <c r="P447" s="150"/>
      <c r="Q447" s="69">
        <f>IF(A27taxstdlife="n/a","n/a",IF(Q$3&gt;(A27taxstdlife+$E447),(Input!$P$67-Input!$P$101)-SUM($P447:P447),(Input!$P$67-Input!$P$101)/A27taxstdlife))</f>
        <v>0</v>
      </c>
      <c r="R447" s="69"/>
      <c r="S447" s="104"/>
      <c r="T447" s="104"/>
      <c r="U447" s="104"/>
      <c r="V447" s="104"/>
      <c r="W447" s="104"/>
      <c r="X447" s="104"/>
      <c r="Y447" s="104"/>
      <c r="Z447" s="104"/>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190"/>
      <c r="BK447" s="190"/>
      <c r="BL447" s="190"/>
      <c r="BM447" s="190"/>
      <c r="BN447" s="190"/>
      <c r="BO447" s="190"/>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51"/>
      <c r="E448" s="88">
        <v>11</v>
      </c>
      <c r="F448" s="27"/>
      <c r="G448" s="212"/>
      <c r="H448" s="151"/>
      <c r="I448" s="151"/>
      <c r="J448" s="151"/>
      <c r="K448" s="151"/>
      <c r="L448" s="151"/>
      <c r="M448" s="151"/>
      <c r="N448" s="151"/>
      <c r="O448" s="151"/>
      <c r="P448" s="192"/>
      <c r="Q448" s="150"/>
      <c r="R448" s="69"/>
      <c r="S448" s="104"/>
      <c r="T448" s="104"/>
      <c r="U448" s="104"/>
      <c r="V448" s="104"/>
      <c r="W448" s="104"/>
      <c r="X448" s="104"/>
      <c r="Y448" s="104"/>
      <c r="Z448" s="104"/>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190"/>
      <c r="BK448" s="190"/>
      <c r="BL448" s="190"/>
      <c r="BM448" s="190"/>
      <c r="BN448" s="190"/>
      <c r="BO448" s="190"/>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f>Asset27</f>
        <v>0</v>
      </c>
      <c r="D449" s="9"/>
      <c r="E449" s="9"/>
      <c r="F449" s="23"/>
      <c r="G449" s="213">
        <f t="shared" ref="G449:L449" si="61">-SUM(G436:G448)</f>
        <v>0</v>
      </c>
      <c r="H449" s="166">
        <f t="shared" si="61"/>
        <v>0</v>
      </c>
      <c r="I449" s="166">
        <f t="shared" si="61"/>
        <v>0</v>
      </c>
      <c r="J449" s="166">
        <f t="shared" si="61"/>
        <v>0</v>
      </c>
      <c r="K449" s="166">
        <f t="shared" si="61"/>
        <v>0</v>
      </c>
      <c r="L449" s="166">
        <f t="shared" si="61"/>
        <v>0</v>
      </c>
      <c r="M449" s="166">
        <f>IF(Input!M173&gt;0, -SUM(M436:M448), 0)</f>
        <v>0</v>
      </c>
      <c r="N449" s="166">
        <f>IF(Input!N173&gt;0, -SUM(N436:N448), 0)</f>
        <v>0</v>
      </c>
      <c r="O449" s="166">
        <f>IF(Input!O173&gt;0, -SUM(O436:O448), 0)</f>
        <v>0</v>
      </c>
      <c r="P449" s="166">
        <f>IF(Input!P173&gt;0, -SUM(P436:P448), 0)</f>
        <v>0</v>
      </c>
      <c r="Q449" s="166">
        <f>IF(Input!Q173&gt;0, -SUM(Q436:Q448), 0)</f>
        <v>0</v>
      </c>
      <c r="R449" s="65"/>
      <c r="S449" s="103"/>
      <c r="T449" s="103"/>
      <c r="U449" s="103"/>
      <c r="V449" s="103"/>
      <c r="W449" s="103"/>
      <c r="X449" s="103"/>
      <c r="Y449" s="103"/>
      <c r="Z449" s="103"/>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190"/>
      <c r="BK449" s="190"/>
      <c r="BL449" s="190"/>
      <c r="BM449" s="190"/>
      <c r="BN449" s="190"/>
      <c r="BO449" s="190"/>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1">
        <f>Asset28</f>
        <v>0</v>
      </c>
      <c r="C450" s="33"/>
      <c r="D450" s="34" t="s">
        <v>65</v>
      </c>
      <c r="E450" s="33"/>
      <c r="F450" s="35"/>
      <c r="G450" s="209">
        <f>IF(G$3&gt;A28taxremlife,A28taxvalue-SUM($F450:F450),IF(A28taxremlife="N/A","n/a",A28taxvalue/A28taxremlife))</f>
        <v>0</v>
      </c>
      <c r="H450" s="68">
        <f>IF(H$3&gt;A28taxremlife,A28taxvalue-SUM($F450:G450),IF(A28taxremlife="N/A","n/a",A28taxvalue/A28taxremlife))</f>
        <v>0</v>
      </c>
      <c r="I450" s="68">
        <f>IF(I$3&gt;A28taxremlife,A28taxvalue-SUM($F450:H450),IF(A28taxremlife="N/A","n/a",A28taxvalue/A28taxremlife))</f>
        <v>0</v>
      </c>
      <c r="J450" s="68">
        <f>IF(J$3&gt;A28taxremlife,A28taxvalue-SUM($F450:I450),IF(A28taxremlife="N/A","n/a",A28taxvalue/A28taxremlife))</f>
        <v>0</v>
      </c>
      <c r="K450" s="68">
        <f>IF(K$3&gt;A28taxremlife,A28taxvalue-SUM($F450:J450),IF(A28taxremlife="N/A","n/a",A28taxvalue/A28taxremlife))</f>
        <v>0</v>
      </c>
      <c r="L450" s="68">
        <f>IF(L$3&gt;A28taxremlife,A28taxvalue-SUM($F450:K450),IF(A28taxremlife="N/A","n/a",A28taxvalue/A28taxremlife))</f>
        <v>0</v>
      </c>
      <c r="M450" s="68">
        <f>IF(M$3&gt;A28taxremlife,A28taxvalue-SUM($F450:L450),IF(A28taxremlife="N/A","n/a",A28taxvalue/A28taxremlife))</f>
        <v>0</v>
      </c>
      <c r="N450" s="68">
        <f>IF(N$3&gt;A28taxremlife,A28taxvalue-SUM($F450:M450),IF(A28taxremlife="N/A","n/a",A28taxvalue/A28taxremlife))</f>
        <v>0</v>
      </c>
      <c r="O450" s="68">
        <f>IF(O$3&gt;A28taxremlife,A28taxvalue-SUM($F450:N450),IF(A28taxremlife="N/A","n/a",A28taxvalue/A28taxremlife))</f>
        <v>0</v>
      </c>
      <c r="P450" s="68">
        <f>IF(P$3&gt;A28taxremlife,A28taxvalue-SUM($F450:O450),IF(A28taxremlife="N/A","n/a",A28taxvalue/A28taxremlife))</f>
        <v>0</v>
      </c>
      <c r="Q450" s="68">
        <f>IF(Q$3&gt;A28taxremlife,A28taxvalue-SUM($F450:P450),IF(A28taxremlife="N/A","n/a",A28taxvalue/A28taxremlife))</f>
        <v>0</v>
      </c>
      <c r="R450" s="68"/>
      <c r="S450" s="104"/>
      <c r="T450" s="104"/>
      <c r="U450" s="104"/>
      <c r="V450" s="104"/>
      <c r="W450" s="104"/>
      <c r="X450" s="104"/>
      <c r="Y450" s="104"/>
      <c r="Z450" s="104"/>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190"/>
      <c r="BK450" s="190"/>
      <c r="BL450" s="190"/>
      <c r="BM450" s="190"/>
      <c r="BN450" s="190"/>
      <c r="BO450" s="19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50" t="s">
        <v>83</v>
      </c>
      <c r="E451" s="87">
        <v>0</v>
      </c>
      <c r="F451" s="27"/>
      <c r="G451" s="210"/>
      <c r="H451" s="69"/>
      <c r="I451" s="69"/>
      <c r="J451" s="69"/>
      <c r="K451" s="69"/>
      <c r="L451" s="69"/>
      <c r="M451" s="69"/>
      <c r="N451" s="69"/>
      <c r="O451" s="69"/>
      <c r="P451" s="69"/>
      <c r="Q451" s="69"/>
      <c r="R451" s="69"/>
      <c r="S451" s="104"/>
      <c r="T451" s="104"/>
      <c r="U451" s="104"/>
      <c r="V451" s="104"/>
      <c r="W451" s="104"/>
      <c r="X451" s="104"/>
      <c r="Y451" s="104"/>
      <c r="Z451" s="104"/>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190"/>
      <c r="BK451" s="190"/>
      <c r="BL451" s="190"/>
      <c r="BM451" s="190"/>
      <c r="BN451" s="190"/>
      <c r="BO451" s="190"/>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51"/>
      <c r="E452" s="87">
        <v>1</v>
      </c>
      <c r="F452" s="27"/>
      <c r="G452" s="211"/>
      <c r="H452" s="69">
        <f>IF(A28taxstdlife="n/a","n/a",IF(H$3&gt;(A28taxstdlife+$E452),(Input!$G$68-Input!$G$102)-SUM($G452:G452),(Input!$G$68-Input!$G$102)/A28taxstdlife))</f>
        <v>0</v>
      </c>
      <c r="I452" s="69">
        <f>IF(A28taxstdlife="n/a","n/a",IF(I$3&gt;(A28taxstdlife+$E452),(Input!$G$68-Input!$G$102)-SUM($G452:H452),(Input!$G$68-Input!$G$102)/A28taxstdlife))</f>
        <v>0</v>
      </c>
      <c r="J452" s="69">
        <f>IF(A28taxstdlife="n/a","n/a",IF(J$3&gt;(A28taxstdlife+$E452),(Input!$G$68-Input!$G$102)-SUM($G452:I452),(Input!$G$68-Input!$G$102)/A28taxstdlife))</f>
        <v>0</v>
      </c>
      <c r="K452" s="69">
        <f>IF(A28taxstdlife="n/a","n/a",IF(K$3&gt;(A28taxstdlife+$E452),(Input!$G$68-Input!$G$102)-SUM($G452:J452),(Input!$G$68-Input!$G$102)/A28taxstdlife))</f>
        <v>0</v>
      </c>
      <c r="L452" s="69">
        <f>IF(A28taxstdlife="n/a","n/a",IF(L$3&gt;(A28taxstdlife+$E452),(Input!$G$68-Input!$G$102)-SUM($G452:K452),(Input!$G$68-Input!$G$102)/A28taxstdlife))</f>
        <v>0</v>
      </c>
      <c r="M452" s="69">
        <f>IF(A28taxstdlife="n/a","n/a",IF(M$3&gt;(A28taxstdlife+$E452),(Input!$G$68-Input!$G$102)-SUM($G452:L452),(Input!$G$68-Input!$G$102)/A28taxstdlife))</f>
        <v>0</v>
      </c>
      <c r="N452" s="69">
        <f>IF(A28taxstdlife="n/a","n/a",IF(N$3&gt;(A28taxstdlife+$E452),(Input!$G$68-Input!$G$102)-SUM($G452:M452),(Input!$G$68-Input!$G$102)/A28taxstdlife))</f>
        <v>0</v>
      </c>
      <c r="O452" s="69">
        <f>IF(A28taxstdlife="n/a","n/a",IF(O$3&gt;(A28taxstdlife+$E452),(Input!$G$68-Input!$G$102)-SUM($G452:N452),(Input!$G$68-Input!$G$102)/A28taxstdlife))</f>
        <v>0</v>
      </c>
      <c r="P452" s="69">
        <f>IF(A28taxstdlife="n/a","n/a",IF(P$3&gt;(A28taxstdlife+$E452),(Input!$G$68-Input!$G$102)-SUM($G452:O452),(Input!$G$68-Input!$G$102)/A28taxstdlife))</f>
        <v>0</v>
      </c>
      <c r="Q452" s="69">
        <f>IF(A28taxstdlife="n/a","n/a",IF(Q$3&gt;(A28taxstdlife+$E452),(Input!$G$68-Input!$G$102)-SUM($G452:P452),(Input!$G$68-Input!$G$102)/A28taxstdlife))</f>
        <v>0</v>
      </c>
      <c r="R452" s="69"/>
      <c r="S452" s="104"/>
      <c r="T452" s="104"/>
      <c r="U452" s="104"/>
      <c r="V452" s="104"/>
      <c r="W452" s="104"/>
      <c r="X452" s="104"/>
      <c r="Y452" s="104"/>
      <c r="Z452" s="104"/>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190"/>
      <c r="BK452" s="190"/>
      <c r="BL452" s="190"/>
      <c r="BM452" s="190"/>
      <c r="BN452" s="190"/>
      <c r="BO452" s="190"/>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51"/>
      <c r="E453" s="87">
        <v>2</v>
      </c>
      <c r="F453" s="27"/>
      <c r="G453" s="212"/>
      <c r="H453" s="150"/>
      <c r="I453" s="69">
        <f>IF(A28taxstdlife="n/a","n/a",IF(I$3&gt;(A28taxstdlife+$E453),(Input!$H$68-Input!$H$102)-SUM($H453:H453),(Input!$H$68-Input!$H$102)/A28taxstdlife))</f>
        <v>0</v>
      </c>
      <c r="J453" s="69">
        <f>IF(A28taxstdlife="n/a","n/a",IF(J$3&gt;(A28taxstdlife+$E453),(Input!$H$68-Input!$H$102)-SUM($H453:I453),(Input!$H$68-Input!$H$102)/A28taxstdlife))</f>
        <v>0</v>
      </c>
      <c r="K453" s="69">
        <f>IF(A28taxstdlife="n/a","n/a",IF(K$3&gt;(A28taxstdlife+$E453),(Input!$H$68-Input!$H$102)-SUM($H453:J453),(Input!$H$68-Input!$H$102)/A28taxstdlife))</f>
        <v>0</v>
      </c>
      <c r="L453" s="69">
        <f>IF(A28taxstdlife="n/a","n/a",IF(L$3&gt;(A28taxstdlife+$E453),(Input!$H$68-Input!$H$102)-SUM($H453:K453),(Input!$H$68-Input!$H$102)/A28taxstdlife))</f>
        <v>0</v>
      </c>
      <c r="M453" s="69">
        <f>IF(A28taxstdlife="n/a","n/a",IF(M$3&gt;(A28taxstdlife+$E453),(Input!$H$68-Input!$H$102)-SUM($H453:L453),(Input!$H$68-Input!$H$102)/A28taxstdlife))</f>
        <v>0</v>
      </c>
      <c r="N453" s="69">
        <f>IF(A28taxstdlife="n/a","n/a",IF(N$3&gt;(A28taxstdlife+$E453),(Input!$H$68-Input!$H$102)-SUM($H453:M453),(Input!$H$68-Input!$H$102)/A28taxstdlife))</f>
        <v>0</v>
      </c>
      <c r="O453" s="69">
        <f>IF(A28taxstdlife="n/a","n/a",IF(O$3&gt;(A28taxstdlife+$E453),(Input!$H$68-Input!$H$102)-SUM($H453:N453),(Input!$H$68-Input!$H$102)/A28taxstdlife))</f>
        <v>0</v>
      </c>
      <c r="P453" s="69">
        <f>IF(A28taxstdlife="n/a","n/a",IF(P$3&gt;(A28taxstdlife+$E453),(Input!$H$68-Input!$H$102)-SUM($H453:O453),(Input!$H$68-Input!$H$102)/A28taxstdlife))</f>
        <v>0</v>
      </c>
      <c r="Q453" s="69">
        <f>IF(A28taxstdlife="n/a","n/a",IF(Q$3&gt;(A28taxstdlife+$E453),(Input!$H$68-Input!$H$102)-SUM($H453:P453),(Input!$H$68-Input!$H$102)/A28taxstdlife))</f>
        <v>0</v>
      </c>
      <c r="R453" s="69"/>
      <c r="S453" s="104"/>
      <c r="T453" s="104"/>
      <c r="U453" s="104"/>
      <c r="V453" s="104"/>
      <c r="W453" s="104"/>
      <c r="X453" s="104"/>
      <c r="Y453" s="104"/>
      <c r="Z453" s="104"/>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190"/>
      <c r="BK453" s="190"/>
      <c r="BL453" s="190"/>
      <c r="BM453" s="190"/>
      <c r="BN453" s="190"/>
      <c r="BO453" s="190"/>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51"/>
      <c r="E454" s="87">
        <v>3</v>
      </c>
      <c r="F454" s="27"/>
      <c r="G454" s="212"/>
      <c r="H454" s="151"/>
      <c r="I454" s="150"/>
      <c r="J454" s="69">
        <f>IF(A28taxstdlife="n/a","n/a",IF(J$3&gt;(A28taxstdlife+$E454),(Input!$I$68-Input!$I$102)-SUM($I454:I454),(Input!$I$68-Input!$I$102)/A28taxstdlife))</f>
        <v>0</v>
      </c>
      <c r="K454" s="69">
        <f>IF(A28taxstdlife="n/a","n/a",IF(K$3&gt;(A28taxstdlife+$E454),(Input!$I$68-Input!$I$102)-SUM($I454:J454),(Input!$I$68-Input!$I$102)/A28taxstdlife))</f>
        <v>0</v>
      </c>
      <c r="L454" s="69">
        <f>IF(A28taxstdlife="n/a","n/a",IF(L$3&gt;(A28taxstdlife+$E454),(Input!$I$68-Input!$I$102)-SUM($I454:K454),(Input!$I$68-Input!$I$102)/A28taxstdlife))</f>
        <v>0</v>
      </c>
      <c r="M454" s="69">
        <f>IF(A28taxstdlife="n/a","n/a",IF(M$3&gt;(A28taxstdlife+$E454),(Input!$I$68-Input!$I$102)-SUM($I454:L454),(Input!$I$68-Input!$I$102)/A28taxstdlife))</f>
        <v>0</v>
      </c>
      <c r="N454" s="69">
        <f>IF(A28taxstdlife="n/a","n/a",IF(N$3&gt;(A28taxstdlife+$E454),(Input!$I$68-Input!$I$102)-SUM($I454:M454),(Input!$I$68-Input!$I$102)/A28taxstdlife))</f>
        <v>0</v>
      </c>
      <c r="O454" s="69">
        <f>IF(A28taxstdlife="n/a","n/a",IF(O$3&gt;(A28taxstdlife+$E454),(Input!$I$68-Input!$I$102)-SUM($I454:N454),(Input!$I$68-Input!$I$102)/A28taxstdlife))</f>
        <v>0</v>
      </c>
      <c r="P454" s="69">
        <f>IF(A28taxstdlife="n/a","n/a",IF(P$3&gt;(A28taxstdlife+$E454),(Input!$I$68-Input!$I$102)-SUM($I454:O454),(Input!$I$68-Input!$I$102)/A28taxstdlife))</f>
        <v>0</v>
      </c>
      <c r="Q454" s="69">
        <f>IF(A28taxstdlife="n/a","n/a",IF(Q$3&gt;(A28taxstdlife+$E454),(Input!$I$68-Input!$I$102)-SUM($I454:P454),(Input!$I$68-Input!$I$102)/A28taxstdlife))</f>
        <v>0</v>
      </c>
      <c r="R454" s="69"/>
      <c r="S454" s="104"/>
      <c r="T454" s="104"/>
      <c r="U454" s="104"/>
      <c r="V454" s="104"/>
      <c r="W454" s="104"/>
      <c r="X454" s="104"/>
      <c r="Y454" s="104"/>
      <c r="Z454" s="104"/>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2"/>
      <c r="BK454" s="190"/>
      <c r="BL454" s="190"/>
      <c r="BM454" s="190"/>
      <c r="BN454" s="190"/>
      <c r="BO454" s="190"/>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51"/>
      <c r="E455" s="87">
        <v>4</v>
      </c>
      <c r="F455" s="27"/>
      <c r="G455" s="212"/>
      <c r="H455" s="151"/>
      <c r="I455" s="151"/>
      <c r="J455" s="150"/>
      <c r="K455" s="69">
        <f>IF(A28taxstdlife="n/a","n/a",IF(K$3&gt;(A28taxstdlife+$E455),(Input!$J$68-Input!$J$102)-SUM($J455:J455),(Input!$J$68-Input!$J$102)/A28taxstdlife))</f>
        <v>0</v>
      </c>
      <c r="L455" s="69">
        <f>IF(A28taxstdlife="n/a","n/a",IF(L$3&gt;(A28taxstdlife+$E455),(Input!$J$68-Input!$J$102)-SUM($J455:K455),(Input!$J$68-Input!$J$102)/A28taxstdlife))</f>
        <v>0</v>
      </c>
      <c r="M455" s="69">
        <f>IF(A28taxstdlife="n/a","n/a",IF(M$3&gt;(A28taxstdlife+$E455),(Input!$J$68-Input!$J$102)-SUM($J455:L455),(Input!$J$68-Input!$J$102)/A28taxstdlife))</f>
        <v>0</v>
      </c>
      <c r="N455" s="69">
        <f>IF(A28taxstdlife="n/a","n/a",IF(N$3&gt;(A28taxstdlife+$E455),(Input!$J$68-Input!$J$102)-SUM($J455:M455),(Input!$J$68-Input!$J$102)/A28taxstdlife))</f>
        <v>0</v>
      </c>
      <c r="O455" s="69">
        <f>IF(A28taxstdlife="n/a","n/a",IF(O$3&gt;(A28taxstdlife+$E455),(Input!$J$68-Input!$J$102)-SUM($J455:N455),(Input!$J$68-Input!$J$102)/A28taxstdlife))</f>
        <v>0</v>
      </c>
      <c r="P455" s="69">
        <f>IF(A28taxstdlife="n/a","n/a",IF(P$3&gt;(A28taxstdlife+$E455),(Input!$J$68-Input!$J$102)-SUM($J455:O455),(Input!$J$68-Input!$J$102)/A28taxstdlife))</f>
        <v>0</v>
      </c>
      <c r="Q455" s="69">
        <f>IF(A28taxstdlife="n/a","n/a",IF(Q$3&gt;(A28taxstdlife+$E455),(Input!$J$68-Input!$J$102)-SUM($J455:P455),(Input!$J$68-Input!$J$102)/A28taxstdlife))</f>
        <v>0</v>
      </c>
      <c r="R455" s="69"/>
      <c r="S455" s="104"/>
      <c r="T455" s="104"/>
      <c r="U455" s="104"/>
      <c r="V455" s="104"/>
      <c r="W455" s="104"/>
      <c r="X455" s="104"/>
      <c r="Y455" s="104"/>
      <c r="Z455" s="104"/>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190"/>
      <c r="BK455" s="190"/>
      <c r="BL455" s="190"/>
      <c r="BM455" s="190"/>
      <c r="BN455" s="190"/>
      <c r="BO455" s="190"/>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51"/>
      <c r="E456" s="87">
        <v>5</v>
      </c>
      <c r="F456" s="27"/>
      <c r="G456" s="212"/>
      <c r="H456" s="151"/>
      <c r="I456" s="151"/>
      <c r="J456" s="151"/>
      <c r="K456" s="150"/>
      <c r="L456" s="69">
        <f>IF(A28taxstdlife="n/a","n/a",IF(L$3&gt;(A28taxstdlife+$E456),(Input!$K$68-Input!$K$102)-SUM($K456:K456),(Input!$K$68-Input!$K$102)/A28taxstdlife))</f>
        <v>0</v>
      </c>
      <c r="M456" s="69">
        <f>IF(A28taxstdlife="n/a","n/a",IF(M$3&gt;(A28taxstdlife+$E456),(Input!$K$68-Input!$K$102)-SUM($K456:L456),(Input!$K$68-Input!$K$102)/A28taxstdlife))</f>
        <v>0</v>
      </c>
      <c r="N456" s="69">
        <f>IF(A28taxstdlife="n/a","n/a",IF(N$3&gt;(A28taxstdlife+$E456),(Input!$K$68-Input!$K$102)-SUM($K456:M456),(Input!$K$68-Input!$K$102)/A28taxstdlife))</f>
        <v>0</v>
      </c>
      <c r="O456" s="69">
        <f>IF(A28taxstdlife="n/a","n/a",IF(O$3&gt;(A28taxstdlife+$E456),(Input!$K$68-Input!$K$102)-SUM($K456:N456),(Input!$K$68-Input!$K$102)/A28taxstdlife))</f>
        <v>0</v>
      </c>
      <c r="P456" s="69">
        <f>IF(A28taxstdlife="n/a","n/a",IF(P$3&gt;(A28taxstdlife+$E456),(Input!$K$68-Input!$K$102)-SUM($K456:O456),(Input!$K$68-Input!$K$102)/A28taxstdlife))</f>
        <v>0</v>
      </c>
      <c r="Q456" s="69">
        <f>IF(A28taxstdlife="n/a","n/a",IF(Q$3&gt;(A28taxstdlife+$E456),(Input!$K$68-Input!$K$102)-SUM($K456:P456),(Input!$K$68-Input!$K$102)/A28taxstdlife))</f>
        <v>0</v>
      </c>
      <c r="R456" s="69"/>
      <c r="S456" s="104"/>
      <c r="T456" s="104"/>
      <c r="U456" s="104"/>
      <c r="V456" s="104"/>
      <c r="W456" s="104"/>
      <c r="X456" s="104"/>
      <c r="Y456" s="104"/>
      <c r="Z456" s="104"/>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190"/>
      <c r="BK456" s="190"/>
      <c r="BL456" s="190"/>
      <c r="BM456" s="190"/>
      <c r="BN456" s="190"/>
      <c r="BO456" s="190"/>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51"/>
      <c r="E457" s="87">
        <v>6</v>
      </c>
      <c r="F457" s="27"/>
      <c r="G457" s="212"/>
      <c r="H457" s="151"/>
      <c r="I457" s="151"/>
      <c r="J457" s="151"/>
      <c r="K457" s="151"/>
      <c r="L457" s="150"/>
      <c r="M457" s="69">
        <f>IF(A28taxstdlife="n/a","n/a",IF(M$3&gt;(A28taxstdlife+$E457),(Input!$L$68-Input!$L$102)-SUM($L457:L457),(Input!$L$68-Input!$L$102)/A28taxstdlife))</f>
        <v>0</v>
      </c>
      <c r="N457" s="69">
        <f>IF(A28taxstdlife="n/a","n/a",IF(N$3&gt;(A28taxstdlife+$E457),(Input!$L$68-Input!$L$102)-SUM($L457:M457),(Input!$L$68-Input!$L$102)/A28taxstdlife))</f>
        <v>0</v>
      </c>
      <c r="O457" s="69">
        <f>IF(A28taxstdlife="n/a","n/a",IF(O$3&gt;(A28taxstdlife+$E457),(Input!$L$68-Input!$L$102)-SUM($L457:N457),(Input!$L$68-Input!$L$102)/A28taxstdlife))</f>
        <v>0</v>
      </c>
      <c r="P457" s="69">
        <f>IF(A28taxstdlife="n/a","n/a",IF(P$3&gt;(A28taxstdlife+$E457),(Input!$L$68-Input!$L$102)-SUM($L457:O457),(Input!$L$68-Input!$L$102)/A28taxstdlife))</f>
        <v>0</v>
      </c>
      <c r="Q457" s="69">
        <f>IF(A28taxstdlife="n/a","n/a",IF(Q$3&gt;(A28taxstdlife+$E457),(Input!$L$68-Input!$L$102)-SUM($L457:P457),(Input!$L$68-Input!$L$102)/A28taxstdlife))</f>
        <v>0</v>
      </c>
      <c r="R457" s="69"/>
      <c r="S457" s="104"/>
      <c r="T457" s="104"/>
      <c r="U457" s="104"/>
      <c r="V457" s="104"/>
      <c r="W457" s="104"/>
      <c r="X457" s="104"/>
      <c r="Y457" s="104"/>
      <c r="Z457" s="104"/>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190"/>
      <c r="BK457" s="190"/>
      <c r="BL457" s="190"/>
      <c r="BM457" s="190"/>
      <c r="BN457" s="190"/>
      <c r="BO457" s="190"/>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51"/>
      <c r="E458" s="87">
        <v>7</v>
      </c>
      <c r="F458" s="27"/>
      <c r="G458" s="212"/>
      <c r="H458" s="151"/>
      <c r="I458" s="151"/>
      <c r="J458" s="151"/>
      <c r="K458" s="151"/>
      <c r="L458" s="151"/>
      <c r="M458" s="150"/>
      <c r="N458" s="69">
        <f>IF(A28taxstdlife="n/a","n/a",IF(N$3&gt;(A28taxstdlife+$E458),(Input!$M$68-Input!$M$102)-SUM($M458:M458),(Input!$M$68-Input!$M$102)/A28taxstdlife))</f>
        <v>0</v>
      </c>
      <c r="O458" s="69">
        <f>IF(A28taxstdlife="n/a","n/a",IF(O$3&gt;(A28taxstdlife+$E458),(Input!$M$68-Input!$M$102)-SUM($M458:N458),(Input!$M$68-Input!$M$102)/A28taxstdlife))</f>
        <v>0</v>
      </c>
      <c r="P458" s="69">
        <f>IF(A28taxstdlife="n/a","n/a",IF(P$3&gt;(A28taxstdlife+$E458),(Input!$M$68-Input!$M$102)-SUM($M458:O458),(Input!$M$68-Input!$M$102)/A28taxstdlife))</f>
        <v>0</v>
      </c>
      <c r="Q458" s="69">
        <f>IF(A28taxstdlife="n/a","n/a",IF(Q$3&gt;(A28taxstdlife+$E458),(Input!$M$68-Input!$M$102)-SUM($M458:P458),(Input!$M$68-Input!$M$102)/A28taxstdlife))</f>
        <v>0</v>
      </c>
      <c r="R458" s="69"/>
      <c r="S458" s="104"/>
      <c r="T458" s="104"/>
      <c r="U458" s="104"/>
      <c r="V458" s="104"/>
      <c r="W458" s="104"/>
      <c r="X458" s="104"/>
      <c r="Y458" s="104"/>
      <c r="Z458" s="104"/>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190"/>
      <c r="BK458" s="190"/>
      <c r="BL458" s="190"/>
      <c r="BM458" s="190"/>
      <c r="BN458" s="190"/>
      <c r="BO458" s="190"/>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51"/>
      <c r="E459" s="87">
        <v>8</v>
      </c>
      <c r="F459" s="27"/>
      <c r="G459" s="212"/>
      <c r="H459" s="151"/>
      <c r="I459" s="151"/>
      <c r="J459" s="151"/>
      <c r="K459" s="151"/>
      <c r="L459" s="151"/>
      <c r="M459" s="151"/>
      <c r="N459" s="150"/>
      <c r="O459" s="69">
        <f>IF(A28taxstdlife="n/a","n/a",IF(O$3&gt;(A28taxstdlife+$E459),(Input!$N$68-Input!$N$102)-SUM($N459:N459),(Input!$N$68-Input!$N$102)/A28taxstdlife))</f>
        <v>0</v>
      </c>
      <c r="P459" s="69">
        <f>IF(A28taxstdlife="n/a","n/a",IF(P$3&gt;(A28taxstdlife+$E459),(Input!$N$68-Input!$N$102)-SUM($N459:O459),(Input!$N$68-Input!$N$102)/A28taxstdlife))</f>
        <v>0</v>
      </c>
      <c r="Q459" s="69">
        <f>IF(A28taxstdlife="n/a","n/a",IF(Q$3&gt;(A28taxstdlife+$E459),(Input!$N$68-Input!$N$102)-SUM($N459:P459),(Input!$N$68-Input!$N$102)/A28taxstdlife))</f>
        <v>0</v>
      </c>
      <c r="R459" s="69"/>
      <c r="S459" s="104"/>
      <c r="T459" s="104"/>
      <c r="U459" s="104"/>
      <c r="V459" s="104"/>
      <c r="W459" s="104"/>
      <c r="X459" s="104"/>
      <c r="Y459" s="104"/>
      <c r="Z459" s="104"/>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190"/>
      <c r="BK459" s="190"/>
      <c r="BL459" s="190"/>
      <c r="BM459" s="190"/>
      <c r="BN459" s="190"/>
      <c r="BO459" s="190"/>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51"/>
      <c r="E460" s="87">
        <v>9</v>
      </c>
      <c r="F460" s="27"/>
      <c r="G460" s="212"/>
      <c r="H460" s="151"/>
      <c r="I460" s="151"/>
      <c r="J460" s="151"/>
      <c r="K460" s="151"/>
      <c r="L460" s="151"/>
      <c r="M460" s="151"/>
      <c r="N460" s="151"/>
      <c r="O460" s="150"/>
      <c r="P460" s="69">
        <f>IF(A28taxstdlife="n/a","n/a",IF(P$3&gt;(A28taxstdlife+$E460),(Input!$O$68-Input!$O$102)-SUM($O460:O460),(Input!$O$68-Input!$O$102)/A28taxstdlife))</f>
        <v>0</v>
      </c>
      <c r="Q460" s="69">
        <f>IF(A28taxstdlife="n/a","n/a",IF(Q$3&gt;(A28taxstdlife+$E460),(Input!$O$68-Input!$O$102)-SUM($O460:P460),(Input!$O$68-Input!$O$102)/A28taxstdlife))</f>
        <v>0</v>
      </c>
      <c r="R460" s="69"/>
      <c r="S460" s="104"/>
      <c r="T460" s="104"/>
      <c r="U460" s="104"/>
      <c r="V460" s="104"/>
      <c r="W460" s="104"/>
      <c r="X460" s="104"/>
      <c r="Y460" s="104"/>
      <c r="Z460" s="104"/>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190"/>
      <c r="BK460" s="190"/>
      <c r="BL460" s="190"/>
      <c r="BM460" s="190"/>
      <c r="BN460" s="190"/>
      <c r="BO460" s="19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51"/>
      <c r="E461" s="87">
        <v>10</v>
      </c>
      <c r="F461" s="27"/>
      <c r="G461" s="212"/>
      <c r="H461" s="151"/>
      <c r="I461" s="151"/>
      <c r="J461" s="151"/>
      <c r="K461" s="151"/>
      <c r="L461" s="151"/>
      <c r="M461" s="151"/>
      <c r="N461" s="151"/>
      <c r="O461" s="151"/>
      <c r="P461" s="150"/>
      <c r="Q461" s="69">
        <f>IF(A28taxstdlife="n/a","n/a",IF(Q$3&gt;(A28taxstdlife+$E461),(Input!$P$68-Input!$P$102)-SUM($P461:P461),(Input!$P$68-Input!$P$102)/A28taxstdlife))</f>
        <v>0</v>
      </c>
      <c r="R461" s="69"/>
      <c r="S461" s="104"/>
      <c r="T461" s="104"/>
      <c r="U461" s="104"/>
      <c r="V461" s="104"/>
      <c r="W461" s="104"/>
      <c r="X461" s="104"/>
      <c r="Y461" s="104"/>
      <c r="Z461" s="104"/>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190"/>
      <c r="BK461" s="190"/>
      <c r="BL461" s="190"/>
      <c r="BM461" s="190"/>
      <c r="BN461" s="190"/>
      <c r="BO461" s="190"/>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51"/>
      <c r="E462" s="88">
        <v>11</v>
      </c>
      <c r="F462" s="27"/>
      <c r="G462" s="212"/>
      <c r="H462" s="151"/>
      <c r="I462" s="151"/>
      <c r="J462" s="151"/>
      <c r="K462" s="151"/>
      <c r="L462" s="151"/>
      <c r="M462" s="151"/>
      <c r="N462" s="151"/>
      <c r="O462" s="151"/>
      <c r="P462" s="192"/>
      <c r="Q462" s="150"/>
      <c r="R462" s="69"/>
      <c r="S462" s="104"/>
      <c r="T462" s="104"/>
      <c r="U462" s="104"/>
      <c r="V462" s="104"/>
      <c r="W462" s="104"/>
      <c r="X462" s="104"/>
      <c r="Y462" s="104"/>
      <c r="Z462" s="104"/>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190"/>
      <c r="BK462" s="190"/>
      <c r="BL462" s="190"/>
      <c r="BM462" s="190"/>
      <c r="BN462" s="190"/>
      <c r="BO462" s="190"/>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f>Asset28</f>
        <v>0</v>
      </c>
      <c r="D463" s="9"/>
      <c r="E463" s="9"/>
      <c r="F463" s="23"/>
      <c r="G463" s="213">
        <f t="shared" ref="G463:L463" si="62">-SUM(G450:G462)</f>
        <v>0</v>
      </c>
      <c r="H463" s="166">
        <f t="shared" si="62"/>
        <v>0</v>
      </c>
      <c r="I463" s="166">
        <f t="shared" si="62"/>
        <v>0</v>
      </c>
      <c r="J463" s="166">
        <f t="shared" si="62"/>
        <v>0</v>
      </c>
      <c r="K463" s="166">
        <f t="shared" si="62"/>
        <v>0</v>
      </c>
      <c r="L463" s="166">
        <f t="shared" si="62"/>
        <v>0</v>
      </c>
      <c r="M463" s="166">
        <f>IF(Input!M173&gt;0, -SUM(M450:M462), 0)</f>
        <v>0</v>
      </c>
      <c r="N463" s="166">
        <f>IF(Input!N173&gt;0, -SUM(N450:N462), 0)</f>
        <v>0</v>
      </c>
      <c r="O463" s="166">
        <f>IF(Input!O173&gt;0, -SUM(O450:O462), 0)</f>
        <v>0</v>
      </c>
      <c r="P463" s="166">
        <f>IF(Input!P173&gt;0, -SUM(P450:P462), 0)</f>
        <v>0</v>
      </c>
      <c r="Q463" s="166">
        <f>IF(Input!Q173&gt;0, -SUM(Q450:Q462), 0)</f>
        <v>0</v>
      </c>
      <c r="R463" s="65"/>
      <c r="S463" s="103"/>
      <c r="T463" s="103"/>
      <c r="U463" s="103"/>
      <c r="V463" s="103"/>
      <c r="W463" s="103"/>
      <c r="X463" s="103"/>
      <c r="Y463" s="103"/>
      <c r="Z463" s="103"/>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190"/>
      <c r="BK463" s="190"/>
      <c r="BL463" s="190"/>
      <c r="BM463" s="190"/>
      <c r="BN463" s="190"/>
      <c r="BO463" s="190"/>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1">
        <f>Asset29</f>
        <v>0</v>
      </c>
      <c r="C464" s="33"/>
      <c r="D464" s="34" t="s">
        <v>65</v>
      </c>
      <c r="E464" s="33"/>
      <c r="F464" s="35"/>
      <c r="G464" s="209">
        <f>IF(G$3&gt;A29taxremlife,A29taxvalue-SUM($F464:F464),IF(A29taxremlife="N/A","n/a",A29taxvalue/A29taxremlife))</f>
        <v>0</v>
      </c>
      <c r="H464" s="68">
        <f>IF(H$3&gt;A29taxremlife,A29taxvalue-SUM($F464:G464),IF(A29taxremlife="N/A","n/a",A29taxvalue/A29taxremlife))</f>
        <v>0</v>
      </c>
      <c r="I464" s="68">
        <f>IF(I$3&gt;A29taxremlife,A29taxvalue-SUM($F464:H464),IF(A29taxremlife="N/A","n/a",A29taxvalue/A29taxremlife))</f>
        <v>0</v>
      </c>
      <c r="J464" s="68">
        <f>IF(J$3&gt;A29taxremlife,A29taxvalue-SUM($F464:I464),IF(A29taxremlife="N/A","n/a",A29taxvalue/A29taxremlife))</f>
        <v>0</v>
      </c>
      <c r="K464" s="68">
        <f>IF(K$3&gt;A29taxremlife,A29taxvalue-SUM($F464:J464),IF(A29taxremlife="N/A","n/a",A29taxvalue/A29taxremlife))</f>
        <v>0</v>
      </c>
      <c r="L464" s="68">
        <f>IF(L$3&gt;A29taxremlife,A29taxvalue-SUM($F464:K464),IF(A29taxremlife="N/A","n/a",A29taxvalue/A29taxremlife))</f>
        <v>0</v>
      </c>
      <c r="M464" s="68">
        <f>IF(M$3&gt;A29taxremlife,A29taxvalue-SUM($F464:L464),IF(A29taxremlife="N/A","n/a",A29taxvalue/A29taxremlife))</f>
        <v>0</v>
      </c>
      <c r="N464" s="68">
        <f>IF(N$3&gt;A29taxremlife,A29taxvalue-SUM($F464:M464),IF(A29taxremlife="N/A","n/a",A29taxvalue/A29taxremlife))</f>
        <v>0</v>
      </c>
      <c r="O464" s="68">
        <f>IF(O$3&gt;A29taxremlife,A29taxvalue-SUM($F464:N464),IF(A29taxremlife="N/A","n/a",A29taxvalue/A29taxremlife))</f>
        <v>0</v>
      </c>
      <c r="P464" s="68">
        <f>IF(P$3&gt;A29taxremlife,A29taxvalue-SUM($F464:O464),IF(A29taxremlife="N/A","n/a",A29taxvalue/A29taxremlife))</f>
        <v>0</v>
      </c>
      <c r="Q464" s="68">
        <f>IF(Q$3&gt;A29taxremlife,A29taxvalue-SUM($F464:P464),IF(A29taxremlife="N/A","n/a",A29taxvalue/A29taxremlife))</f>
        <v>0</v>
      </c>
      <c r="R464" s="68"/>
      <c r="S464" s="104"/>
      <c r="T464" s="104"/>
      <c r="U464" s="104"/>
      <c r="V464" s="104"/>
      <c r="W464" s="104"/>
      <c r="X464" s="104"/>
      <c r="Y464" s="104"/>
      <c r="Z464" s="104"/>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190"/>
      <c r="BK464" s="190"/>
      <c r="BL464" s="190"/>
      <c r="BM464" s="190"/>
      <c r="BN464" s="190"/>
      <c r="BO464" s="190"/>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50" t="s">
        <v>83</v>
      </c>
      <c r="E465" s="87">
        <v>0</v>
      </c>
      <c r="F465" s="27"/>
      <c r="G465" s="210"/>
      <c r="H465" s="69"/>
      <c r="I465" s="69"/>
      <c r="J465" s="69"/>
      <c r="K465" s="69"/>
      <c r="L465" s="69"/>
      <c r="M465" s="69"/>
      <c r="N465" s="69"/>
      <c r="O465" s="69"/>
      <c r="P465" s="69"/>
      <c r="Q465" s="69"/>
      <c r="R465" s="69"/>
      <c r="S465" s="104"/>
      <c r="T465" s="104"/>
      <c r="U465" s="104"/>
      <c r="V465" s="104"/>
      <c r="W465" s="104"/>
      <c r="X465" s="104"/>
      <c r="Y465" s="104"/>
      <c r="Z465" s="104"/>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190"/>
      <c r="BK465" s="190"/>
      <c r="BL465" s="190"/>
      <c r="BM465" s="190"/>
      <c r="BN465" s="190"/>
      <c r="BO465" s="190"/>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51"/>
      <c r="E466" s="87">
        <v>1</v>
      </c>
      <c r="F466" s="27"/>
      <c r="G466" s="211"/>
      <c r="H466" s="69">
        <f>IF(A29taxstdlife="n/a","n/a",IF(H$3&gt;(A29taxstdlife+$E466),(Input!$G$69-Input!$G$103)-SUM($G466:G466),(Input!$G$69-Input!$G$103)/A29taxstdlife))</f>
        <v>0</v>
      </c>
      <c r="I466" s="69">
        <f>IF(A29taxstdlife="n/a","n/a",IF(I$3&gt;(A29taxstdlife+$E466),(Input!$G$69-Input!$G$103)-SUM($G466:H466),(Input!$G$69-Input!$G$103)/A29taxstdlife))</f>
        <v>0</v>
      </c>
      <c r="J466" s="69">
        <f>IF(A29taxstdlife="n/a","n/a",IF(J$3&gt;(A29taxstdlife+$E466),(Input!$G$69-Input!$G$103)-SUM($G466:I466),(Input!$G$69-Input!$G$103)/A29taxstdlife))</f>
        <v>0</v>
      </c>
      <c r="K466" s="69">
        <f>IF(A29taxstdlife="n/a","n/a",IF(K$3&gt;(A29taxstdlife+$E466),(Input!$G$69-Input!$G$103)-SUM($G466:J466),(Input!$G$69-Input!$G$103)/A29taxstdlife))</f>
        <v>0</v>
      </c>
      <c r="L466" s="69">
        <f>IF(A29taxstdlife="n/a","n/a",IF(L$3&gt;(A29taxstdlife+$E466),(Input!$G$69-Input!$G$103)-SUM($G466:K466),(Input!$G$69-Input!$G$103)/A29taxstdlife))</f>
        <v>0</v>
      </c>
      <c r="M466" s="69">
        <f>IF(A29taxstdlife="n/a","n/a",IF(M$3&gt;(A29taxstdlife+$E466),(Input!$G$69-Input!$G$103)-SUM($G466:L466),(Input!$G$69-Input!$G$103)/A29taxstdlife))</f>
        <v>0</v>
      </c>
      <c r="N466" s="69">
        <f>IF(A29taxstdlife="n/a","n/a",IF(N$3&gt;(A29taxstdlife+$E466),(Input!$G$69-Input!$G$103)-SUM($G466:M466),(Input!$G$69-Input!$G$103)/A29taxstdlife))</f>
        <v>0</v>
      </c>
      <c r="O466" s="69">
        <f>IF(A29taxstdlife="n/a","n/a",IF(O$3&gt;(A29taxstdlife+$E466),(Input!$G$69-Input!$G$103)-SUM($G466:N466),(Input!$G$69-Input!$G$103)/A29taxstdlife))</f>
        <v>0</v>
      </c>
      <c r="P466" s="69">
        <f>IF(A29taxstdlife="n/a","n/a",IF(P$3&gt;(A29taxstdlife+$E466),(Input!$G$69-Input!$G$103)-SUM($G466:O466),(Input!$G$69-Input!$G$103)/A29taxstdlife))</f>
        <v>0</v>
      </c>
      <c r="Q466" s="69">
        <f>IF(A29taxstdlife="n/a","n/a",IF(Q$3&gt;(A29taxstdlife+$E466),(Input!$G$69-Input!$G$103)-SUM($G466:P466),(Input!$G$69-Input!$G$103)/A29taxstdlife))</f>
        <v>0</v>
      </c>
      <c r="R466" s="69"/>
      <c r="S466" s="104"/>
      <c r="T466" s="104"/>
      <c r="U466" s="104"/>
      <c r="V466" s="104"/>
      <c r="W466" s="104"/>
      <c r="X466" s="104"/>
      <c r="Y466" s="104"/>
      <c r="Z466" s="104"/>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190"/>
      <c r="BK466" s="190"/>
      <c r="BL466" s="190"/>
      <c r="BM466" s="190"/>
      <c r="BN466" s="190"/>
      <c r="BO466" s="190"/>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51"/>
      <c r="E467" s="87">
        <v>2</v>
      </c>
      <c r="F467" s="27"/>
      <c r="G467" s="212"/>
      <c r="H467" s="150"/>
      <c r="I467" s="69">
        <f>IF(A29taxstdlife="n/a","n/a",IF(I$3&gt;(A29taxstdlife+$E467),(Input!$H$69-Input!$H$103)-SUM($H467:H467),(Input!$H$69-Input!$H$103)/A29taxstdlife))</f>
        <v>0</v>
      </c>
      <c r="J467" s="69">
        <f>IF(A29taxstdlife="n/a","n/a",IF(J$3&gt;(A29taxstdlife+$E467),(Input!$H$69-Input!$H$103)-SUM($H467:I467),(Input!$H$69-Input!$H$103)/A29taxstdlife))</f>
        <v>0</v>
      </c>
      <c r="K467" s="69">
        <f>IF(A29taxstdlife="n/a","n/a",IF(K$3&gt;(A29taxstdlife+$E467),(Input!$H$69-Input!$H$103)-SUM($H467:J467),(Input!$H$69-Input!$H$103)/A29taxstdlife))</f>
        <v>0</v>
      </c>
      <c r="L467" s="69">
        <f>IF(A29taxstdlife="n/a","n/a",IF(L$3&gt;(A29taxstdlife+$E467),(Input!$H$69-Input!$H$103)-SUM($H467:K467),(Input!$H$69-Input!$H$103)/A29taxstdlife))</f>
        <v>0</v>
      </c>
      <c r="M467" s="69">
        <f>IF(A29taxstdlife="n/a","n/a",IF(M$3&gt;(A29taxstdlife+$E467),(Input!$H$69-Input!$H$103)-SUM($H467:L467),(Input!$H$69-Input!$H$103)/A29taxstdlife))</f>
        <v>0</v>
      </c>
      <c r="N467" s="69">
        <f>IF(A29taxstdlife="n/a","n/a",IF(N$3&gt;(A29taxstdlife+$E467),(Input!$H$69-Input!$H$103)-SUM($H467:M467),(Input!$H$69-Input!$H$103)/A29taxstdlife))</f>
        <v>0</v>
      </c>
      <c r="O467" s="69">
        <f>IF(A29taxstdlife="n/a","n/a",IF(O$3&gt;(A29taxstdlife+$E467),(Input!$H$69-Input!$H$103)-SUM($H467:N467),(Input!$H$69-Input!$H$103)/A29taxstdlife))</f>
        <v>0</v>
      </c>
      <c r="P467" s="69">
        <f>IF(A29taxstdlife="n/a","n/a",IF(P$3&gt;(A29taxstdlife+$E467),(Input!$H$69-Input!$H$103)-SUM($H467:O467),(Input!$H$69-Input!$H$103)/A29taxstdlife))</f>
        <v>0</v>
      </c>
      <c r="Q467" s="69">
        <f>IF(A29taxstdlife="n/a","n/a",IF(Q$3&gt;(A29taxstdlife+$E467),(Input!$H$69-Input!$H$103)-SUM($H467:P467),(Input!$H$69-Input!$H$103)/A29taxstdlife))</f>
        <v>0</v>
      </c>
      <c r="R467" s="69"/>
      <c r="S467" s="104"/>
      <c r="T467" s="104"/>
      <c r="U467" s="104"/>
      <c r="V467" s="104"/>
      <c r="W467" s="104"/>
      <c r="X467" s="104"/>
      <c r="Y467" s="104"/>
      <c r="Z467" s="104"/>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190"/>
      <c r="BK467" s="190"/>
      <c r="BL467" s="190"/>
      <c r="BM467" s="190"/>
      <c r="BN467" s="190"/>
      <c r="BO467" s="190"/>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51"/>
      <c r="E468" s="87">
        <v>3</v>
      </c>
      <c r="F468" s="27"/>
      <c r="G468" s="212"/>
      <c r="H468" s="151"/>
      <c r="I468" s="150"/>
      <c r="J468" s="69">
        <f>IF(A29taxstdlife="n/a","n/a",IF(J$3&gt;(A29taxstdlife+$E468),(Input!$I$69-Input!$I$103)-SUM($I468:I468),(Input!$I$69-Input!$I$103)/A29taxstdlife))</f>
        <v>0</v>
      </c>
      <c r="K468" s="69">
        <f>IF(A29taxstdlife="n/a","n/a",IF(K$3&gt;(A29taxstdlife+$E468),(Input!$I$69-Input!$I$103)-SUM($I468:J468),(Input!$I$69-Input!$I$103)/A29taxstdlife))</f>
        <v>0</v>
      </c>
      <c r="L468" s="69">
        <f>IF(A29taxstdlife="n/a","n/a",IF(L$3&gt;(A29taxstdlife+$E468),(Input!$I$69-Input!$I$103)-SUM($I468:K468),(Input!$I$69-Input!$I$103)/A29taxstdlife))</f>
        <v>0</v>
      </c>
      <c r="M468" s="69">
        <f>IF(A29taxstdlife="n/a","n/a",IF(M$3&gt;(A29taxstdlife+$E468),(Input!$I$69-Input!$I$103)-SUM($I468:L468),(Input!$I$69-Input!$I$103)/A29taxstdlife))</f>
        <v>0</v>
      </c>
      <c r="N468" s="69">
        <f>IF(A29taxstdlife="n/a","n/a",IF(N$3&gt;(A29taxstdlife+$E468),(Input!$I$69-Input!$I$103)-SUM($I468:M468),(Input!$I$69-Input!$I$103)/A29taxstdlife))</f>
        <v>0</v>
      </c>
      <c r="O468" s="69">
        <f>IF(A29taxstdlife="n/a","n/a",IF(O$3&gt;(A29taxstdlife+$E468),(Input!$I$69-Input!$I$103)-SUM($I468:N468),(Input!$I$69-Input!$I$103)/A29taxstdlife))</f>
        <v>0</v>
      </c>
      <c r="P468" s="69">
        <f>IF(A29taxstdlife="n/a","n/a",IF(P$3&gt;(A29taxstdlife+$E468),(Input!$I$69-Input!$I$103)-SUM($I468:O468),(Input!$I$69-Input!$I$103)/A29taxstdlife))</f>
        <v>0</v>
      </c>
      <c r="Q468" s="69">
        <f>IF(A29taxstdlife="n/a","n/a",IF(Q$3&gt;(A29taxstdlife+$E468),(Input!$I$69-Input!$I$103)-SUM($I468:P468),(Input!$I$69-Input!$I$103)/A29taxstdlife))</f>
        <v>0</v>
      </c>
      <c r="R468" s="69"/>
      <c r="S468" s="104"/>
      <c r="T468" s="104"/>
      <c r="U468" s="104"/>
      <c r="V468" s="104"/>
      <c r="W468" s="104"/>
      <c r="X468" s="104"/>
      <c r="Y468" s="104"/>
      <c r="Z468" s="104"/>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2"/>
      <c r="BK468" s="190"/>
      <c r="BL468" s="190"/>
      <c r="BM468" s="190"/>
      <c r="BN468" s="190"/>
      <c r="BO468" s="190"/>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51"/>
      <c r="E469" s="87">
        <v>4</v>
      </c>
      <c r="F469" s="27"/>
      <c r="G469" s="212"/>
      <c r="H469" s="151"/>
      <c r="I469" s="151"/>
      <c r="J469" s="150"/>
      <c r="K469" s="69">
        <f>IF(A29taxstdlife="n/a","n/a",IF(K$3&gt;(A29taxstdlife+$E469),(Input!$J$69-Input!$J$103)-SUM($J469:J469),(Input!$J$69-Input!$J$103)/A29taxstdlife))</f>
        <v>0</v>
      </c>
      <c r="L469" s="69">
        <f>IF(A29taxstdlife="n/a","n/a",IF(L$3&gt;(A29taxstdlife+$E469),(Input!$J$69-Input!$J$103)-SUM($J469:K469),(Input!$J$69-Input!$J$103)/A29taxstdlife))</f>
        <v>0</v>
      </c>
      <c r="M469" s="69">
        <f>IF(A29taxstdlife="n/a","n/a",IF(M$3&gt;(A29taxstdlife+$E469),(Input!$J$69-Input!$J$103)-SUM($J469:L469),(Input!$J$69-Input!$J$103)/A29taxstdlife))</f>
        <v>0</v>
      </c>
      <c r="N469" s="69">
        <f>IF(A29taxstdlife="n/a","n/a",IF(N$3&gt;(A29taxstdlife+$E469),(Input!$J$69-Input!$J$103)-SUM($J469:M469),(Input!$J$69-Input!$J$103)/A29taxstdlife))</f>
        <v>0</v>
      </c>
      <c r="O469" s="69">
        <f>IF(A29taxstdlife="n/a","n/a",IF(O$3&gt;(A29taxstdlife+$E469),(Input!$J$69-Input!$J$103)-SUM($J469:N469),(Input!$J$69-Input!$J$103)/A29taxstdlife))</f>
        <v>0</v>
      </c>
      <c r="P469" s="69">
        <f>IF(A29taxstdlife="n/a","n/a",IF(P$3&gt;(A29taxstdlife+$E469),(Input!$J$69-Input!$J$103)-SUM($J469:O469),(Input!$J$69-Input!$J$103)/A29taxstdlife))</f>
        <v>0</v>
      </c>
      <c r="Q469" s="69">
        <f>IF(A29taxstdlife="n/a","n/a",IF(Q$3&gt;(A29taxstdlife+$E469),(Input!$J$69-Input!$J$103)-SUM($J469:P469),(Input!$J$69-Input!$J$103)/A29taxstdlife))</f>
        <v>0</v>
      </c>
      <c r="R469" s="69"/>
      <c r="S469" s="104"/>
      <c r="T469" s="104"/>
      <c r="U469" s="104"/>
      <c r="V469" s="104"/>
      <c r="W469" s="104"/>
      <c r="X469" s="104"/>
      <c r="Y469" s="104"/>
      <c r="Z469" s="104"/>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190"/>
      <c r="BK469" s="190"/>
      <c r="BL469" s="190"/>
      <c r="BM469" s="190"/>
      <c r="BN469" s="190"/>
      <c r="BO469" s="190"/>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51"/>
      <c r="E470" s="87">
        <v>5</v>
      </c>
      <c r="F470" s="27"/>
      <c r="G470" s="212"/>
      <c r="H470" s="151"/>
      <c r="I470" s="151"/>
      <c r="J470" s="151"/>
      <c r="K470" s="150"/>
      <c r="L470" s="69">
        <f>IF(A29taxstdlife="n/a","n/a",IF(L$3&gt;(A29taxstdlife+$E470),(Input!$K$69-Input!$K$103)-SUM($K470:K470),(Input!$K$69-Input!$K$103)/A29taxstdlife))</f>
        <v>0</v>
      </c>
      <c r="M470" s="69">
        <f>IF(A29taxstdlife="n/a","n/a",IF(M$3&gt;(A29taxstdlife+$E470),(Input!$K$69-Input!$K$103)-SUM($K470:L470),(Input!$K$69-Input!$K$103)/A29taxstdlife))</f>
        <v>0</v>
      </c>
      <c r="N470" s="69">
        <f>IF(A29taxstdlife="n/a","n/a",IF(N$3&gt;(A29taxstdlife+$E470),(Input!$K$69-Input!$K$103)-SUM($K470:M470),(Input!$K$69-Input!$K$103)/A29taxstdlife))</f>
        <v>0</v>
      </c>
      <c r="O470" s="69">
        <f>IF(A29taxstdlife="n/a","n/a",IF(O$3&gt;(A29taxstdlife+$E470),(Input!$K$69-Input!$K$103)-SUM($K470:N470),(Input!$K$69-Input!$K$103)/A29taxstdlife))</f>
        <v>0</v>
      </c>
      <c r="P470" s="69">
        <f>IF(A29taxstdlife="n/a","n/a",IF(P$3&gt;(A29taxstdlife+$E470),(Input!$K$69-Input!$K$103)-SUM($K470:O470),(Input!$K$69-Input!$K$103)/A29taxstdlife))</f>
        <v>0</v>
      </c>
      <c r="Q470" s="69">
        <f>IF(A29taxstdlife="n/a","n/a",IF(Q$3&gt;(A29taxstdlife+$E470),(Input!$K$69-Input!$K$103)-SUM($K470:P470),(Input!$K$69-Input!$K$103)/A29taxstdlife))</f>
        <v>0</v>
      </c>
      <c r="R470" s="69"/>
      <c r="S470" s="104"/>
      <c r="T470" s="104"/>
      <c r="U470" s="104"/>
      <c r="V470" s="104"/>
      <c r="W470" s="104"/>
      <c r="X470" s="104"/>
      <c r="Y470" s="104"/>
      <c r="Z470" s="104"/>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190"/>
      <c r="BK470" s="190"/>
      <c r="BL470" s="190"/>
      <c r="BM470" s="190"/>
      <c r="BN470" s="190"/>
      <c r="BO470" s="19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51"/>
      <c r="E471" s="87">
        <v>6</v>
      </c>
      <c r="F471" s="27"/>
      <c r="G471" s="212"/>
      <c r="H471" s="151"/>
      <c r="I471" s="151"/>
      <c r="J471" s="151"/>
      <c r="K471" s="151"/>
      <c r="L471" s="150"/>
      <c r="M471" s="69">
        <f>IF(A29taxstdlife="n/a","n/a",IF(M$3&gt;(A29taxstdlife+$E471),(Input!$L$69-Input!$L$103)-SUM($L471:L471),(Input!$L$69-Input!$L$103)/A29taxstdlife))</f>
        <v>0</v>
      </c>
      <c r="N471" s="69">
        <f>IF(A29taxstdlife="n/a","n/a",IF(N$3&gt;(A29taxstdlife+$E471),(Input!$L$69-Input!$L$103)-SUM($L471:M471),(Input!$L$69-Input!$L$103)/A29taxstdlife))</f>
        <v>0</v>
      </c>
      <c r="O471" s="69">
        <f>IF(A29taxstdlife="n/a","n/a",IF(O$3&gt;(A29taxstdlife+$E471),(Input!$L$69-Input!$L$103)-SUM($L471:N471),(Input!$L$69-Input!$L$103)/A29taxstdlife))</f>
        <v>0</v>
      </c>
      <c r="P471" s="69">
        <f>IF(A29taxstdlife="n/a","n/a",IF(P$3&gt;(A29taxstdlife+$E471),(Input!$L$69-Input!$L$103)-SUM($L471:O471),(Input!$L$69-Input!$L$103)/A29taxstdlife))</f>
        <v>0</v>
      </c>
      <c r="Q471" s="69">
        <f>IF(A29taxstdlife="n/a","n/a",IF(Q$3&gt;(A29taxstdlife+$E471),(Input!$L$69-Input!$L$103)-SUM($L471:P471),(Input!$L$69-Input!$L$103)/A29taxstdlife))</f>
        <v>0</v>
      </c>
      <c r="R471" s="69"/>
      <c r="S471" s="104"/>
      <c r="T471" s="104"/>
      <c r="U471" s="104"/>
      <c r="V471" s="104"/>
      <c r="W471" s="104"/>
      <c r="X471" s="104"/>
      <c r="Y471" s="104"/>
      <c r="Z471" s="104"/>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190"/>
      <c r="BK471" s="190"/>
      <c r="BL471" s="190"/>
      <c r="BM471" s="190"/>
      <c r="BN471" s="190"/>
      <c r="BO471" s="190"/>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51"/>
      <c r="E472" s="87">
        <v>7</v>
      </c>
      <c r="F472" s="27"/>
      <c r="G472" s="212"/>
      <c r="H472" s="151"/>
      <c r="I472" s="151"/>
      <c r="J472" s="151"/>
      <c r="K472" s="151"/>
      <c r="L472" s="151"/>
      <c r="M472" s="150"/>
      <c r="N472" s="69">
        <f>IF(A29taxstdlife="n/a","n/a",IF(N$3&gt;(A29taxstdlife+$E472),(Input!$M$69-Input!$M$103)-SUM($M472:M472),(Input!$M$69-Input!$M$103)/A29taxstdlife))</f>
        <v>0</v>
      </c>
      <c r="O472" s="69">
        <f>IF(A29taxstdlife="n/a","n/a",IF(O$3&gt;(A29taxstdlife+$E472),(Input!$M$69-Input!$M$103)-SUM($M472:N472),(Input!$M$69-Input!$M$103)/A29taxstdlife))</f>
        <v>0</v>
      </c>
      <c r="P472" s="69">
        <f>IF(A29taxstdlife="n/a","n/a",IF(P$3&gt;(A29taxstdlife+$E472),(Input!$M$69-Input!$M$103)-SUM($M472:O472),(Input!$M$69-Input!$M$103)/A29taxstdlife))</f>
        <v>0</v>
      </c>
      <c r="Q472" s="69">
        <f>IF(A29taxstdlife="n/a","n/a",IF(Q$3&gt;(A29taxstdlife+$E472),(Input!$M$69-Input!$M$103)-SUM($M472:P472),(Input!$M$69-Input!$M$103)/A29taxstdlife))</f>
        <v>0</v>
      </c>
      <c r="R472" s="69"/>
      <c r="S472" s="104"/>
      <c r="T472" s="104"/>
      <c r="U472" s="104"/>
      <c r="V472" s="104"/>
      <c r="W472" s="104"/>
      <c r="X472" s="104"/>
      <c r="Y472" s="104"/>
      <c r="Z472" s="104"/>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190"/>
      <c r="BK472" s="190"/>
      <c r="BL472" s="190"/>
      <c r="BM472" s="190"/>
      <c r="BN472" s="190"/>
      <c r="BO472" s="190"/>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51"/>
      <c r="E473" s="87">
        <v>8</v>
      </c>
      <c r="F473" s="27"/>
      <c r="G473" s="212"/>
      <c r="H473" s="151"/>
      <c r="I473" s="151"/>
      <c r="J473" s="151"/>
      <c r="K473" s="151"/>
      <c r="L473" s="151"/>
      <c r="M473" s="151"/>
      <c r="N473" s="150"/>
      <c r="O473" s="69">
        <f>IF(A29taxstdlife="n/a","n/a",IF(O$3&gt;(A29taxstdlife+$E473),(Input!$N$69-Input!$N$103)-SUM($N473:N473),(Input!$N$69-Input!$N$103)/A29taxstdlife))</f>
        <v>0</v>
      </c>
      <c r="P473" s="69">
        <f>IF(A29taxstdlife="n/a","n/a",IF(P$3&gt;(A29taxstdlife+$E473),(Input!$N$69-Input!$N$103)-SUM($N473:O473),(Input!$N$69-Input!$N$103)/A29taxstdlife))</f>
        <v>0</v>
      </c>
      <c r="Q473" s="69">
        <f>IF(A29taxstdlife="n/a","n/a",IF(Q$3&gt;(A29taxstdlife+$E473),(Input!$N$69-Input!$N$103)-SUM($N473:P473),(Input!$N$69-Input!$N$103)/A29taxstdlife))</f>
        <v>0</v>
      </c>
      <c r="R473" s="69"/>
      <c r="S473" s="104"/>
      <c r="T473" s="104"/>
      <c r="U473" s="104"/>
      <c r="V473" s="104"/>
      <c r="W473" s="104"/>
      <c r="X473" s="104"/>
      <c r="Y473" s="104"/>
      <c r="Z473" s="104"/>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190"/>
      <c r="BK473" s="190"/>
      <c r="BL473" s="190"/>
      <c r="BM473" s="190"/>
      <c r="BN473" s="190"/>
      <c r="BO473" s="190"/>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51"/>
      <c r="E474" s="87">
        <v>9</v>
      </c>
      <c r="F474" s="27"/>
      <c r="G474" s="212"/>
      <c r="H474" s="151"/>
      <c r="I474" s="151"/>
      <c r="J474" s="151"/>
      <c r="K474" s="151"/>
      <c r="L474" s="151"/>
      <c r="M474" s="151"/>
      <c r="N474" s="151"/>
      <c r="O474" s="150"/>
      <c r="P474" s="69">
        <f>IF(A29taxstdlife="n/a","n/a",IF(P$3&gt;(A29taxstdlife+$E474),(Input!$O$69-Input!$O$103)-SUM($O474:O474),(Input!$O$69-Input!$O$103)/A29taxstdlife))</f>
        <v>0</v>
      </c>
      <c r="Q474" s="69">
        <f>IF(A29taxstdlife="n/a","n/a",IF(Q$3&gt;(A29taxstdlife+$E474),(Input!$O$69-Input!$O$103)-SUM($O474:P474),(Input!$O$69-Input!$O$103)/A29taxstdlife))</f>
        <v>0</v>
      </c>
      <c r="R474" s="69"/>
      <c r="S474" s="104"/>
      <c r="T474" s="104"/>
      <c r="U474" s="104"/>
      <c r="V474" s="104"/>
      <c r="W474" s="104"/>
      <c r="X474" s="104"/>
      <c r="Y474" s="104"/>
      <c r="Z474" s="104"/>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190"/>
      <c r="BK474" s="190"/>
      <c r="BL474" s="190"/>
      <c r="BM474" s="190"/>
      <c r="BN474" s="190"/>
      <c r="BO474" s="190"/>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51"/>
      <c r="E475" s="87">
        <v>10</v>
      </c>
      <c r="F475" s="27"/>
      <c r="G475" s="212"/>
      <c r="H475" s="151"/>
      <c r="I475" s="151"/>
      <c r="J475" s="151"/>
      <c r="K475" s="151"/>
      <c r="L475" s="151"/>
      <c r="M475" s="151"/>
      <c r="N475" s="151"/>
      <c r="O475" s="151"/>
      <c r="P475" s="150"/>
      <c r="Q475" s="69">
        <f>IF(A29taxstdlife="n/a","n/a",IF(Q$3&gt;(A29taxstdlife+$E475),(Input!$P$69-Input!$P$103)-SUM($P475:P475),(Input!$P$69-Input!$P$103)/A29taxstdlife))</f>
        <v>0</v>
      </c>
      <c r="R475" s="69"/>
      <c r="S475" s="104"/>
      <c r="T475" s="104"/>
      <c r="U475" s="104"/>
      <c r="V475" s="104"/>
      <c r="W475" s="104"/>
      <c r="X475" s="104"/>
      <c r="Y475" s="104"/>
      <c r="Z475" s="104"/>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190"/>
      <c r="BK475" s="190"/>
      <c r="BL475" s="190"/>
      <c r="BM475" s="190"/>
      <c r="BN475" s="190"/>
      <c r="BO475" s="190"/>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51"/>
      <c r="E476" s="88">
        <v>11</v>
      </c>
      <c r="F476" s="27"/>
      <c r="G476" s="212"/>
      <c r="H476" s="151"/>
      <c r="I476" s="151"/>
      <c r="J476" s="151"/>
      <c r="K476" s="151"/>
      <c r="L476" s="151"/>
      <c r="M476" s="151"/>
      <c r="N476" s="151"/>
      <c r="O476" s="151"/>
      <c r="P476" s="192"/>
      <c r="Q476" s="150"/>
      <c r="R476" s="69"/>
      <c r="S476" s="104"/>
      <c r="T476" s="104"/>
      <c r="U476" s="104"/>
      <c r="V476" s="104"/>
      <c r="W476" s="104"/>
      <c r="X476" s="104"/>
      <c r="Y476" s="104"/>
      <c r="Z476" s="104"/>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190"/>
      <c r="BK476" s="190"/>
      <c r="BL476" s="190"/>
      <c r="BM476" s="190"/>
      <c r="BN476" s="190"/>
      <c r="BO476" s="190"/>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f>Asset29</f>
        <v>0</v>
      </c>
      <c r="D477" s="9"/>
      <c r="E477" s="9"/>
      <c r="F477" s="23"/>
      <c r="G477" s="213">
        <f t="shared" ref="G477:L477" si="63">-SUM(G464:G476)</f>
        <v>0</v>
      </c>
      <c r="H477" s="166">
        <f t="shared" si="63"/>
        <v>0</v>
      </c>
      <c r="I477" s="166">
        <f t="shared" si="63"/>
        <v>0</v>
      </c>
      <c r="J477" s="166">
        <f t="shared" si="63"/>
        <v>0</v>
      </c>
      <c r="K477" s="166">
        <f t="shared" si="63"/>
        <v>0</v>
      </c>
      <c r="L477" s="166">
        <f t="shared" si="63"/>
        <v>0</v>
      </c>
      <c r="M477" s="166">
        <f>IF(Input!M173&gt;0, -SUM(M464:M476), 0)</f>
        <v>0</v>
      </c>
      <c r="N477" s="166">
        <f>IF(Input!N173&gt;0, -SUM(N464:N476), 0)</f>
        <v>0</v>
      </c>
      <c r="O477" s="166">
        <f>IF(Input!O173&gt;0, -SUM(O464:O476), 0)</f>
        <v>0</v>
      </c>
      <c r="P477" s="166">
        <f>IF(Input!P173&gt;0, -SUM(P464:P476), 0)</f>
        <v>0</v>
      </c>
      <c r="Q477" s="166">
        <f>IF(Input!Q173&gt;0, -SUM(Q464:Q476), 0)</f>
        <v>0</v>
      </c>
      <c r="R477" s="65"/>
      <c r="S477" s="103"/>
      <c r="T477" s="103"/>
      <c r="U477" s="103"/>
      <c r="V477" s="103"/>
      <c r="W477" s="103"/>
      <c r="X477" s="103"/>
      <c r="Y477" s="103"/>
      <c r="Z477" s="103"/>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190"/>
      <c r="BK477" s="190"/>
      <c r="BL477" s="190"/>
      <c r="BM477" s="190"/>
      <c r="BN477" s="190"/>
      <c r="BO477" s="190"/>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1">
        <f>Asset30</f>
        <v>0</v>
      </c>
      <c r="C478" s="33"/>
      <c r="D478" s="34" t="s">
        <v>65</v>
      </c>
      <c r="E478" s="33"/>
      <c r="F478" s="35"/>
      <c r="G478" s="209">
        <f>IF(G$3&gt;A30taxremlife,A30taxvalue-SUM($F478:F478),IF(A30taxremlife="N/A","n/a",A30taxvalue/A30taxremlife))</f>
        <v>0</v>
      </c>
      <c r="H478" s="68">
        <f>IF(H$3&gt;A30taxremlife,A30taxvalue-SUM($F478:G478),IF(A30taxremlife="N/A","n/a",A30taxvalue/A30taxremlife))</f>
        <v>0</v>
      </c>
      <c r="I478" s="68">
        <f>IF(I$3&gt;A30taxremlife,A30taxvalue-SUM($F478:H478),IF(A30taxremlife="N/A","n/a",A30taxvalue/A30taxremlife))</f>
        <v>0</v>
      </c>
      <c r="J478" s="68">
        <f>IF(J$3&gt;A30taxremlife,A30taxvalue-SUM($F478:I478),IF(A30taxremlife="N/A","n/a",A30taxvalue/A30taxremlife))</f>
        <v>0</v>
      </c>
      <c r="K478" s="68">
        <f>IF(K$3&gt;A30taxremlife,A30taxvalue-SUM($F478:J478),IF(A30taxremlife="N/A","n/a",A30taxvalue/A30taxremlife))</f>
        <v>0</v>
      </c>
      <c r="L478" s="68">
        <f>IF(L$3&gt;A30taxremlife,A30taxvalue-SUM($F478:K478),IF(A30taxremlife="N/A","n/a",A30taxvalue/A30taxremlife))</f>
        <v>0</v>
      </c>
      <c r="M478" s="68">
        <f>IF(M$3&gt;A30taxremlife,A30taxvalue-SUM($F478:L478),IF(A30taxremlife="N/A","n/a",A30taxvalue/A30taxremlife))</f>
        <v>0</v>
      </c>
      <c r="N478" s="68">
        <f>IF(N$3&gt;A30taxremlife,A30taxvalue-SUM($F478:M478),IF(A30taxremlife="N/A","n/a",A30taxvalue/A30taxremlife))</f>
        <v>0</v>
      </c>
      <c r="O478" s="68">
        <f>IF(O$3&gt;A30taxremlife,A30taxvalue-SUM($F478:N478),IF(A30taxremlife="N/A","n/a",A30taxvalue/A30taxremlife))</f>
        <v>0</v>
      </c>
      <c r="P478" s="68">
        <f>IF(P$3&gt;A30taxremlife,A30taxvalue-SUM($F478:O478),IF(A30taxremlife="N/A","n/a",A30taxvalue/A30taxremlife))</f>
        <v>0</v>
      </c>
      <c r="Q478" s="68">
        <f>IF(Q$3&gt;A30taxremlife,A30taxvalue-SUM($F478:P478),IF(A30taxremlife="N/A","n/a",A30taxvalue/A30taxremlife))</f>
        <v>0</v>
      </c>
      <c r="R478" s="68"/>
      <c r="S478" s="104"/>
      <c r="T478" s="104"/>
      <c r="U478" s="104"/>
      <c r="V478" s="104"/>
      <c r="W478" s="104"/>
      <c r="X478" s="104"/>
      <c r="Y478" s="104"/>
      <c r="Z478" s="104"/>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190"/>
      <c r="BK478" s="190"/>
      <c r="BL478" s="190"/>
      <c r="BM478" s="190"/>
      <c r="BN478" s="190"/>
      <c r="BO478" s="190"/>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50" t="s">
        <v>83</v>
      </c>
      <c r="E479" s="87">
        <v>0</v>
      </c>
      <c r="F479" s="27"/>
      <c r="G479" s="210"/>
      <c r="H479" s="69"/>
      <c r="I479" s="69"/>
      <c r="J479" s="69"/>
      <c r="K479" s="69"/>
      <c r="L479" s="69"/>
      <c r="M479" s="69"/>
      <c r="N479" s="69"/>
      <c r="O479" s="69"/>
      <c r="P479" s="69"/>
      <c r="Q479" s="69"/>
      <c r="R479" s="69"/>
      <c r="S479" s="104"/>
      <c r="T479" s="104"/>
      <c r="U479" s="104"/>
      <c r="V479" s="104"/>
      <c r="W479" s="104"/>
      <c r="X479" s="104"/>
      <c r="Y479" s="104"/>
      <c r="Z479" s="104"/>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190"/>
      <c r="BK479" s="190"/>
      <c r="BL479" s="190"/>
      <c r="BM479" s="190"/>
      <c r="BN479" s="190"/>
      <c r="BO479" s="190"/>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51"/>
      <c r="E480" s="87">
        <v>1</v>
      </c>
      <c r="F480" s="27"/>
      <c r="G480" s="211"/>
      <c r="H480" s="69">
        <f>IF(A30taxstdlife="n/a","n/a",IF(H$3&gt;(A30taxstdlife+$E480),(Input!$G$70-Input!$G$104)-SUM($G480:G480),(Input!$G$70-Input!$G$104)/A30taxstdlife))</f>
        <v>0</v>
      </c>
      <c r="I480" s="69">
        <f>IF(A30taxstdlife="n/a","n/a",IF(I$3&gt;(A30taxstdlife+$E480),(Input!$G$70-Input!$G$104)-SUM($G480:H480),(Input!$G$70-Input!$G$104)/A30taxstdlife))</f>
        <v>0</v>
      </c>
      <c r="J480" s="69">
        <f>IF(A30taxstdlife="n/a","n/a",IF(J$3&gt;(A30taxstdlife+$E480),(Input!$G$70-Input!$G$104)-SUM($G480:I480),(Input!$G$70-Input!$G$104)/A30taxstdlife))</f>
        <v>0</v>
      </c>
      <c r="K480" s="69">
        <f>IF(A30taxstdlife="n/a","n/a",IF(K$3&gt;(A30taxstdlife+$E480),(Input!$G$70-Input!$G$104)-SUM($G480:J480),(Input!$G$70-Input!$G$104)/A30taxstdlife))</f>
        <v>0</v>
      </c>
      <c r="L480" s="69">
        <f>IF(A30taxstdlife="n/a","n/a",IF(L$3&gt;(A30taxstdlife+$E480),(Input!$G$70-Input!$G$104)-SUM($G480:K480),(Input!$G$70-Input!$G$104)/A30taxstdlife))</f>
        <v>0</v>
      </c>
      <c r="M480" s="69">
        <f>IF(A30taxstdlife="n/a","n/a",IF(M$3&gt;(A30taxstdlife+$E480),(Input!$G$70-Input!$G$104)-SUM($G480:L480),(Input!$G$70-Input!$G$104)/A30taxstdlife))</f>
        <v>0</v>
      </c>
      <c r="N480" s="69">
        <f>IF(A30taxstdlife="n/a","n/a",IF(N$3&gt;(A30taxstdlife+$E480),(Input!$G$70-Input!$G$104)-SUM($G480:M480),(Input!$G$70-Input!$G$104)/A30taxstdlife))</f>
        <v>0</v>
      </c>
      <c r="O480" s="69">
        <f>IF(A30taxstdlife="n/a","n/a",IF(O$3&gt;(A30taxstdlife+$E480),(Input!$G$70-Input!$G$104)-SUM($G480:N480),(Input!$G$70-Input!$G$104)/A30taxstdlife))</f>
        <v>0</v>
      </c>
      <c r="P480" s="69">
        <f>IF(A30taxstdlife="n/a","n/a",IF(P$3&gt;(A30taxstdlife+$E480),(Input!$G$70-Input!$G$104)-SUM($G480:O480),(Input!$G$70-Input!$G$104)/A30taxstdlife))</f>
        <v>0</v>
      </c>
      <c r="Q480" s="69">
        <f>IF(A30taxstdlife="n/a","n/a",IF(Q$3&gt;(A30taxstdlife+$E480),(Input!$G$70-Input!$G$104)-SUM($G480:P480),(Input!$G$70-Input!$G$104)/A30taxstdlife))</f>
        <v>0</v>
      </c>
      <c r="R480" s="69"/>
      <c r="S480" s="104"/>
      <c r="T480" s="104"/>
      <c r="U480" s="104"/>
      <c r="V480" s="104"/>
      <c r="W480" s="104"/>
      <c r="X480" s="104"/>
      <c r="Y480" s="104"/>
      <c r="Z480" s="104"/>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190"/>
      <c r="BK480" s="190"/>
      <c r="BL480" s="190"/>
      <c r="BM480" s="190"/>
      <c r="BN480" s="190"/>
      <c r="BO480" s="19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51"/>
      <c r="E481" s="87">
        <v>2</v>
      </c>
      <c r="F481" s="27"/>
      <c r="G481" s="212"/>
      <c r="H481" s="150"/>
      <c r="I481" s="69">
        <f>IF(A30taxstdlife="n/a","n/a",IF(I$3&gt;(A30taxstdlife+$E481),(Input!$H$70-Input!$H$104)-SUM($H481:H481),(Input!$H$70-Input!$H$104)/A30taxstdlife))</f>
        <v>0</v>
      </c>
      <c r="J481" s="69">
        <f>IF(A30taxstdlife="n/a","n/a",IF(J$3&gt;(A30taxstdlife+$E481),(Input!$H$70-Input!$H$104)-SUM($H481:I481),(Input!$H$70-Input!$H$104)/A30taxstdlife))</f>
        <v>0</v>
      </c>
      <c r="K481" s="69">
        <f>IF(A30taxstdlife="n/a","n/a",IF(K$3&gt;(A30taxstdlife+$E481),(Input!$H$70-Input!$H$104)-SUM($H481:J481),(Input!$H$70-Input!$H$104)/A30taxstdlife))</f>
        <v>0</v>
      </c>
      <c r="L481" s="69">
        <f>IF(A30taxstdlife="n/a","n/a",IF(L$3&gt;(A30taxstdlife+$E481),(Input!$H$70-Input!$H$104)-SUM($H481:K481),(Input!$H$70-Input!$H$104)/A30taxstdlife))</f>
        <v>0</v>
      </c>
      <c r="M481" s="69">
        <f>IF(A30taxstdlife="n/a","n/a",IF(M$3&gt;(A30taxstdlife+$E481),(Input!$H$70-Input!$H$104)-SUM($H481:L481),(Input!$H$70-Input!$H$104)/A30taxstdlife))</f>
        <v>0</v>
      </c>
      <c r="N481" s="69">
        <f>IF(A30taxstdlife="n/a","n/a",IF(N$3&gt;(A30taxstdlife+$E481),(Input!$H$70-Input!$H$104)-SUM($H481:M481),(Input!$H$70-Input!$H$104)/A30taxstdlife))</f>
        <v>0</v>
      </c>
      <c r="O481" s="69">
        <f>IF(A30taxstdlife="n/a","n/a",IF(O$3&gt;(A30taxstdlife+$E481),(Input!$H$70-Input!$H$104)-SUM($H481:N481),(Input!$H$70-Input!$H$104)/A30taxstdlife))</f>
        <v>0</v>
      </c>
      <c r="P481" s="69">
        <f>IF(A30taxstdlife="n/a","n/a",IF(P$3&gt;(A30taxstdlife+$E481),(Input!$H$70-Input!$H$104)-SUM($H481:O481),(Input!$H$70-Input!$H$104)/A30taxstdlife))</f>
        <v>0</v>
      </c>
      <c r="Q481" s="69">
        <f>IF(A30taxstdlife="n/a","n/a",IF(Q$3&gt;(A30taxstdlife+$E481),(Input!$H$70-Input!$H$104)-SUM($H481:P481),(Input!$H$70-Input!$H$104)/A30taxstdlife))</f>
        <v>0</v>
      </c>
      <c r="R481" s="69"/>
      <c r="S481" s="104"/>
      <c r="T481" s="104"/>
      <c r="U481" s="104"/>
      <c r="V481" s="104"/>
      <c r="W481" s="104"/>
      <c r="X481" s="104"/>
      <c r="Y481" s="104"/>
      <c r="Z481" s="104"/>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190"/>
      <c r="BK481" s="190"/>
      <c r="BL481" s="190"/>
      <c r="BM481" s="190"/>
      <c r="BN481" s="190"/>
      <c r="BO481" s="190"/>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51"/>
      <c r="E482" s="87">
        <v>3</v>
      </c>
      <c r="F482" s="27"/>
      <c r="G482" s="212"/>
      <c r="H482" s="151"/>
      <c r="I482" s="150"/>
      <c r="J482" s="69">
        <f>IF(A30taxstdlife="n/a","n/a",IF(J$3&gt;(A30taxstdlife+$E482),(Input!$I$70-Input!$I$104)-SUM($I482:I482),(Input!$I$70-Input!$I$104)/A30taxstdlife))</f>
        <v>0</v>
      </c>
      <c r="K482" s="69">
        <f>IF(A30taxstdlife="n/a","n/a",IF(K$3&gt;(A30taxstdlife+$E482),(Input!$I$70-Input!$I$104)-SUM($I482:J482),(Input!$I$70-Input!$I$104)/A30taxstdlife))</f>
        <v>0</v>
      </c>
      <c r="L482" s="69">
        <f>IF(A30taxstdlife="n/a","n/a",IF(L$3&gt;(A30taxstdlife+$E482),(Input!$I$70-Input!$I$104)-SUM($I482:K482),(Input!$I$70-Input!$I$104)/A30taxstdlife))</f>
        <v>0</v>
      </c>
      <c r="M482" s="69">
        <f>IF(A30taxstdlife="n/a","n/a",IF(M$3&gt;(A30taxstdlife+$E482),(Input!$I$70-Input!$I$104)-SUM($I482:L482),(Input!$I$70-Input!$I$104)/A30taxstdlife))</f>
        <v>0</v>
      </c>
      <c r="N482" s="69">
        <f>IF(A30taxstdlife="n/a","n/a",IF(N$3&gt;(A30taxstdlife+$E482),(Input!$I$70-Input!$I$104)-SUM($I482:M482),(Input!$I$70-Input!$I$104)/A30taxstdlife))</f>
        <v>0</v>
      </c>
      <c r="O482" s="69">
        <f>IF(A30taxstdlife="n/a","n/a",IF(O$3&gt;(A30taxstdlife+$E482),(Input!$I$70-Input!$I$104)-SUM($I482:N482),(Input!$I$70-Input!$I$104)/A30taxstdlife))</f>
        <v>0</v>
      </c>
      <c r="P482" s="69">
        <f>IF(A30taxstdlife="n/a","n/a",IF(P$3&gt;(A30taxstdlife+$E482),(Input!$I$70-Input!$I$104)-SUM($I482:O482),(Input!$I$70-Input!$I$104)/A30taxstdlife))</f>
        <v>0</v>
      </c>
      <c r="Q482" s="69">
        <f>IF(A30taxstdlife="n/a","n/a",IF(Q$3&gt;(A30taxstdlife+$E482),(Input!$I$70-Input!$I$104)-SUM($I482:P482),(Input!$I$70-Input!$I$104)/A30taxstdlife))</f>
        <v>0</v>
      </c>
      <c r="R482" s="69"/>
      <c r="S482" s="104"/>
      <c r="T482" s="104"/>
      <c r="U482" s="104"/>
      <c r="V482" s="104"/>
      <c r="W482" s="104"/>
      <c r="X482" s="104"/>
      <c r="Y482" s="104"/>
      <c r="Z482" s="104"/>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2"/>
      <c r="BK482" s="190"/>
      <c r="BL482" s="190"/>
      <c r="BM482" s="190"/>
      <c r="BN482" s="190"/>
      <c r="BO482" s="190"/>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51"/>
      <c r="E483" s="87">
        <v>4</v>
      </c>
      <c r="F483" s="27"/>
      <c r="G483" s="212"/>
      <c r="H483" s="151"/>
      <c r="I483" s="151"/>
      <c r="J483" s="150"/>
      <c r="K483" s="69">
        <f>IF(A30taxstdlife="n/a","n/a",IF(K$3&gt;(A30taxstdlife+$E483),(Input!$J$70-Input!$J$104)-SUM($J483:J483),(Input!$J$70-Input!$J$104)/A30taxstdlife))</f>
        <v>0</v>
      </c>
      <c r="L483" s="69">
        <f>IF(A30taxstdlife="n/a","n/a",IF(L$3&gt;(A30taxstdlife+$E483),(Input!$J$70-Input!$J$104)-SUM($J483:K483),(Input!$J$70-Input!$J$104)/A30taxstdlife))</f>
        <v>0</v>
      </c>
      <c r="M483" s="69">
        <f>IF(A30taxstdlife="n/a","n/a",IF(M$3&gt;(A30taxstdlife+$E483),(Input!$J$70-Input!$J$104)-SUM($J483:L483),(Input!$J$70-Input!$J$104)/A30taxstdlife))</f>
        <v>0</v>
      </c>
      <c r="N483" s="69">
        <f>IF(A30taxstdlife="n/a","n/a",IF(N$3&gt;(A30taxstdlife+$E483),(Input!$J$70-Input!$J$104)-SUM($J483:M483),(Input!$J$70-Input!$J$104)/A30taxstdlife))</f>
        <v>0</v>
      </c>
      <c r="O483" s="69">
        <f>IF(A30taxstdlife="n/a","n/a",IF(O$3&gt;(A30taxstdlife+$E483),(Input!$J$70-Input!$J$104)-SUM($J483:N483),(Input!$J$70-Input!$J$104)/A30taxstdlife))</f>
        <v>0</v>
      </c>
      <c r="P483" s="69">
        <f>IF(A30taxstdlife="n/a","n/a",IF(P$3&gt;(A30taxstdlife+$E483),(Input!$J$70-Input!$J$104)-SUM($J483:O483),(Input!$J$70-Input!$J$104)/A30taxstdlife))</f>
        <v>0</v>
      </c>
      <c r="Q483" s="69">
        <f>IF(A30taxstdlife="n/a","n/a",IF(Q$3&gt;(A30taxstdlife+$E483),(Input!$J$70-Input!$J$104)-SUM($J483:P483),(Input!$J$70-Input!$J$104)/A30taxstdlife))</f>
        <v>0</v>
      </c>
      <c r="R483" s="69"/>
      <c r="S483" s="104"/>
      <c r="T483" s="104"/>
      <c r="U483" s="104"/>
      <c r="V483" s="104"/>
      <c r="W483" s="104"/>
      <c r="X483" s="104"/>
      <c r="Y483" s="104"/>
      <c r="Z483" s="104"/>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190"/>
      <c r="BK483" s="190"/>
      <c r="BL483" s="190"/>
      <c r="BM483" s="190"/>
      <c r="BN483" s="190"/>
      <c r="BO483" s="190"/>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51"/>
      <c r="E484" s="87">
        <v>5</v>
      </c>
      <c r="F484" s="27"/>
      <c r="G484" s="212"/>
      <c r="H484" s="151"/>
      <c r="I484" s="151"/>
      <c r="J484" s="151"/>
      <c r="K484" s="150"/>
      <c r="L484" s="69">
        <f>IF(A30taxstdlife="n/a","n/a",IF(L$3&gt;(A30taxstdlife+$E484),(Input!$K$70-Input!$K$104)-SUM($K484:K484),(Input!$K$70-Input!$K$104)/A30taxstdlife))</f>
        <v>0</v>
      </c>
      <c r="M484" s="69">
        <f>IF(A30taxstdlife="n/a","n/a",IF(M$3&gt;(A30taxstdlife+$E484),(Input!$K$70-Input!$K$104)-SUM($K484:L484),(Input!$K$70-Input!$K$104)/A30taxstdlife))</f>
        <v>0</v>
      </c>
      <c r="N484" s="69">
        <f>IF(A30taxstdlife="n/a","n/a",IF(N$3&gt;(A30taxstdlife+$E484),(Input!$K$70-Input!$K$104)-SUM($K484:M484),(Input!$K$70-Input!$K$104)/A30taxstdlife))</f>
        <v>0</v>
      </c>
      <c r="O484" s="69">
        <f>IF(A30taxstdlife="n/a","n/a",IF(O$3&gt;(A30taxstdlife+$E484),(Input!$K$70-Input!$K$104)-SUM($K484:N484),(Input!$K$70-Input!$K$104)/A30taxstdlife))</f>
        <v>0</v>
      </c>
      <c r="P484" s="69">
        <f>IF(A30taxstdlife="n/a","n/a",IF(P$3&gt;(A30taxstdlife+$E484),(Input!$K$70-Input!$K$104)-SUM($K484:O484),(Input!$K$70-Input!$K$104)/A30taxstdlife))</f>
        <v>0</v>
      </c>
      <c r="Q484" s="69">
        <f>IF(A30taxstdlife="n/a","n/a",IF(Q$3&gt;(A30taxstdlife+$E484),(Input!$K$70-Input!$K$104)-SUM($K484:P484),(Input!$K$70-Input!$K$104)/A30taxstdlife))</f>
        <v>0</v>
      </c>
      <c r="R484" s="69"/>
      <c r="S484" s="104"/>
      <c r="T484" s="104"/>
      <c r="U484" s="104"/>
      <c r="V484" s="104"/>
      <c r="W484" s="104"/>
      <c r="X484" s="104"/>
      <c r="Y484" s="104"/>
      <c r="Z484" s="104"/>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190"/>
      <c r="BK484" s="190"/>
      <c r="BL484" s="190"/>
      <c r="BM484" s="190"/>
      <c r="BN484" s="190"/>
      <c r="BO484" s="190"/>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51"/>
      <c r="E485" s="87">
        <v>6</v>
      </c>
      <c r="F485" s="27"/>
      <c r="G485" s="212"/>
      <c r="H485" s="151"/>
      <c r="I485" s="151"/>
      <c r="J485" s="151"/>
      <c r="K485" s="151"/>
      <c r="L485" s="150"/>
      <c r="M485" s="69">
        <f>IF(A30taxstdlife="n/a","n/a",IF(M$3&gt;(A30taxstdlife+$E485),(Input!$L$70-Input!$L$104)-SUM($L485:L485),(Input!$L$70-Input!$L$104)/A30taxstdlife))</f>
        <v>0</v>
      </c>
      <c r="N485" s="69">
        <f>IF(A30taxstdlife="n/a","n/a",IF(N$3&gt;(A30taxstdlife+$E485),(Input!$L$70-Input!$L$104)-SUM($L485:M485),(Input!$L$70-Input!$L$104)/A30taxstdlife))</f>
        <v>0</v>
      </c>
      <c r="O485" s="69">
        <f>IF(A30taxstdlife="n/a","n/a",IF(O$3&gt;(A30taxstdlife+$E485),(Input!$L$70-Input!$L$104)-SUM($L485:N485),(Input!$L$70-Input!$L$104)/A30taxstdlife))</f>
        <v>0</v>
      </c>
      <c r="P485" s="69">
        <f>IF(A30taxstdlife="n/a","n/a",IF(P$3&gt;(A30taxstdlife+$E485),(Input!$L$70-Input!$L$104)-SUM($L485:O485),(Input!$L$70-Input!$L$104)/A30taxstdlife))</f>
        <v>0</v>
      </c>
      <c r="Q485" s="69">
        <f>IF(A30taxstdlife="n/a","n/a",IF(Q$3&gt;(A30taxstdlife+$E485),(Input!$L$70-Input!$L$104)-SUM($L485:P485),(Input!$L$70-Input!$L$104)/A30taxstdlife))</f>
        <v>0</v>
      </c>
      <c r="R485" s="69"/>
      <c r="S485" s="104"/>
      <c r="T485" s="104"/>
      <c r="U485" s="104"/>
      <c r="V485" s="104"/>
      <c r="W485" s="104"/>
      <c r="X485" s="104"/>
      <c r="Y485" s="104"/>
      <c r="Z485" s="104"/>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190"/>
      <c r="BK485" s="190"/>
      <c r="BL485" s="190"/>
      <c r="BM485" s="190"/>
      <c r="BN485" s="190"/>
      <c r="BO485" s="190"/>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51"/>
      <c r="E486" s="87">
        <v>7</v>
      </c>
      <c r="F486" s="27"/>
      <c r="G486" s="212"/>
      <c r="H486" s="151"/>
      <c r="I486" s="151"/>
      <c r="J486" s="151"/>
      <c r="K486" s="151"/>
      <c r="L486" s="151"/>
      <c r="M486" s="150"/>
      <c r="N486" s="69">
        <f>IF(A30taxstdlife="n/a","n/a",IF(N$3&gt;(A30taxstdlife+$E486),(Input!$M$70-Input!$M$104)-SUM($M486:M486),(Input!$M$70-Input!$M$104)/A30taxstdlife))</f>
        <v>0</v>
      </c>
      <c r="O486" s="69">
        <f>IF(A30taxstdlife="n/a","n/a",IF(O$3&gt;(A30taxstdlife+$E486),(Input!$M$70-Input!$M$104)-SUM($M486:N486),(Input!$M$70-Input!$M$104)/A30taxstdlife))</f>
        <v>0</v>
      </c>
      <c r="P486" s="69">
        <f>IF(A30taxstdlife="n/a","n/a",IF(P$3&gt;(A30taxstdlife+$E486),(Input!$M$70-Input!$M$104)-SUM($M486:O486),(Input!$M$70-Input!$M$104)/A30taxstdlife))</f>
        <v>0</v>
      </c>
      <c r="Q486" s="69">
        <f>IF(A30taxstdlife="n/a","n/a",IF(Q$3&gt;(A30taxstdlife+$E486),(Input!$M$70-Input!$M$104)-SUM($M486:P486),(Input!$M$70-Input!$M$104)/A30taxstdlife))</f>
        <v>0</v>
      </c>
      <c r="R486" s="69"/>
      <c r="S486" s="104"/>
      <c r="T486" s="104"/>
      <c r="U486" s="104"/>
      <c r="V486" s="104"/>
      <c r="W486" s="104"/>
      <c r="X486" s="104"/>
      <c r="Y486" s="104"/>
      <c r="Z486" s="104"/>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190"/>
      <c r="BK486" s="190"/>
      <c r="BL486" s="190"/>
      <c r="BM486" s="190"/>
      <c r="BN486" s="190"/>
      <c r="BO486" s="190"/>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51"/>
      <c r="E487" s="87">
        <v>8</v>
      </c>
      <c r="F487" s="27"/>
      <c r="G487" s="212"/>
      <c r="H487" s="151"/>
      <c r="I487" s="151"/>
      <c r="J487" s="151"/>
      <c r="K487" s="151"/>
      <c r="L487" s="151"/>
      <c r="M487" s="151"/>
      <c r="N487" s="150"/>
      <c r="O487" s="69">
        <f>IF(A30taxstdlife="n/a","n/a",IF(O$3&gt;(A30taxstdlife+$E487),(Input!$N$70-Input!$N$104)-SUM($N487:N487),(Input!$N$70-Input!$N$104)/A30taxstdlife))</f>
        <v>0</v>
      </c>
      <c r="P487" s="69">
        <f>IF(A30taxstdlife="n/a","n/a",IF(P$3&gt;(A30taxstdlife+$E487),(Input!$N$70-Input!$N$104)-SUM($N487:O487),(Input!$N$70-Input!$N$104)/A30taxstdlife))</f>
        <v>0</v>
      </c>
      <c r="Q487" s="69">
        <f>IF(A30taxstdlife="n/a","n/a",IF(Q$3&gt;(A30taxstdlife+$E487),(Input!$N$70-Input!$N$104)-SUM($N487:P487),(Input!$N$70-Input!$N$104)/A30taxstdlife))</f>
        <v>0</v>
      </c>
      <c r="R487" s="69"/>
      <c r="S487" s="104"/>
      <c r="T487" s="104"/>
      <c r="U487" s="104"/>
      <c r="V487" s="104"/>
      <c r="W487" s="104"/>
      <c r="X487" s="104"/>
      <c r="Y487" s="104"/>
      <c r="Z487" s="104"/>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190"/>
      <c r="BK487" s="190"/>
      <c r="BL487" s="190"/>
      <c r="BM487" s="190"/>
      <c r="BN487" s="190"/>
      <c r="BO487" s="190"/>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51"/>
      <c r="E488" s="87">
        <v>9</v>
      </c>
      <c r="F488" s="27"/>
      <c r="G488" s="212"/>
      <c r="H488" s="151"/>
      <c r="I488" s="151"/>
      <c r="J488" s="151"/>
      <c r="K488" s="151"/>
      <c r="L488" s="151"/>
      <c r="M488" s="151"/>
      <c r="N488" s="151"/>
      <c r="O488" s="150"/>
      <c r="P488" s="69">
        <f>IF(A30taxstdlife="n/a","n/a",IF(P$3&gt;(A30taxstdlife+$E488),(Input!$O$70-Input!$O$104)-SUM($O488:O488),(Input!$O$70-Input!$O$104)/A30taxstdlife))</f>
        <v>0</v>
      </c>
      <c r="Q488" s="69">
        <f>IF(A30taxstdlife="n/a","n/a",IF(Q$3&gt;(A30taxstdlife+$E488),(Input!$O$70-Input!$O$104)-SUM($O488:P488),(Input!$O$70-Input!$O$104)/A30taxstdlife))</f>
        <v>0</v>
      </c>
      <c r="R488" s="69"/>
      <c r="S488" s="104"/>
      <c r="T488" s="104"/>
      <c r="U488" s="104"/>
      <c r="V488" s="104"/>
      <c r="W488" s="104"/>
      <c r="X488" s="104"/>
      <c r="Y488" s="104"/>
      <c r="Z488" s="104"/>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190"/>
      <c r="BK488" s="190"/>
      <c r="BL488" s="190"/>
      <c r="BM488" s="190"/>
      <c r="BN488" s="190"/>
      <c r="BO488" s="190"/>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51"/>
      <c r="E489" s="87">
        <v>10</v>
      </c>
      <c r="F489" s="27"/>
      <c r="G489" s="212"/>
      <c r="H489" s="151"/>
      <c r="I489" s="151"/>
      <c r="J489" s="151"/>
      <c r="K489" s="151"/>
      <c r="L489" s="151"/>
      <c r="M489" s="151"/>
      <c r="N489" s="151"/>
      <c r="O489" s="151"/>
      <c r="P489" s="150"/>
      <c r="Q489" s="69">
        <f>IF(A30taxstdlife="n/a","n/a",IF(Q$3&gt;(A30taxstdlife+$E489),(Input!$P$70-Input!$P$104)-SUM($P489:P489),(Input!$P$70-Input!$P$104)/A30taxstdlife))</f>
        <v>0</v>
      </c>
      <c r="R489" s="69"/>
      <c r="S489" s="104"/>
      <c r="T489" s="104"/>
      <c r="U489" s="104"/>
      <c r="V489" s="104"/>
      <c r="W489" s="104"/>
      <c r="X489" s="104"/>
      <c r="Y489" s="104"/>
      <c r="Z489" s="104"/>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190"/>
      <c r="BK489" s="190"/>
      <c r="BL489" s="190"/>
      <c r="BM489" s="190"/>
      <c r="BN489" s="190"/>
      <c r="BO489" s="190"/>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51"/>
      <c r="E490" s="88">
        <v>11</v>
      </c>
      <c r="F490" s="27"/>
      <c r="G490" s="212"/>
      <c r="H490" s="151"/>
      <c r="I490" s="151"/>
      <c r="J490" s="151"/>
      <c r="K490" s="151"/>
      <c r="L490" s="151"/>
      <c r="M490" s="151"/>
      <c r="N490" s="151"/>
      <c r="O490" s="151"/>
      <c r="P490" s="192"/>
      <c r="Q490" s="150"/>
      <c r="R490" s="69"/>
      <c r="S490" s="104"/>
      <c r="T490" s="104"/>
      <c r="U490" s="104"/>
      <c r="V490" s="104"/>
      <c r="W490" s="104"/>
      <c r="X490" s="104"/>
      <c r="Y490" s="104"/>
      <c r="Z490" s="104"/>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190"/>
      <c r="BK490" s="190"/>
      <c r="BL490" s="190"/>
      <c r="BM490" s="190"/>
      <c r="BN490" s="190"/>
      <c r="BO490" s="1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f>Asset30</f>
        <v>0</v>
      </c>
      <c r="D491" s="9"/>
      <c r="E491" s="9"/>
      <c r="F491" s="23"/>
      <c r="G491" s="213">
        <f t="shared" ref="G491:L491" si="64">-SUM(G478:G490)</f>
        <v>0</v>
      </c>
      <c r="H491" s="166">
        <f t="shared" si="64"/>
        <v>0</v>
      </c>
      <c r="I491" s="166">
        <f t="shared" si="64"/>
        <v>0</v>
      </c>
      <c r="J491" s="166">
        <f t="shared" si="64"/>
        <v>0</v>
      </c>
      <c r="K491" s="166">
        <f t="shared" si="64"/>
        <v>0</v>
      </c>
      <c r="L491" s="166">
        <f t="shared" si="64"/>
        <v>0</v>
      </c>
      <c r="M491" s="166">
        <f>IF(Input!M173&gt;0, -SUM(M478:M490), 0)</f>
        <v>0</v>
      </c>
      <c r="N491" s="166">
        <f>IF(Input!N173&gt;0, -SUM(N478:N490), 0)</f>
        <v>0</v>
      </c>
      <c r="O491" s="166">
        <f>IF(Input!O173&gt;0, -SUM(O478:O490), 0)</f>
        <v>0</v>
      </c>
      <c r="P491" s="166">
        <f>IF(Input!P173&gt;0, -SUM(P478:P490), 0)</f>
        <v>0</v>
      </c>
      <c r="Q491" s="166">
        <f>IF(Input!Q173&gt;0, -SUM(Q478:Q490), 0)</f>
        <v>0</v>
      </c>
      <c r="R491" s="65"/>
      <c r="S491" s="103"/>
      <c r="T491" s="103"/>
      <c r="U491" s="103"/>
      <c r="V491" s="103"/>
      <c r="W491" s="103"/>
      <c r="X491" s="103"/>
      <c r="Y491" s="103"/>
      <c r="Z491" s="103"/>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190"/>
      <c r="BK491" s="190"/>
      <c r="BL491" s="190"/>
      <c r="BM491" s="190"/>
      <c r="BN491" s="190"/>
      <c r="BO491" s="190"/>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0" customFormat="1" collapsed="1">
      <c r="A492" s="12"/>
      <c r="B492" s="17"/>
      <c r="C492" s="12"/>
      <c r="D492" s="12"/>
      <c r="E492" s="12"/>
      <c r="F492" s="116"/>
      <c r="G492" s="107"/>
      <c r="H492" s="107"/>
      <c r="I492" s="107"/>
      <c r="J492" s="107"/>
      <c r="K492" s="107"/>
      <c r="L492" s="107"/>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row>
    <row r="493" spans="1:256" s="190" customFormat="1">
      <c r="A493" s="12"/>
      <c r="B493" s="17"/>
      <c r="C493" s="12"/>
      <c r="D493" s="12"/>
      <c r="E493" s="12"/>
      <c r="F493" s="116"/>
      <c r="G493" s="107"/>
      <c r="H493" s="107"/>
      <c r="I493" s="107"/>
      <c r="J493" s="107"/>
      <c r="K493" s="107"/>
      <c r="L493" s="107"/>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row>
    <row r="494" spans="1:256" s="190" customFormat="1">
      <c r="A494" s="12"/>
      <c r="B494" s="17"/>
      <c r="C494" s="12"/>
      <c r="D494" s="12"/>
      <c r="E494" s="12"/>
      <c r="F494" s="116"/>
      <c r="G494" s="107"/>
      <c r="H494" s="107"/>
      <c r="I494" s="107"/>
      <c r="J494" s="107"/>
      <c r="K494" s="107"/>
      <c r="L494" s="107"/>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row>
    <row r="495" spans="1:256" s="190" customFormat="1">
      <c r="A495" s="12"/>
      <c r="B495" s="17"/>
      <c r="C495" s="12"/>
      <c r="D495" s="12"/>
      <c r="E495" s="12"/>
      <c r="F495" s="116"/>
      <c r="G495" s="107"/>
      <c r="H495" s="107"/>
      <c r="I495" s="107"/>
      <c r="J495" s="107"/>
      <c r="K495" s="107"/>
      <c r="L495" s="107"/>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row>
    <row r="496" spans="1:256" s="190" customFormat="1">
      <c r="A496" s="12"/>
      <c r="B496" s="17"/>
      <c r="C496" s="12"/>
      <c r="D496" s="12"/>
      <c r="E496" s="12"/>
      <c r="F496" s="116"/>
      <c r="G496" s="107"/>
      <c r="H496" s="107"/>
      <c r="I496" s="107"/>
      <c r="J496" s="107"/>
      <c r="K496" s="107"/>
      <c r="L496" s="107"/>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row>
    <row r="497" spans="1:61" s="190" customFormat="1">
      <c r="A497" s="12"/>
      <c r="B497" s="17"/>
      <c r="C497" s="12"/>
      <c r="D497" s="12"/>
      <c r="E497" s="12"/>
      <c r="F497" s="116"/>
      <c r="G497" s="107"/>
      <c r="H497" s="107"/>
      <c r="I497" s="107"/>
      <c r="J497" s="107"/>
      <c r="K497" s="107"/>
      <c r="L497" s="107"/>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row>
    <row r="498" spans="1:61" s="190" customFormat="1">
      <c r="A498" s="12"/>
      <c r="B498" s="17"/>
      <c r="C498" s="12"/>
      <c r="D498" s="12"/>
      <c r="E498" s="12"/>
      <c r="F498" s="116"/>
      <c r="G498" s="107"/>
      <c r="H498" s="107"/>
      <c r="I498" s="107"/>
      <c r="J498" s="107"/>
      <c r="K498" s="107"/>
      <c r="L498" s="107"/>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row>
    <row r="499" spans="1:61" s="190" customFormat="1">
      <c r="A499" s="12"/>
      <c r="B499" s="17"/>
      <c r="C499" s="12"/>
      <c r="D499" s="12"/>
      <c r="E499" s="12"/>
      <c r="F499" s="116"/>
      <c r="G499" s="107"/>
      <c r="H499" s="107"/>
      <c r="I499" s="107"/>
      <c r="J499" s="107"/>
      <c r="K499" s="107"/>
      <c r="L499" s="107"/>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row>
    <row r="500" spans="1:61" s="190" customFormat="1">
      <c r="A500" s="12"/>
      <c r="B500" s="17"/>
      <c r="C500" s="12"/>
      <c r="D500" s="12"/>
      <c r="E500" s="12"/>
      <c r="F500" s="116"/>
      <c r="G500" s="107"/>
      <c r="H500" s="107"/>
      <c r="I500" s="107"/>
      <c r="J500" s="107"/>
      <c r="K500" s="107"/>
      <c r="L500" s="107"/>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row>
    <row r="501" spans="1:61" s="190" customFormat="1">
      <c r="A501" s="12"/>
      <c r="B501" s="17"/>
      <c r="C501" s="12"/>
      <c r="D501" s="12"/>
      <c r="E501" s="12"/>
      <c r="F501" s="116"/>
      <c r="G501" s="107"/>
      <c r="H501" s="107"/>
      <c r="I501" s="107"/>
      <c r="J501" s="107"/>
      <c r="K501" s="107"/>
      <c r="L501" s="107"/>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row>
    <row r="503" spans="1:61">
      <c r="M503" s="337"/>
    </row>
    <row r="505" spans="1:61">
      <c r="M505" s="338"/>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81"/>
  <sheetViews>
    <sheetView workbookViewId="0"/>
  </sheetViews>
  <sheetFormatPr defaultRowHeight="12.75"/>
  <cols>
    <col min="22" max="22" width="9.28515625" bestFit="1" customWidth="1"/>
  </cols>
  <sheetData>
    <row r="2" spans="1:25" ht="23.25">
      <c r="A2" s="280"/>
      <c r="B2" s="281" t="s">
        <v>112</v>
      </c>
      <c r="C2" s="280"/>
      <c r="D2" s="280"/>
      <c r="E2" s="280"/>
      <c r="F2" s="280"/>
      <c r="G2" s="280"/>
      <c r="H2" s="280"/>
      <c r="I2" s="280"/>
      <c r="J2" s="280"/>
      <c r="K2" s="280"/>
      <c r="L2" s="280"/>
      <c r="M2" s="280"/>
      <c r="N2" s="280"/>
      <c r="O2" s="280"/>
      <c r="P2" s="280"/>
      <c r="Q2" s="280"/>
      <c r="R2" s="280"/>
      <c r="S2" s="280"/>
      <c r="T2" s="280"/>
      <c r="U2" s="280"/>
      <c r="V2" s="280"/>
      <c r="W2" s="280"/>
      <c r="X2" s="280"/>
    </row>
    <row r="3" spans="1:25" ht="13.5" thickBot="1">
      <c r="A3" s="280"/>
      <c r="B3" s="282"/>
      <c r="C3" s="283" t="str">
        <f>Input!G40</f>
        <v>2008-09</v>
      </c>
      <c r="D3" s="283" t="str">
        <f>Input!H40</f>
        <v>2009-10</v>
      </c>
      <c r="E3" s="283" t="str">
        <f>Input!I40</f>
        <v>2010-11</v>
      </c>
      <c r="F3" s="283" t="str">
        <f>Input!J40</f>
        <v>2011-12</v>
      </c>
      <c r="G3" s="283" t="str">
        <f>Input!K40</f>
        <v>2012-13</v>
      </c>
      <c r="H3" s="283" t="str">
        <f>Input!L40</f>
        <v>2013-14</v>
      </c>
      <c r="I3" s="283" t="str">
        <f>Input!M40</f>
        <v>2014-15</v>
      </c>
      <c r="J3" s="280"/>
      <c r="K3" s="280"/>
      <c r="L3" s="280"/>
      <c r="M3" s="280"/>
      <c r="N3" s="280"/>
      <c r="O3" s="280"/>
      <c r="P3" s="280"/>
      <c r="Q3" s="280"/>
      <c r="R3" s="280"/>
      <c r="S3" s="280"/>
      <c r="T3" s="280"/>
      <c r="U3" s="280"/>
      <c r="V3" s="280"/>
      <c r="W3" s="280"/>
      <c r="X3" s="280"/>
    </row>
    <row r="4" spans="1:25">
      <c r="A4" s="280">
        <v>1</v>
      </c>
      <c r="B4" s="284" t="str">
        <f ca="1">INDIRECT("Asset"&amp;A4)</f>
        <v>Opening Distribution Assets</v>
      </c>
      <c r="C4" s="285"/>
      <c r="D4" s="280"/>
      <c r="E4" s="280"/>
      <c r="F4" s="280"/>
      <c r="G4" s="280"/>
      <c r="H4" s="280"/>
      <c r="I4" s="280"/>
      <c r="J4" s="280"/>
      <c r="K4" s="280"/>
      <c r="L4" s="280"/>
      <c r="M4" s="280"/>
      <c r="N4" s="280"/>
      <c r="O4" s="280"/>
      <c r="P4" s="286" t="s">
        <v>113</v>
      </c>
      <c r="Q4" s="287"/>
      <c r="R4" s="288" t="s">
        <v>114</v>
      </c>
      <c r="S4" s="289" t="s">
        <v>115</v>
      </c>
      <c r="T4" s="280"/>
      <c r="U4" s="290"/>
      <c r="V4" s="290"/>
      <c r="W4" s="290"/>
      <c r="X4" s="280"/>
    </row>
    <row r="5" spans="1:25">
      <c r="A5" s="280"/>
      <c r="B5" s="285" t="s">
        <v>28</v>
      </c>
      <c r="C5" s="291">
        <f>'Actual RAB roll forward'!G437</f>
        <v>72.380291603528562</v>
      </c>
      <c r="D5" s="291">
        <f t="shared" ref="D5:I5" si="0">C8</f>
        <v>72.834060808040036</v>
      </c>
      <c r="E5" s="291">
        <f t="shared" ca="1" si="0"/>
        <v>69.138820527114262</v>
      </c>
      <c r="F5" s="291">
        <f t="shared" ca="1" si="0"/>
        <v>65.443580246188489</v>
      </c>
      <c r="G5" s="291">
        <f t="shared" ca="1" si="0"/>
        <v>61.748339965262716</v>
      </c>
      <c r="H5" s="291">
        <f t="shared" ca="1" si="0"/>
        <v>58.053099684336942</v>
      </c>
      <c r="I5" s="291">
        <f t="shared" ca="1" si="0"/>
        <v>54.357859403411169</v>
      </c>
      <c r="J5" s="280"/>
      <c r="K5" s="280"/>
      <c r="L5" s="280"/>
      <c r="M5" s="280"/>
      <c r="N5" s="280"/>
      <c r="O5" s="280"/>
      <c r="P5" s="292">
        <v>1</v>
      </c>
      <c r="Q5" s="293" t="str">
        <f ca="1">INDIRECT("Asset"&amp;P5)</f>
        <v>Opening Distribution Assets</v>
      </c>
      <c r="R5" s="294">
        <f ca="1">OFFSET($H$1,8*P5,0)</f>
        <v>14.710236756185408</v>
      </c>
      <c r="S5" s="295">
        <f t="shared" ref="S5:S20" ca="1" si="1">OFFSET($H$134,8*P5,0)</f>
        <v>18.553353369015564</v>
      </c>
      <c r="T5" s="280"/>
      <c r="U5" s="314"/>
      <c r="V5" s="290"/>
      <c r="W5" s="325"/>
      <c r="X5" s="280"/>
      <c r="Y5" s="326"/>
    </row>
    <row r="6" spans="1:25">
      <c r="A6" s="280"/>
      <c r="B6" s="285" t="s">
        <v>116</v>
      </c>
      <c r="C6" s="291">
        <f>'Actual RAB roll forward'!G632</f>
        <v>-3.7500693263529494</v>
      </c>
      <c r="D6" s="291">
        <f ca="1">OFFSET('Actual RAB roll forward'!H$43,13*$A4,0)</f>
        <v>-3.6952402809257712</v>
      </c>
      <c r="E6" s="291">
        <f ca="1">OFFSET('Actual RAB roll forward'!I$43,13*$A4,0)</f>
        <v>-3.6952402809257712</v>
      </c>
      <c r="F6" s="291">
        <f ca="1">OFFSET('Actual RAB roll forward'!J$43,13*$A4,0)</f>
        <v>-3.6952402809257712</v>
      </c>
      <c r="G6" s="291">
        <f ca="1">OFFSET('Actual RAB roll forward'!K$43,13*$A4,0)</f>
        <v>-3.6952402809257712</v>
      </c>
      <c r="H6" s="291">
        <f ca="1">OFFSET('Actual RAB roll forward'!L$43,13*$A4,0)</f>
        <v>-3.6952402809257712</v>
      </c>
      <c r="I6" s="291"/>
      <c r="J6" s="280"/>
      <c r="K6" s="280"/>
      <c r="L6" s="280"/>
      <c r="M6" s="280"/>
      <c r="N6" s="280"/>
      <c r="O6" s="280"/>
      <c r="P6" s="292">
        <v>2</v>
      </c>
      <c r="Q6" s="293" t="str">
        <f t="shared" ref="Q6:Q20" ca="1" si="2">INDIRECT("Asset"&amp;P6)</f>
        <v>Sub-transmission Overhead</v>
      </c>
      <c r="R6" s="294">
        <f t="shared" ref="R6:R20" ca="1" si="3">OFFSET($H$1,8*P6,0)</f>
        <v>37.4983175229575</v>
      </c>
      <c r="S6" s="295">
        <f t="shared" ca="1" si="1"/>
        <v>45.112762124338666</v>
      </c>
      <c r="T6" s="280"/>
      <c r="U6" s="315"/>
      <c r="V6" s="290"/>
      <c r="W6" s="325"/>
      <c r="X6" s="280"/>
      <c r="Y6" s="326"/>
    </row>
    <row r="7" spans="1:25">
      <c r="A7" s="280"/>
      <c r="B7" s="285" t="s">
        <v>117</v>
      </c>
      <c r="C7" s="291">
        <f>'Actual RAB roll forward'!G470</f>
        <v>4.2038385308644184</v>
      </c>
      <c r="D7" s="291">
        <f ca="1">OFFSET('Actual RAB roll forward'!H$11,$A4,0)</f>
        <v>0</v>
      </c>
      <c r="E7" s="291">
        <f ca="1">OFFSET('Actual RAB roll forward'!I$11,$A4,0)</f>
        <v>0</v>
      </c>
      <c r="F7" s="291">
        <f ca="1">OFFSET('Actual RAB roll forward'!J$11,$A4,0)</f>
        <v>0</v>
      </c>
      <c r="G7" s="291">
        <f ca="1">OFFSET('Actual RAB roll forward'!K$11,$A4,0)</f>
        <v>0</v>
      </c>
      <c r="H7" s="291">
        <f ca="1">OFFSET('Actual RAB roll forward'!L$11,$A4,0)</f>
        <v>0</v>
      </c>
      <c r="I7" s="291"/>
      <c r="J7" s="280"/>
      <c r="K7" s="280"/>
      <c r="L7" s="280"/>
      <c r="M7" s="280"/>
      <c r="N7" s="280"/>
      <c r="O7" s="280"/>
      <c r="P7" s="292">
        <v>3</v>
      </c>
      <c r="Q7" s="293" t="str">
        <f t="shared" ca="1" si="2"/>
        <v>Sub-transmission Underground</v>
      </c>
      <c r="R7" s="294" t="e">
        <f t="shared" ca="1" si="3"/>
        <v>#DIV/0!</v>
      </c>
      <c r="S7" s="295" t="e">
        <f t="shared" ca="1" si="1"/>
        <v>#DIV/0!</v>
      </c>
      <c r="T7" s="280"/>
      <c r="U7" s="315"/>
      <c r="V7" s="290"/>
      <c r="W7" s="325"/>
      <c r="X7" s="280"/>
      <c r="Y7" s="326"/>
    </row>
    <row r="8" spans="1:25">
      <c r="A8" s="280"/>
      <c r="B8" s="296" t="s">
        <v>118</v>
      </c>
      <c r="C8" s="297">
        <f t="shared" ref="C8:H8" si="4">C5+C6+C7</f>
        <v>72.834060808040036</v>
      </c>
      <c r="D8" s="297">
        <f t="shared" ca="1" si="4"/>
        <v>69.138820527114262</v>
      </c>
      <c r="E8" s="297">
        <f t="shared" ca="1" si="4"/>
        <v>65.443580246188489</v>
      </c>
      <c r="F8" s="297">
        <f t="shared" ca="1" si="4"/>
        <v>61.748339965262716</v>
      </c>
      <c r="G8" s="297">
        <f t="shared" ca="1" si="4"/>
        <v>58.053099684336942</v>
      </c>
      <c r="H8" s="297">
        <f t="shared" ca="1" si="4"/>
        <v>54.357859403411169</v>
      </c>
      <c r="I8" s="297"/>
      <c r="J8" s="280"/>
      <c r="K8" s="280"/>
      <c r="L8" s="280"/>
      <c r="M8" s="280"/>
      <c r="N8" s="280"/>
      <c r="O8" s="280"/>
      <c r="P8" s="292">
        <v>4</v>
      </c>
      <c r="Q8" s="293" t="str">
        <f t="shared" ca="1" si="2"/>
        <v>Zone Substation</v>
      </c>
      <c r="R8" s="294">
        <f t="shared" ca="1" si="3"/>
        <v>38.590790375456457</v>
      </c>
      <c r="S8" s="295">
        <f t="shared" ca="1" si="1"/>
        <v>38.704891441929206</v>
      </c>
      <c r="T8" s="280"/>
      <c r="U8" s="315"/>
      <c r="V8" s="290"/>
      <c r="W8" s="325"/>
      <c r="X8" s="280"/>
      <c r="Y8" s="326"/>
    </row>
    <row r="9" spans="1:25">
      <c r="A9" s="280"/>
      <c r="B9" s="285" t="s">
        <v>119</v>
      </c>
      <c r="C9" s="291"/>
      <c r="D9" s="291">
        <f ca="1">-D8/(D6-D7/INDIRECT("A"&amp;$A4&amp;"stdlife"))</f>
        <v>18.710236756185409</v>
      </c>
      <c r="E9" s="291">
        <f t="shared" ref="E9:H9" ca="1" si="5">-E8/(E6-E7/INDIRECT("A"&amp;$A4&amp;"stdlife"))</f>
        <v>17.710236756185409</v>
      </c>
      <c r="F9" s="291">
        <f t="shared" ca="1" si="5"/>
        <v>16.710236756185409</v>
      </c>
      <c r="G9" s="291">
        <f t="shared" ca="1" si="5"/>
        <v>15.710236756185408</v>
      </c>
      <c r="H9" s="291">
        <f t="shared" ca="1" si="5"/>
        <v>14.710236756185408</v>
      </c>
      <c r="I9" s="291"/>
      <c r="J9" s="280"/>
      <c r="K9" s="280"/>
      <c r="L9" s="280"/>
      <c r="M9" s="280"/>
      <c r="N9" s="280"/>
      <c r="O9" s="280"/>
      <c r="P9" s="292">
        <v>5</v>
      </c>
      <c r="Q9" s="293" t="str">
        <f t="shared" ca="1" si="2"/>
        <v>IT &amp; Communication Systems (Networks)</v>
      </c>
      <c r="R9" s="294">
        <f t="shared" ca="1" si="3"/>
        <v>9.3631894058229861</v>
      </c>
      <c r="S9" s="295">
        <f t="shared" ca="1" si="1"/>
        <v>9.3891671644488568</v>
      </c>
      <c r="T9" s="280"/>
      <c r="U9" s="315"/>
      <c r="V9" s="290"/>
      <c r="W9" s="325"/>
      <c r="X9" s="280"/>
      <c r="Y9" s="326"/>
    </row>
    <row r="10" spans="1:25">
      <c r="A10" s="280"/>
      <c r="B10" s="290" t="s">
        <v>120</v>
      </c>
      <c r="C10" s="298"/>
      <c r="D10" s="298"/>
      <c r="E10" s="298">
        <f ca="1">-E5/D9</f>
        <v>-3.6952402809257712</v>
      </c>
      <c r="F10" s="298">
        <f t="shared" ref="F10:I10" ca="1" si="6">-F5/E9</f>
        <v>-3.6952402809257712</v>
      </c>
      <c r="G10" s="298">
        <f t="shared" ca="1" si="6"/>
        <v>-3.6952402809257707</v>
      </c>
      <c r="H10" s="298">
        <f t="shared" ca="1" si="6"/>
        <v>-3.6952402809257712</v>
      </c>
      <c r="I10" s="298">
        <f t="shared" ca="1" si="6"/>
        <v>-3.6952402809257712</v>
      </c>
      <c r="J10" s="280"/>
      <c r="K10" s="280"/>
      <c r="L10" s="280"/>
      <c r="M10" s="280"/>
      <c r="N10" s="280"/>
      <c r="O10" s="280"/>
      <c r="P10" s="292">
        <v>6</v>
      </c>
      <c r="Q10" s="293" t="str">
        <f t="shared" ca="1" si="2"/>
        <v>Motor Vehicles</v>
      </c>
      <c r="R10" s="294">
        <f t="shared" ca="1" si="3"/>
        <v>6.1647713295976123</v>
      </c>
      <c r="S10" s="295">
        <f t="shared" ca="1" si="1"/>
        <v>7.1723205051565424</v>
      </c>
      <c r="T10" s="280"/>
      <c r="U10" s="315"/>
      <c r="V10" s="290"/>
      <c r="W10" s="325"/>
      <c r="X10" s="280"/>
      <c r="Y10" s="326"/>
    </row>
    <row r="11" spans="1:25">
      <c r="A11" s="280"/>
      <c r="B11" s="339"/>
      <c r="C11" s="340"/>
      <c r="D11" s="340"/>
      <c r="E11" s="340"/>
      <c r="F11" s="340"/>
      <c r="G11" s="340"/>
      <c r="H11" s="340"/>
      <c r="I11" s="291"/>
      <c r="J11" s="280"/>
      <c r="K11" s="280"/>
      <c r="L11" s="280"/>
      <c r="M11" s="280"/>
      <c r="N11" s="280"/>
      <c r="O11" s="280"/>
      <c r="P11" s="292">
        <v>7</v>
      </c>
      <c r="Q11" s="293" t="str">
        <f t="shared" ca="1" si="2"/>
        <v>Other Non-System Assets (Networks)</v>
      </c>
      <c r="R11" s="294">
        <f t="shared" ca="1" si="3"/>
        <v>2.7577679227946978</v>
      </c>
      <c r="S11" s="295">
        <f t="shared" ca="1" si="1"/>
        <v>3.6170875416795165</v>
      </c>
      <c r="T11" s="280"/>
      <c r="U11" s="315"/>
      <c r="V11" s="290"/>
      <c r="W11" s="325"/>
      <c r="X11" s="280"/>
      <c r="Y11" s="326"/>
    </row>
    <row r="12" spans="1:25">
      <c r="A12" s="280">
        <v>2</v>
      </c>
      <c r="B12" s="299" t="str">
        <f ca="1">INDIRECT("Asset"&amp;A12)</f>
        <v>Sub-transmission Overhead</v>
      </c>
      <c r="C12" s="297"/>
      <c r="D12" s="297"/>
      <c r="E12" s="297"/>
      <c r="F12" s="297"/>
      <c r="G12" s="297"/>
      <c r="H12" s="297"/>
      <c r="I12" s="297"/>
      <c r="J12" s="280"/>
      <c r="K12" s="280"/>
      <c r="L12" s="280"/>
      <c r="M12" s="280"/>
      <c r="N12" s="280"/>
      <c r="O12" s="280"/>
      <c r="P12" s="292">
        <v>8</v>
      </c>
      <c r="Q12" s="293" t="str">
        <f t="shared" ca="1" si="2"/>
        <v>IT Systems (Corporate)</v>
      </c>
      <c r="R12" s="294">
        <f t="shared" ca="1" si="3"/>
        <v>4.1337307731991482</v>
      </c>
      <c r="S12" s="295">
        <f t="shared" ca="1" si="1"/>
        <v>3.268680337768453</v>
      </c>
      <c r="T12" s="280"/>
      <c r="U12" s="315"/>
      <c r="V12" s="290"/>
      <c r="W12" s="325"/>
      <c r="X12" s="280"/>
      <c r="Y12" s="326"/>
    </row>
    <row r="13" spans="1:25">
      <c r="A13" s="280"/>
      <c r="B13" s="285" t="s">
        <v>28</v>
      </c>
      <c r="C13" s="291">
        <v>0</v>
      </c>
      <c r="D13" s="291">
        <v>0</v>
      </c>
      <c r="E13" s="291">
        <f ca="1">D16</f>
        <v>7.8239508752955222</v>
      </c>
      <c r="F13" s="291">
        <f ca="1">E16</f>
        <v>14.091856616138411</v>
      </c>
      <c r="G13" s="291">
        <f ca="1">F16</f>
        <v>20.027668990279842</v>
      </c>
      <c r="H13" s="291">
        <f ca="1">G16</f>
        <v>23.115949930009574</v>
      </c>
      <c r="I13" s="291">
        <f ca="1">H16</f>
        <v>25.060174643188979</v>
      </c>
      <c r="J13" s="280"/>
      <c r="K13" s="280"/>
      <c r="L13" s="280"/>
      <c r="M13" s="280"/>
      <c r="N13" s="280"/>
      <c r="O13" s="280"/>
      <c r="P13" s="292">
        <v>9</v>
      </c>
      <c r="Q13" s="293" t="str">
        <f t="shared" ca="1" si="2"/>
        <v>Telecommunications (Corporate)</v>
      </c>
      <c r="R13" s="294">
        <f t="shared" ca="1" si="3"/>
        <v>1.7262792497883914</v>
      </c>
      <c r="S13" s="295">
        <f t="shared" ca="1" si="1"/>
        <v>3.4529187996727746</v>
      </c>
      <c r="T13" s="280"/>
      <c r="U13" s="315"/>
      <c r="V13" s="290"/>
      <c r="W13" s="325"/>
      <c r="X13" s="280"/>
      <c r="Y13" s="326"/>
    </row>
    <row r="14" spans="1:25">
      <c r="A14" s="280"/>
      <c r="B14" s="285" t="s">
        <v>116</v>
      </c>
      <c r="C14" s="291"/>
      <c r="D14" s="291">
        <f ca="1">OFFSET('Actual RAB roll forward'!H$43,13*$A12,0)</f>
        <v>0</v>
      </c>
      <c r="E14" s="291">
        <f ca="1">OFFSET('Actual RAB roll forward'!I$43,13*$A12,0)</f>
        <v>-0.19559877188238806</v>
      </c>
      <c r="F14" s="291">
        <f ca="1">OFFSET('Actual RAB roll forward'!J$43,13*$A12,0)</f>
        <v>-0.35718638470052</v>
      </c>
      <c r="G14" s="291">
        <f ca="1">OFFSET('Actual RAB roll forward'!K$43,13*$A12,0)</f>
        <v>-0.51451135367156875</v>
      </c>
      <c r="H14" s="291">
        <f ca="1">OFFSET('Actual RAB roll forward'!L$43,13*$A12,0)</f>
        <v>-0.60458116100660131</v>
      </c>
      <c r="I14" s="291"/>
      <c r="J14" s="280"/>
      <c r="K14" s="280"/>
      <c r="L14" s="280"/>
      <c r="M14" s="280"/>
      <c r="N14" s="280"/>
      <c r="O14" s="280"/>
      <c r="P14" s="292">
        <v>10</v>
      </c>
      <c r="Q14" s="293" t="str">
        <f t="shared" ca="1" si="2"/>
        <v>Other Non-System Assets (Corporate)</v>
      </c>
      <c r="R14" s="294">
        <f t="shared" ca="1" si="3"/>
        <v>2.1798622163442993</v>
      </c>
      <c r="S14" s="295">
        <f t="shared" ca="1" si="1"/>
        <v>2.9209075870015706</v>
      </c>
      <c r="T14" s="280"/>
      <c r="U14" s="315"/>
      <c r="V14" s="290"/>
      <c r="W14" s="325"/>
      <c r="X14" s="280"/>
      <c r="Y14" s="326"/>
    </row>
    <row r="15" spans="1:25">
      <c r="A15" s="280"/>
      <c r="B15" s="285" t="s">
        <v>117</v>
      </c>
      <c r="C15" s="291"/>
      <c r="D15" s="291">
        <f ca="1">OFFSET('Actual RAB roll forward'!H$11,$A12,0)</f>
        <v>7.8239508752955222</v>
      </c>
      <c r="E15" s="291">
        <f ca="1">OFFSET('Actual RAB roll forward'!I$11,$A12,0)</f>
        <v>6.4635045127252768</v>
      </c>
      <c r="F15" s="291">
        <f ca="1">OFFSET('Actual RAB roll forward'!J$11,$A12,0)</f>
        <v>6.2929987588419509</v>
      </c>
      <c r="G15" s="291">
        <f ca="1">OFFSET('Actual RAB roll forward'!K$11,$A12,0)</f>
        <v>3.602792293401301</v>
      </c>
      <c r="H15" s="291">
        <f ca="1">OFFSET('Actual RAB roll forward'!L$11,$A12,0)</f>
        <v>2.548805874186006</v>
      </c>
      <c r="I15" s="291"/>
      <c r="J15" s="280"/>
      <c r="K15" s="280"/>
      <c r="L15" s="280"/>
      <c r="M15" s="280"/>
      <c r="N15" s="280"/>
      <c r="O15" s="280"/>
      <c r="P15" s="292">
        <v>11</v>
      </c>
      <c r="Q15" s="293" t="str">
        <f t="shared" ca="1" si="2"/>
        <v>Land</v>
      </c>
      <c r="R15" s="294" t="e">
        <f t="shared" ca="1" si="3"/>
        <v>#VALUE!</v>
      </c>
      <c r="S15" s="295" t="e">
        <f t="shared" ca="1" si="1"/>
        <v>#VALUE!</v>
      </c>
      <c r="T15" s="280"/>
      <c r="U15" s="315"/>
      <c r="V15" s="290"/>
      <c r="W15" s="325"/>
      <c r="X15" s="280"/>
      <c r="Y15" s="326"/>
    </row>
    <row r="16" spans="1:25">
      <c r="A16" s="280"/>
      <c r="B16" s="296" t="s">
        <v>118</v>
      </c>
      <c r="C16" s="297">
        <v>0</v>
      </c>
      <c r="D16" s="297">
        <f ca="1">D13+D14+D15</f>
        <v>7.8239508752955222</v>
      </c>
      <c r="E16" s="297">
        <f ca="1">E13+E14+E15</f>
        <v>14.091856616138411</v>
      </c>
      <c r="F16" s="297">
        <f ca="1">F13+F14+F15</f>
        <v>20.027668990279842</v>
      </c>
      <c r="G16" s="297">
        <f ca="1">G13+G14+G15</f>
        <v>23.115949930009574</v>
      </c>
      <c r="H16" s="297">
        <f ca="1">H13+H14+H15</f>
        <v>25.060174643188979</v>
      </c>
      <c r="I16" s="297"/>
      <c r="J16" s="280"/>
      <c r="K16" s="280"/>
      <c r="L16" s="280"/>
      <c r="M16" s="280"/>
      <c r="N16" s="280"/>
      <c r="O16" s="280"/>
      <c r="P16" s="292">
        <v>12</v>
      </c>
      <c r="Q16" s="293" t="str">
        <f t="shared" ca="1" si="2"/>
        <v>Buildings</v>
      </c>
      <c r="R16" s="294">
        <f t="shared" ca="1" si="3"/>
        <v>57.078553810127374</v>
      </c>
      <c r="S16" s="295">
        <f t="shared" ca="1" si="1"/>
        <v>97.112299702782863</v>
      </c>
      <c r="T16" s="280"/>
      <c r="U16" s="315"/>
      <c r="V16" s="290"/>
      <c r="W16" s="325"/>
      <c r="X16" s="280"/>
      <c r="Y16" s="326"/>
    </row>
    <row r="17" spans="1:25">
      <c r="A17" s="280"/>
      <c r="B17" s="285" t="s">
        <v>119</v>
      </c>
      <c r="C17" s="291"/>
      <c r="D17" s="291">
        <f ca="1">-D16/(D14-D15/INDIRECT("A"&amp;$A12&amp;"stdlife"))</f>
        <v>40</v>
      </c>
      <c r="E17" s="291">
        <f t="shared" ref="E17:H17" ca="1" si="7">-E16/(E14-E15/INDIRECT("A"&amp;$A12&amp;"stdlife"))</f>
        <v>39.452390179859776</v>
      </c>
      <c r="F17" s="291">
        <f t="shared" ca="1" si="7"/>
        <v>38.925611354077581</v>
      </c>
      <c r="G17" s="291">
        <f t="shared" ca="1" si="7"/>
        <v>38.234651393243091</v>
      </c>
      <c r="H17" s="291">
        <f t="shared" ca="1" si="7"/>
        <v>37.4983175229575</v>
      </c>
      <c r="I17" s="291"/>
      <c r="J17" s="280"/>
      <c r="K17" s="280"/>
      <c r="L17" s="280"/>
      <c r="M17" s="280"/>
      <c r="N17" s="280"/>
      <c r="O17" s="280"/>
      <c r="P17" s="292">
        <v>13</v>
      </c>
      <c r="Q17" s="293" t="str">
        <f t="shared" ca="1" si="2"/>
        <v>Equity raising costs</v>
      </c>
      <c r="R17" s="294">
        <f t="shared" ca="1" si="3"/>
        <v>40.549314045499955</v>
      </c>
      <c r="S17" s="295">
        <f t="shared" ca="1" si="1"/>
        <v>40.549314045499941</v>
      </c>
      <c r="T17" s="280"/>
      <c r="U17" s="316"/>
      <c r="V17" s="290"/>
      <c r="W17" s="325"/>
      <c r="X17" s="280"/>
      <c r="Y17" s="326"/>
    </row>
    <row r="18" spans="1:25">
      <c r="A18" s="280"/>
      <c r="B18" s="290" t="s">
        <v>120</v>
      </c>
      <c r="C18" s="298"/>
      <c r="D18" s="298"/>
      <c r="E18" s="298">
        <f ca="1">-E13/D17</f>
        <v>-0.19559877188238806</v>
      </c>
      <c r="F18" s="298">
        <f t="shared" ref="F18:I18" ca="1" si="8">-F13/E17</f>
        <v>-0.35718638470052</v>
      </c>
      <c r="G18" s="298">
        <f t="shared" ca="1" si="8"/>
        <v>-0.51451135367156875</v>
      </c>
      <c r="H18" s="298">
        <f t="shared" ca="1" si="8"/>
        <v>-0.60458116100660131</v>
      </c>
      <c r="I18" s="298">
        <f t="shared" ca="1" si="8"/>
        <v>-0.66830130786125141</v>
      </c>
      <c r="J18" s="280"/>
      <c r="K18" s="280"/>
      <c r="L18" s="280"/>
      <c r="M18" s="280"/>
      <c r="N18" s="280"/>
      <c r="O18" s="280"/>
      <c r="P18" s="292">
        <v>14</v>
      </c>
      <c r="Q18" s="293">
        <f t="shared" ca="1" si="2"/>
        <v>0</v>
      </c>
      <c r="R18" s="294" t="e">
        <f t="shared" ca="1" si="3"/>
        <v>#DIV/0!</v>
      </c>
      <c r="S18" s="295" t="e">
        <f t="shared" ca="1" si="1"/>
        <v>#DIV/0!</v>
      </c>
      <c r="T18" s="280"/>
      <c r="U18" s="290"/>
      <c r="V18" s="290"/>
      <c r="W18" s="290"/>
      <c r="X18" s="280"/>
    </row>
    <row r="19" spans="1:25">
      <c r="A19" s="280"/>
      <c r="B19" s="339"/>
      <c r="C19" s="340"/>
      <c r="D19" s="340"/>
      <c r="E19" s="340"/>
      <c r="F19" s="340"/>
      <c r="G19" s="340"/>
      <c r="H19" s="340"/>
      <c r="I19" s="291"/>
      <c r="J19" s="280"/>
      <c r="K19" s="280"/>
      <c r="L19" s="280"/>
      <c r="M19" s="280"/>
      <c r="N19" s="280"/>
      <c r="O19" s="280"/>
      <c r="P19" s="292">
        <v>15</v>
      </c>
      <c r="Q19" s="293">
        <f t="shared" ca="1" si="2"/>
        <v>0</v>
      </c>
      <c r="R19" s="294" t="e">
        <f t="shared" ca="1" si="3"/>
        <v>#DIV/0!</v>
      </c>
      <c r="S19" s="295" t="e">
        <f t="shared" ca="1" si="1"/>
        <v>#DIV/0!</v>
      </c>
      <c r="T19" s="280"/>
      <c r="U19" s="290"/>
      <c r="V19" s="290"/>
      <c r="W19" s="290"/>
      <c r="X19" s="280"/>
    </row>
    <row r="20" spans="1:25" ht="13.5" thickBot="1">
      <c r="A20" s="280">
        <v>3</v>
      </c>
      <c r="B20" s="299" t="str">
        <f ca="1">INDIRECT("Asset"&amp;A20)</f>
        <v>Sub-transmission Underground</v>
      </c>
      <c r="C20" s="297"/>
      <c r="D20" s="297"/>
      <c r="E20" s="297"/>
      <c r="F20" s="297"/>
      <c r="G20" s="297"/>
      <c r="H20" s="297"/>
      <c r="I20" s="297"/>
      <c r="J20" s="280"/>
      <c r="K20" s="280"/>
      <c r="L20" s="280"/>
      <c r="M20" s="280"/>
      <c r="N20" s="280"/>
      <c r="O20" s="280"/>
      <c r="P20" s="300">
        <v>16</v>
      </c>
      <c r="Q20" s="301">
        <f t="shared" ca="1" si="2"/>
        <v>0</v>
      </c>
      <c r="R20" s="302" t="e">
        <f t="shared" ca="1" si="3"/>
        <v>#DIV/0!</v>
      </c>
      <c r="S20" s="303" t="e">
        <f t="shared" ca="1" si="1"/>
        <v>#DIV/0!</v>
      </c>
      <c r="T20" s="280"/>
      <c r="U20" s="290"/>
      <c r="V20" s="290"/>
      <c r="W20" s="290"/>
      <c r="X20" s="280"/>
    </row>
    <row r="21" spans="1:25">
      <c r="A21" s="280"/>
      <c r="B21" s="285" t="s">
        <v>28</v>
      </c>
      <c r="C21" s="291">
        <v>0</v>
      </c>
      <c r="D21" s="291">
        <v>0</v>
      </c>
      <c r="E21" s="291">
        <f ca="1">D24</f>
        <v>0</v>
      </c>
      <c r="F21" s="291">
        <f ca="1">E24</f>
        <v>0</v>
      </c>
      <c r="G21" s="291">
        <f ca="1">F24</f>
        <v>0</v>
      </c>
      <c r="H21" s="291">
        <f ca="1">G24</f>
        <v>0</v>
      </c>
      <c r="I21" s="291">
        <f ca="1">H24</f>
        <v>0</v>
      </c>
      <c r="J21" s="280"/>
      <c r="K21" s="280"/>
      <c r="L21" s="280"/>
      <c r="M21" s="280"/>
      <c r="N21" s="280"/>
      <c r="O21" s="280"/>
      <c r="P21" s="280"/>
      <c r="Q21" s="280"/>
      <c r="R21" s="280"/>
      <c r="S21" s="280"/>
      <c r="T21" s="280"/>
      <c r="U21" s="290"/>
      <c r="V21" s="290"/>
      <c r="W21" s="290"/>
      <c r="X21" s="280"/>
    </row>
    <row r="22" spans="1:25">
      <c r="A22" s="280"/>
      <c r="B22" s="285" t="s">
        <v>116</v>
      </c>
      <c r="C22" s="291"/>
      <c r="D22" s="291">
        <f ca="1">OFFSET('Actual RAB roll forward'!H$43,13*$A20,0)</f>
        <v>0</v>
      </c>
      <c r="E22" s="291">
        <f ca="1">OFFSET('Actual RAB roll forward'!I$43,13*$A20,0)</f>
        <v>0</v>
      </c>
      <c r="F22" s="291">
        <f ca="1">OFFSET('Actual RAB roll forward'!J$43,13*$A20,0)</f>
        <v>0</v>
      </c>
      <c r="G22" s="291">
        <f ca="1">OFFSET('Actual RAB roll forward'!K$43,13*$A20,0)</f>
        <v>0</v>
      </c>
      <c r="H22" s="291">
        <f ca="1">OFFSET('Actual RAB roll forward'!L$43,13*$A20,0)</f>
        <v>0</v>
      </c>
      <c r="I22" s="291"/>
      <c r="J22" s="280"/>
      <c r="K22" s="280"/>
      <c r="L22" s="280"/>
      <c r="M22" s="280"/>
      <c r="N22" s="280"/>
      <c r="O22" s="280"/>
      <c r="P22" s="280"/>
      <c r="Q22" s="280"/>
      <c r="R22" s="280"/>
      <c r="S22" s="280"/>
      <c r="T22" s="280"/>
      <c r="U22" s="290"/>
      <c r="V22" s="290"/>
      <c r="W22" s="290"/>
      <c r="X22" s="280"/>
    </row>
    <row r="23" spans="1:25">
      <c r="A23" s="280"/>
      <c r="B23" s="285" t="s">
        <v>117</v>
      </c>
      <c r="C23" s="291"/>
      <c r="D23" s="291">
        <f ca="1">OFFSET('Actual RAB roll forward'!H$11,$A20,0)</f>
        <v>0</v>
      </c>
      <c r="E23" s="291">
        <f ca="1">OFFSET('Actual RAB roll forward'!I$11,$A20,0)</f>
        <v>0</v>
      </c>
      <c r="F23" s="291">
        <f ca="1">OFFSET('Actual RAB roll forward'!J$11,$A20,0)</f>
        <v>0</v>
      </c>
      <c r="G23" s="291">
        <f ca="1">OFFSET('Actual RAB roll forward'!K$11,$A20,0)</f>
        <v>0</v>
      </c>
      <c r="H23" s="291">
        <f ca="1">OFFSET('Actual RAB roll forward'!L$11,$A20,0)</f>
        <v>0</v>
      </c>
      <c r="I23" s="291"/>
      <c r="J23" s="280"/>
      <c r="K23" s="280"/>
      <c r="L23" s="280"/>
      <c r="M23" s="280"/>
      <c r="N23" s="280"/>
      <c r="O23" s="280"/>
      <c r="P23" s="280"/>
      <c r="Q23" s="280"/>
      <c r="R23" s="280"/>
      <c r="S23" s="280"/>
      <c r="T23" s="280"/>
      <c r="U23" s="290"/>
      <c r="V23" s="290"/>
      <c r="W23" s="290"/>
      <c r="X23" s="280"/>
    </row>
    <row r="24" spans="1:25">
      <c r="A24" s="280"/>
      <c r="B24" s="296" t="s">
        <v>118</v>
      </c>
      <c r="C24" s="297">
        <v>0</v>
      </c>
      <c r="D24" s="297">
        <f ca="1">D21+D22+D23</f>
        <v>0</v>
      </c>
      <c r="E24" s="297">
        <f ca="1">E21+E22+E23</f>
        <v>0</v>
      </c>
      <c r="F24" s="297">
        <f ca="1">F21+F22+F23</f>
        <v>0</v>
      </c>
      <c r="G24" s="297">
        <f ca="1">G21+G22+G23</f>
        <v>0</v>
      </c>
      <c r="H24" s="297">
        <f ca="1">H21+H22+H23</f>
        <v>0</v>
      </c>
      <c r="I24" s="297"/>
      <c r="J24" s="280"/>
      <c r="K24" s="280"/>
      <c r="L24" s="280"/>
      <c r="M24" s="280"/>
      <c r="N24" s="280"/>
      <c r="O24" s="280"/>
      <c r="P24" s="280"/>
      <c r="Q24" s="280"/>
      <c r="R24" s="280"/>
      <c r="S24" s="280"/>
      <c r="T24" s="280"/>
      <c r="U24" s="290"/>
      <c r="V24" s="290"/>
      <c r="W24" s="290"/>
      <c r="X24" s="280"/>
    </row>
    <row r="25" spans="1:25">
      <c r="A25" s="280"/>
      <c r="B25" s="285" t="s">
        <v>119</v>
      </c>
      <c r="C25" s="291"/>
      <c r="D25" s="291" t="e">
        <f ca="1">-D24/(D22-D23/INDIRECT("A"&amp;$A20&amp;"stdlife"))</f>
        <v>#DIV/0!</v>
      </c>
      <c r="E25" s="291" t="e">
        <f t="shared" ref="E25:H25" ca="1" si="9">-E24/(E22-E23/INDIRECT("A"&amp;$A20&amp;"stdlife"))</f>
        <v>#DIV/0!</v>
      </c>
      <c r="F25" s="291" t="e">
        <f t="shared" ca="1" si="9"/>
        <v>#DIV/0!</v>
      </c>
      <c r="G25" s="291" t="e">
        <f t="shared" ca="1" si="9"/>
        <v>#DIV/0!</v>
      </c>
      <c r="H25" s="291" t="e">
        <f t="shared" ca="1" si="9"/>
        <v>#DIV/0!</v>
      </c>
      <c r="I25" s="291"/>
      <c r="J25" s="280"/>
      <c r="K25" s="280"/>
      <c r="L25" s="280"/>
      <c r="M25" s="280"/>
      <c r="N25" s="280"/>
      <c r="O25" s="280"/>
      <c r="P25" s="280"/>
      <c r="Q25" s="280"/>
      <c r="R25" s="280"/>
      <c r="S25" s="280"/>
      <c r="T25" s="280"/>
      <c r="U25" s="280"/>
      <c r="V25" s="280"/>
      <c r="W25" s="280"/>
      <c r="X25" s="280"/>
    </row>
    <row r="26" spans="1:25">
      <c r="A26" s="280"/>
      <c r="B26" s="290" t="s">
        <v>120</v>
      </c>
      <c r="C26" s="298"/>
      <c r="D26" s="298"/>
      <c r="E26" s="298" t="e">
        <f ca="1">-E21/D25</f>
        <v>#DIV/0!</v>
      </c>
      <c r="F26" s="298" t="e">
        <f t="shared" ref="F26:I26" ca="1" si="10">-F21/E25</f>
        <v>#DIV/0!</v>
      </c>
      <c r="G26" s="298" t="e">
        <f t="shared" ca="1" si="10"/>
        <v>#DIV/0!</v>
      </c>
      <c r="H26" s="298" t="e">
        <f t="shared" ca="1" si="10"/>
        <v>#DIV/0!</v>
      </c>
      <c r="I26" s="298" t="e">
        <f t="shared" ca="1" si="10"/>
        <v>#DIV/0!</v>
      </c>
      <c r="J26" s="280"/>
      <c r="K26" s="280"/>
      <c r="L26" s="280"/>
      <c r="M26" s="280"/>
      <c r="N26" s="280"/>
      <c r="O26" s="280"/>
      <c r="P26" s="280"/>
      <c r="Q26" s="280"/>
      <c r="R26" s="280"/>
      <c r="S26" s="280"/>
      <c r="T26" s="280"/>
      <c r="U26" s="280"/>
      <c r="V26" s="280"/>
      <c r="W26" s="280"/>
      <c r="X26" s="280"/>
    </row>
    <row r="27" spans="1:25">
      <c r="A27" s="280"/>
      <c r="B27" s="339"/>
      <c r="C27" s="340"/>
      <c r="D27" s="340"/>
      <c r="E27" s="340"/>
      <c r="F27" s="340"/>
      <c r="G27" s="340"/>
      <c r="H27" s="340"/>
      <c r="I27" s="291"/>
      <c r="J27" s="280"/>
      <c r="K27" s="280"/>
      <c r="L27" s="280"/>
      <c r="M27" s="280"/>
      <c r="N27" s="280"/>
      <c r="O27" s="280"/>
      <c r="P27" s="280"/>
      <c r="Q27" s="280"/>
      <c r="R27" s="280"/>
      <c r="S27" s="280"/>
      <c r="T27" s="280"/>
      <c r="U27" s="280"/>
      <c r="V27" s="280"/>
      <c r="W27" s="280"/>
      <c r="X27" s="280"/>
    </row>
    <row r="28" spans="1:25">
      <c r="A28" s="280">
        <v>4</v>
      </c>
      <c r="B28" s="299" t="str">
        <f ca="1">INDIRECT("Asset"&amp;A28)</f>
        <v>Zone Substation</v>
      </c>
      <c r="C28" s="297"/>
      <c r="D28" s="297"/>
      <c r="E28" s="297"/>
      <c r="F28" s="297"/>
      <c r="G28" s="297"/>
      <c r="H28" s="297"/>
      <c r="I28" s="297"/>
      <c r="J28" s="280"/>
      <c r="K28" s="280"/>
      <c r="L28" s="280"/>
      <c r="M28" s="280"/>
      <c r="N28" s="280"/>
      <c r="O28" s="280"/>
      <c r="P28" s="280"/>
      <c r="Q28" s="280"/>
      <c r="R28" s="280"/>
      <c r="S28" s="280"/>
      <c r="T28" s="280"/>
      <c r="U28" s="280"/>
      <c r="V28" s="280"/>
      <c r="W28" s="280"/>
      <c r="X28" s="280"/>
    </row>
    <row r="29" spans="1:25">
      <c r="A29" s="280"/>
      <c r="B29" s="285" t="s">
        <v>28</v>
      </c>
      <c r="C29" s="291">
        <v>0</v>
      </c>
      <c r="D29" s="291">
        <v>0</v>
      </c>
      <c r="E29" s="291">
        <f ca="1">D32</f>
        <v>2.5330364328146646</v>
      </c>
      <c r="F29" s="291">
        <f ca="1">E32</f>
        <v>8.145445354731752</v>
      </c>
      <c r="G29" s="291">
        <f ca="1">F32</f>
        <v>18.987452223292369</v>
      </c>
      <c r="H29" s="291">
        <f ca="1">G32</f>
        <v>32.921270841788733</v>
      </c>
      <c r="I29" s="291">
        <f ca="1">H32</f>
        <v>43.588934592498354</v>
      </c>
      <c r="J29" s="280"/>
      <c r="K29" s="280"/>
      <c r="L29" s="280"/>
      <c r="M29" s="280"/>
      <c r="N29" s="280"/>
      <c r="O29" s="280"/>
      <c r="P29" s="280"/>
      <c r="Q29" s="280"/>
      <c r="R29" s="280"/>
      <c r="S29" s="280"/>
      <c r="T29" s="280"/>
      <c r="U29" s="280"/>
      <c r="V29" s="280"/>
      <c r="W29" s="280"/>
      <c r="X29" s="280"/>
    </row>
    <row r="30" spans="1:25">
      <c r="A30" s="280"/>
      <c r="B30" s="285" t="s">
        <v>116</v>
      </c>
      <c r="C30" s="291"/>
      <c r="D30" s="291">
        <f ca="1">OFFSET('Actual RAB roll forward'!H$43,13*$A28,0)</f>
        <v>0</v>
      </c>
      <c r="E30" s="291">
        <f ca="1">OFFSET('Actual RAB roll forward'!I$43,13*$A28,0)</f>
        <v>-6.3325910820366621E-2</v>
      </c>
      <c r="F30" s="291">
        <f ca="1">OFFSET('Actual RAB roll forward'!J$43,13*$A28,0)</f>
        <v>-0.20521928163880299</v>
      </c>
      <c r="G30" s="291">
        <f ca="1">OFFSET('Actual RAB roll forward'!K$43,13*$A28,0)</f>
        <v>-0.48139993539378845</v>
      </c>
      <c r="H30" s="291">
        <f ca="1">OFFSET('Actual RAB roll forward'!L$43,13*$A28,0)</f>
        <v>-0.8417803992410422</v>
      </c>
      <c r="I30" s="291"/>
      <c r="J30" s="280"/>
      <c r="K30" s="280"/>
      <c r="L30" s="280"/>
      <c r="M30" s="280"/>
      <c r="N30" s="280"/>
      <c r="O30" s="280"/>
      <c r="P30" s="280"/>
      <c r="Q30" s="280"/>
      <c r="R30" s="280"/>
      <c r="S30" s="280"/>
      <c r="T30" s="280"/>
      <c r="U30" s="280"/>
      <c r="V30" s="280"/>
      <c r="W30" s="280"/>
      <c r="X30" s="280"/>
    </row>
    <row r="31" spans="1:25">
      <c r="A31" s="280"/>
      <c r="B31" s="285" t="s">
        <v>117</v>
      </c>
      <c r="C31" s="291"/>
      <c r="D31" s="291">
        <f ca="1">OFFSET('Actual RAB roll forward'!H$11,$A28,0)</f>
        <v>2.5330364328146646</v>
      </c>
      <c r="E31" s="291">
        <f ca="1">OFFSET('Actual RAB roll forward'!I$11,$A28,0)</f>
        <v>5.6757348327374544</v>
      </c>
      <c r="F31" s="291">
        <f ca="1">OFFSET('Actual RAB roll forward'!J$11,$A28,0)</f>
        <v>11.047226150199419</v>
      </c>
      <c r="G31" s="291">
        <f ca="1">OFFSET('Actual RAB roll forward'!K$11,$A28,0)</f>
        <v>14.415218553890153</v>
      </c>
      <c r="H31" s="291">
        <f ca="1">OFFSET('Actual RAB roll forward'!L$11,$A28,0)</f>
        <v>11.509444149950669</v>
      </c>
      <c r="I31" s="291"/>
      <c r="J31" s="280"/>
      <c r="K31" s="280"/>
      <c r="L31" s="280"/>
      <c r="M31" s="280"/>
      <c r="N31" s="280"/>
      <c r="O31" s="280"/>
      <c r="P31" s="280"/>
      <c r="Q31" s="280"/>
      <c r="R31" s="280"/>
      <c r="S31" s="280"/>
      <c r="T31" s="280"/>
      <c r="U31" s="280"/>
      <c r="V31" s="280"/>
      <c r="W31" s="280"/>
      <c r="X31" s="280"/>
    </row>
    <row r="32" spans="1:25">
      <c r="A32" s="280"/>
      <c r="B32" s="296" t="s">
        <v>118</v>
      </c>
      <c r="C32" s="297">
        <v>0</v>
      </c>
      <c r="D32" s="297">
        <f ca="1">D29+D30+D31</f>
        <v>2.5330364328146646</v>
      </c>
      <c r="E32" s="297">
        <f ca="1">E29+E30+E31</f>
        <v>8.145445354731752</v>
      </c>
      <c r="F32" s="297">
        <f ca="1">F29+F30+F31</f>
        <v>18.987452223292369</v>
      </c>
      <c r="G32" s="297">
        <f ca="1">G29+G30+G31</f>
        <v>32.921270841788733</v>
      </c>
      <c r="H32" s="297">
        <f ca="1">H29+H30+H31</f>
        <v>43.588934592498354</v>
      </c>
      <c r="I32" s="297"/>
      <c r="J32" s="280"/>
      <c r="K32" s="280"/>
      <c r="L32" s="280"/>
      <c r="M32" s="280"/>
      <c r="N32" s="280"/>
      <c r="O32" s="280"/>
      <c r="P32" s="280"/>
      <c r="Q32" s="280"/>
      <c r="R32" s="280"/>
      <c r="S32" s="280"/>
      <c r="T32" s="280"/>
      <c r="U32" s="280"/>
      <c r="V32" s="280"/>
      <c r="W32" s="280"/>
      <c r="X32" s="280"/>
    </row>
    <row r="33" spans="1:24">
      <c r="A33" s="280"/>
      <c r="B33" s="285" t="s">
        <v>119</v>
      </c>
      <c r="C33" s="291"/>
      <c r="D33" s="291">
        <f ca="1">-D32/(D30-D31/INDIRECT("A"&amp;$A28&amp;"stdlife"))</f>
        <v>40</v>
      </c>
      <c r="E33" s="291">
        <f t="shared" ref="E33:H33" ca="1" si="11">-E32/(E30-E31/INDIRECT("A"&amp;$A28&amp;"stdlife"))</f>
        <v>39.691423192232861</v>
      </c>
      <c r="F33" s="291">
        <f t="shared" ca="1" si="11"/>
        <v>39.44215781367005</v>
      </c>
      <c r="G33" s="291">
        <f t="shared" ca="1" si="11"/>
        <v>39.109096471562992</v>
      </c>
      <c r="H33" s="291">
        <f t="shared" ca="1" si="11"/>
        <v>38.590790375456457</v>
      </c>
      <c r="I33" s="291"/>
      <c r="J33" s="280"/>
      <c r="K33" s="280"/>
      <c r="L33" s="280"/>
      <c r="M33" s="280"/>
      <c r="N33" s="280"/>
      <c r="O33" s="280"/>
      <c r="P33" s="280"/>
      <c r="Q33" s="280"/>
      <c r="R33" s="280"/>
      <c r="S33" s="280"/>
      <c r="T33" s="280"/>
      <c r="U33" s="280"/>
      <c r="V33" s="280"/>
      <c r="W33" s="280"/>
      <c r="X33" s="280"/>
    </row>
    <row r="34" spans="1:24">
      <c r="A34" s="280"/>
      <c r="B34" s="290" t="s">
        <v>120</v>
      </c>
      <c r="C34" s="298"/>
      <c r="D34" s="298"/>
      <c r="E34" s="298">
        <f ca="1">-E29/D33</f>
        <v>-6.3325910820366621E-2</v>
      </c>
      <c r="F34" s="298">
        <f t="shared" ref="F34:I34" ca="1" si="12">-F29/E33</f>
        <v>-0.20521928163880299</v>
      </c>
      <c r="G34" s="298">
        <f t="shared" ca="1" si="12"/>
        <v>-0.48139993539378839</v>
      </c>
      <c r="H34" s="298">
        <f t="shared" ca="1" si="12"/>
        <v>-0.84178039924104231</v>
      </c>
      <c r="I34" s="298">
        <f t="shared" ca="1" si="12"/>
        <v>-1.1295165029898089</v>
      </c>
      <c r="J34" s="280"/>
      <c r="K34" s="280"/>
      <c r="L34" s="280"/>
      <c r="M34" s="280"/>
      <c r="N34" s="280"/>
      <c r="O34" s="280"/>
      <c r="P34" s="280"/>
      <c r="Q34" s="280"/>
      <c r="R34" s="280"/>
      <c r="S34" s="280"/>
      <c r="T34" s="280"/>
      <c r="U34" s="280"/>
      <c r="V34" s="280"/>
      <c r="W34" s="280"/>
      <c r="X34" s="280"/>
    </row>
    <row r="35" spans="1:24">
      <c r="A35" s="280"/>
      <c r="B35" s="339"/>
      <c r="C35" s="340"/>
      <c r="D35" s="340"/>
      <c r="E35" s="340"/>
      <c r="F35" s="340"/>
      <c r="G35" s="340"/>
      <c r="H35" s="340"/>
      <c r="I35" s="291"/>
      <c r="J35" s="280"/>
      <c r="K35" s="280"/>
      <c r="L35" s="280"/>
      <c r="M35" s="280"/>
      <c r="N35" s="280"/>
      <c r="O35" s="280"/>
      <c r="P35" s="280"/>
      <c r="Q35" s="280"/>
      <c r="R35" s="280"/>
      <c r="S35" s="280"/>
      <c r="T35" s="280"/>
      <c r="U35" s="280"/>
      <c r="V35" s="280"/>
      <c r="W35" s="280"/>
      <c r="X35" s="280"/>
    </row>
    <row r="36" spans="1:24">
      <c r="A36" s="280">
        <v>5</v>
      </c>
      <c r="B36" s="299" t="str">
        <f ca="1">INDIRECT("Asset"&amp;A36)</f>
        <v>IT &amp; Communication Systems (Networks)</v>
      </c>
      <c r="C36" s="297"/>
      <c r="D36" s="297"/>
      <c r="E36" s="297"/>
      <c r="F36" s="297"/>
      <c r="G36" s="297"/>
      <c r="H36" s="297"/>
      <c r="I36" s="297"/>
      <c r="J36" s="280"/>
      <c r="K36" s="280"/>
      <c r="L36" s="280"/>
      <c r="M36" s="280"/>
      <c r="N36" s="280"/>
      <c r="O36" s="280"/>
      <c r="P36" s="280"/>
      <c r="Q36" s="280"/>
      <c r="R36" s="280"/>
      <c r="S36" s="280"/>
      <c r="T36" s="280"/>
      <c r="U36" s="280"/>
      <c r="V36" s="280"/>
      <c r="W36" s="280"/>
      <c r="X36" s="280"/>
    </row>
    <row r="37" spans="1:24">
      <c r="A37" s="280"/>
      <c r="B37" s="285" t="s">
        <v>28</v>
      </c>
      <c r="C37" s="291">
        <v>0</v>
      </c>
      <c r="D37" s="291">
        <v>0</v>
      </c>
      <c r="E37" s="291">
        <f ca="1">D40</f>
        <v>0.1730681472502027</v>
      </c>
      <c r="F37" s="291">
        <f ca="1">E40</f>
        <v>0.27585209006441624</v>
      </c>
      <c r="G37" s="291">
        <f ca="1">F40</f>
        <v>0.57554096540509381</v>
      </c>
      <c r="H37" s="291">
        <f ca="1">G40</f>
        <v>1.3517846709747587</v>
      </c>
      <c r="I37" s="291">
        <f ca="1">H40</f>
        <v>3.74788131047658</v>
      </c>
      <c r="J37" s="280"/>
      <c r="K37" s="280"/>
      <c r="L37" s="280"/>
      <c r="M37" s="280"/>
      <c r="N37" s="280"/>
      <c r="O37" s="280"/>
      <c r="P37" s="280"/>
      <c r="Q37" s="280"/>
      <c r="R37" s="280"/>
      <c r="S37" s="280"/>
      <c r="T37" s="280"/>
      <c r="U37" s="280"/>
      <c r="V37" s="280"/>
      <c r="W37" s="280"/>
      <c r="X37" s="280"/>
    </row>
    <row r="38" spans="1:24">
      <c r="A38" s="280"/>
      <c r="B38" s="285" t="s">
        <v>116</v>
      </c>
      <c r="C38" s="291"/>
      <c r="D38" s="291">
        <f ca="1">OFFSET('Actual RAB roll forward'!H$43,13*$A36,0)</f>
        <v>0</v>
      </c>
      <c r="E38" s="291">
        <f ca="1">OFFSET('Actual RAB roll forward'!I$43,13*$A36,0)</f>
        <v>-1.730681472502027E-2</v>
      </c>
      <c r="F38" s="291">
        <f ca="1">OFFSET('Actual RAB roll forward'!J$43,13*$A36,0)</f>
        <v>-2.9315890478943653E-2</v>
      </c>
      <c r="G38" s="291">
        <f ca="1">OFFSET('Actual RAB roll forward'!K$43,13*$A36,0)</f>
        <v>-6.2216367060905775E-2</v>
      </c>
      <c r="H38" s="291">
        <f ca="1">OFFSET('Actual RAB roll forward'!L$43,13*$A36,0)</f>
        <v>-0.14606237432396285</v>
      </c>
      <c r="I38" s="291"/>
      <c r="J38" s="280"/>
      <c r="K38" s="280"/>
      <c r="L38" s="280"/>
      <c r="M38" s="280"/>
      <c r="N38" s="280"/>
      <c r="O38" s="280"/>
      <c r="P38" s="280"/>
      <c r="Q38" s="280"/>
      <c r="R38" s="280"/>
      <c r="S38" s="280"/>
      <c r="T38" s="280"/>
      <c r="U38" s="280"/>
      <c r="V38" s="280"/>
      <c r="W38" s="280"/>
      <c r="X38" s="280"/>
    </row>
    <row r="39" spans="1:24">
      <c r="A39" s="280"/>
      <c r="B39" s="285" t="s">
        <v>117</v>
      </c>
      <c r="C39" s="291"/>
      <c r="D39" s="291">
        <f ca="1">OFFSET('Actual RAB roll forward'!H$11,$A36,0)</f>
        <v>0.1730681472502027</v>
      </c>
      <c r="E39" s="291">
        <f ca="1">OFFSET('Actual RAB roll forward'!I$11,$A36,0)</f>
        <v>0.12009075753923383</v>
      </c>
      <c r="F39" s="291">
        <f ca="1">OFFSET('Actual RAB roll forward'!J$11,$A36,0)</f>
        <v>0.32900476581962124</v>
      </c>
      <c r="G39" s="291">
        <f ca="1">OFFSET('Actual RAB roll forward'!K$11,$A36,0)</f>
        <v>0.83846007263057076</v>
      </c>
      <c r="H39" s="291">
        <f ca="1">OFFSET('Actual RAB roll forward'!L$11,$A36,0)</f>
        <v>2.5421590138257844</v>
      </c>
      <c r="I39" s="291"/>
      <c r="J39" s="280"/>
      <c r="K39" s="280"/>
      <c r="L39" s="280"/>
      <c r="M39" s="280"/>
      <c r="N39" s="280"/>
      <c r="O39" s="280"/>
      <c r="P39" s="280"/>
      <c r="Q39" s="280"/>
      <c r="R39" s="280"/>
      <c r="S39" s="280"/>
      <c r="T39" s="280"/>
      <c r="U39" s="280"/>
      <c r="V39" s="280"/>
      <c r="W39" s="280"/>
      <c r="X39" s="280"/>
    </row>
    <row r="40" spans="1:24">
      <c r="A40" s="280"/>
      <c r="B40" s="296" t="s">
        <v>118</v>
      </c>
      <c r="C40" s="297">
        <v>0</v>
      </c>
      <c r="D40" s="297">
        <f ca="1">D37+D38+D39</f>
        <v>0.1730681472502027</v>
      </c>
      <c r="E40" s="297">
        <f ca="1">E37+E38+E39</f>
        <v>0.27585209006441624</v>
      </c>
      <c r="F40" s="297">
        <f ca="1">F37+F38+F39</f>
        <v>0.57554096540509381</v>
      </c>
      <c r="G40" s="297">
        <f ca="1">G37+G38+G39</f>
        <v>1.3517846709747587</v>
      </c>
      <c r="H40" s="297">
        <f ca="1">H37+H38+H39</f>
        <v>3.74788131047658</v>
      </c>
      <c r="I40" s="297"/>
      <c r="J40" s="280"/>
      <c r="K40" s="280"/>
      <c r="L40" s="280"/>
      <c r="M40" s="280"/>
      <c r="N40" s="280"/>
      <c r="O40" s="280"/>
      <c r="P40" s="280"/>
      <c r="Q40" s="280"/>
      <c r="R40" s="280"/>
      <c r="S40" s="280"/>
      <c r="T40" s="280"/>
      <c r="U40" s="280"/>
      <c r="V40" s="280"/>
      <c r="W40" s="280"/>
      <c r="X40" s="280"/>
    </row>
    <row r="41" spans="1:24">
      <c r="A41" s="280"/>
      <c r="B41" s="285" t="s">
        <v>119</v>
      </c>
      <c r="C41" s="291"/>
      <c r="D41" s="291">
        <f ca="1">-D40/(D38-D39/INDIRECT("A"&amp;$A36&amp;"stdlife"))</f>
        <v>10</v>
      </c>
      <c r="E41" s="291">
        <f t="shared" ref="E41:H41" ca="1" si="13">-E40/(E38-E39/INDIRECT("A"&amp;$A36&amp;"stdlife"))</f>
        <v>9.4096439015744373</v>
      </c>
      <c r="F41" s="291">
        <f t="shared" ca="1" si="13"/>
        <v>9.250636007751412</v>
      </c>
      <c r="G41" s="291">
        <f t="shared" ca="1" si="13"/>
        <v>9.2548452483493975</v>
      </c>
      <c r="H41" s="291">
        <f t="shared" ca="1" si="13"/>
        <v>9.3631894058229861</v>
      </c>
      <c r="I41" s="291"/>
      <c r="J41" s="280"/>
      <c r="K41" s="280"/>
      <c r="L41" s="280"/>
      <c r="M41" s="280"/>
      <c r="N41" s="280"/>
      <c r="O41" s="280"/>
      <c r="P41" s="280"/>
      <c r="Q41" s="280"/>
      <c r="R41" s="280"/>
      <c r="S41" s="280"/>
      <c r="T41" s="280"/>
      <c r="U41" s="280"/>
      <c r="V41" s="280"/>
      <c r="W41" s="280"/>
      <c r="X41" s="280"/>
    </row>
    <row r="42" spans="1:24">
      <c r="A42" s="280"/>
      <c r="B42" s="290" t="s">
        <v>120</v>
      </c>
      <c r="C42" s="298"/>
      <c r="D42" s="298"/>
      <c r="E42" s="298">
        <f ca="1">-E37/D41</f>
        <v>-1.730681472502027E-2</v>
      </c>
      <c r="F42" s="298">
        <f t="shared" ref="F42:I42" ca="1" si="14">-F37/E41</f>
        <v>-2.9315890478943653E-2</v>
      </c>
      <c r="G42" s="298">
        <f t="shared" ca="1" si="14"/>
        <v>-6.2216367060905768E-2</v>
      </c>
      <c r="H42" s="298">
        <f t="shared" ca="1" si="14"/>
        <v>-0.14606237432396285</v>
      </c>
      <c r="I42" s="298">
        <f t="shared" ca="1" si="14"/>
        <v>-0.40027827570654134</v>
      </c>
      <c r="J42" s="280"/>
      <c r="K42" s="280"/>
      <c r="L42" s="280"/>
      <c r="M42" s="280"/>
      <c r="N42" s="280"/>
      <c r="O42" s="280"/>
      <c r="P42" s="280"/>
      <c r="Q42" s="280"/>
      <c r="R42" s="280"/>
      <c r="S42" s="280"/>
      <c r="T42" s="280"/>
      <c r="U42" s="280"/>
      <c r="V42" s="280"/>
      <c r="W42" s="280"/>
      <c r="X42" s="280"/>
    </row>
    <row r="43" spans="1:24">
      <c r="A43" s="280"/>
      <c r="B43" s="339"/>
      <c r="C43" s="340"/>
      <c r="D43" s="340"/>
      <c r="E43" s="340"/>
      <c r="F43" s="340"/>
      <c r="G43" s="340"/>
      <c r="H43" s="340"/>
      <c r="I43" s="291"/>
      <c r="J43" s="280"/>
      <c r="K43" s="280"/>
      <c r="L43" s="280"/>
      <c r="M43" s="280"/>
      <c r="N43" s="280"/>
      <c r="O43" s="280"/>
      <c r="P43" s="280"/>
      <c r="Q43" s="280"/>
      <c r="R43" s="280"/>
      <c r="S43" s="280"/>
      <c r="T43" s="280"/>
      <c r="U43" s="280"/>
      <c r="V43" s="280"/>
      <c r="W43" s="280"/>
      <c r="X43" s="280"/>
    </row>
    <row r="44" spans="1:24">
      <c r="A44" s="280">
        <v>6</v>
      </c>
      <c r="B44" s="299" t="str">
        <f ca="1">INDIRECT("Asset"&amp;A44)</f>
        <v>Motor Vehicles</v>
      </c>
      <c r="C44" s="297"/>
      <c r="D44" s="297"/>
      <c r="E44" s="297"/>
      <c r="F44" s="297"/>
      <c r="G44" s="297"/>
      <c r="H44" s="297"/>
      <c r="I44" s="297"/>
      <c r="J44" s="280"/>
      <c r="K44" s="280"/>
      <c r="L44" s="280"/>
      <c r="M44" s="280"/>
      <c r="N44" s="280"/>
      <c r="O44" s="280"/>
      <c r="P44" s="280"/>
      <c r="Q44" s="280"/>
      <c r="R44" s="280"/>
      <c r="S44" s="280"/>
      <c r="T44" s="280"/>
      <c r="U44" s="280"/>
      <c r="V44" s="280"/>
      <c r="W44" s="280"/>
      <c r="X44" s="280"/>
    </row>
    <row r="45" spans="1:24">
      <c r="A45" s="280"/>
      <c r="B45" s="285" t="s">
        <v>28</v>
      </c>
      <c r="C45" s="291">
        <v>0</v>
      </c>
      <c r="D45" s="291">
        <v>0</v>
      </c>
      <c r="E45" s="291">
        <f ca="1">D48</f>
        <v>0</v>
      </c>
      <c r="F45" s="291">
        <f ca="1">E48</f>
        <v>0</v>
      </c>
      <c r="G45" s="291">
        <f ca="1">F48</f>
        <v>7.7994748854309376E-2</v>
      </c>
      <c r="H45" s="291">
        <f ca="1">G48</f>
        <v>0.59752023005166888</v>
      </c>
      <c r="I45" s="291">
        <f ca="1">H48</f>
        <v>0.7240248032554697</v>
      </c>
      <c r="J45" s="280"/>
      <c r="K45" s="280"/>
      <c r="L45" s="280"/>
      <c r="M45" s="280"/>
      <c r="N45" s="280"/>
      <c r="O45" s="280"/>
      <c r="P45" s="280"/>
      <c r="Q45" s="280"/>
      <c r="R45" s="280"/>
      <c r="S45" s="280"/>
      <c r="T45" s="280"/>
      <c r="U45" s="280"/>
      <c r="V45" s="280"/>
      <c r="W45" s="280"/>
      <c r="X45" s="280"/>
    </row>
    <row r="46" spans="1:24">
      <c r="A46" s="280"/>
      <c r="B46" s="285" t="s">
        <v>116</v>
      </c>
      <c r="C46" s="291"/>
      <c r="D46" s="291">
        <f ca="1">OFFSET('Actual RAB roll forward'!H$43,13*$A44,0)</f>
        <v>0</v>
      </c>
      <c r="E46" s="291">
        <f ca="1">OFFSET('Actual RAB roll forward'!I$43,13*$A44,0)</f>
        <v>0</v>
      </c>
      <c r="F46" s="291">
        <f ca="1">OFFSET('Actual RAB roll forward'!J$43,13*$A44,0)</f>
        <v>0</v>
      </c>
      <c r="G46" s="291">
        <f ca="1">OFFSET('Actual RAB roll forward'!K$43,13*$A44,0)</f>
        <v>-1.1142106979187053E-2</v>
      </c>
      <c r="H46" s="291">
        <f ca="1">OFFSET('Actual RAB roll forward'!L$43,13*$A44,0)</f>
        <v>-8.6951762432979418E-2</v>
      </c>
      <c r="I46" s="291"/>
      <c r="J46" s="280"/>
      <c r="K46" s="280"/>
      <c r="L46" s="280"/>
      <c r="M46" s="280"/>
      <c r="N46" s="280"/>
      <c r="O46" s="280"/>
      <c r="P46" s="280"/>
      <c r="Q46" s="280"/>
      <c r="R46" s="280"/>
      <c r="S46" s="280"/>
      <c r="T46" s="280"/>
      <c r="U46" s="280"/>
      <c r="V46" s="280"/>
      <c r="W46" s="280"/>
      <c r="X46" s="280"/>
    </row>
    <row r="47" spans="1:24">
      <c r="A47" s="280"/>
      <c r="B47" s="285" t="s">
        <v>117</v>
      </c>
      <c r="C47" s="291"/>
      <c r="D47" s="291">
        <f ca="1">OFFSET('Actual RAB roll forward'!H$11,$A44,0)</f>
        <v>0</v>
      </c>
      <c r="E47" s="291">
        <f ca="1">OFFSET('Actual RAB roll forward'!I$11,$A44,0)</f>
        <v>0</v>
      </c>
      <c r="F47" s="291">
        <f ca="1">OFFSET('Actual RAB roll forward'!J$11,$A44,0)</f>
        <v>7.7994748854309376E-2</v>
      </c>
      <c r="G47" s="291">
        <f ca="1">OFFSET('Actual RAB roll forward'!K$11,$A44,0)</f>
        <v>0.53066758817654658</v>
      </c>
      <c r="H47" s="291">
        <f ca="1">OFFSET('Actual RAB roll forward'!L$11,$A44,0)</f>
        <v>0.21345633563678029</v>
      </c>
      <c r="I47" s="291"/>
      <c r="J47" s="280"/>
      <c r="K47" s="280"/>
      <c r="L47" s="280"/>
      <c r="M47" s="280"/>
      <c r="N47" s="280"/>
      <c r="O47" s="280"/>
      <c r="P47" s="280"/>
      <c r="Q47" s="280"/>
      <c r="R47" s="280"/>
      <c r="S47" s="280"/>
      <c r="T47" s="280"/>
      <c r="U47" s="280"/>
      <c r="V47" s="280"/>
      <c r="W47" s="280"/>
      <c r="X47" s="280"/>
    </row>
    <row r="48" spans="1:24">
      <c r="A48" s="280"/>
      <c r="B48" s="296" t="s">
        <v>118</v>
      </c>
      <c r="C48" s="297">
        <v>0</v>
      </c>
      <c r="D48" s="297">
        <f ca="1">D45+D46+D47</f>
        <v>0</v>
      </c>
      <c r="E48" s="297">
        <f ca="1">E45+E46+E47</f>
        <v>0</v>
      </c>
      <c r="F48" s="297">
        <f ca="1">F45+F46+F47</f>
        <v>7.7994748854309376E-2</v>
      </c>
      <c r="G48" s="297">
        <f ca="1">G45+G46+G47</f>
        <v>0.59752023005166888</v>
      </c>
      <c r="H48" s="297">
        <f ca="1">H45+H46+H47</f>
        <v>0.7240248032554697</v>
      </c>
      <c r="I48" s="297"/>
      <c r="J48" s="280"/>
      <c r="K48" s="280"/>
      <c r="L48" s="280"/>
      <c r="M48" s="280"/>
      <c r="N48" s="280"/>
      <c r="O48" s="280"/>
      <c r="P48" s="280"/>
      <c r="Q48" s="280"/>
      <c r="R48" s="280"/>
      <c r="S48" s="280"/>
      <c r="T48" s="280"/>
      <c r="U48" s="280"/>
      <c r="V48" s="280"/>
      <c r="W48" s="280"/>
      <c r="X48" s="280"/>
    </row>
    <row r="49" spans="1:24">
      <c r="A49" s="280"/>
      <c r="B49" s="285" t="s">
        <v>119</v>
      </c>
      <c r="C49" s="291"/>
      <c r="D49" s="291" t="e">
        <f ca="1">-D48/(D46-D47/INDIRECT("A"&amp;$A44&amp;"stdlife"))</f>
        <v>#DIV/0!</v>
      </c>
      <c r="E49" s="291" t="e">
        <f t="shared" ref="E49:H49" ca="1" si="15">-E48/(E46-E47/INDIRECT("A"&amp;$A44&amp;"stdlife"))</f>
        <v>#DIV/0!</v>
      </c>
      <c r="F49" s="291">
        <f t="shared" ca="1" si="15"/>
        <v>7</v>
      </c>
      <c r="G49" s="291">
        <f t="shared" ca="1" si="15"/>
        <v>6.8718587563101421</v>
      </c>
      <c r="H49" s="291">
        <f t="shared" ca="1" si="15"/>
        <v>6.1647713295976123</v>
      </c>
      <c r="I49" s="291"/>
      <c r="J49" s="280"/>
      <c r="K49" s="280"/>
      <c r="L49" s="280"/>
      <c r="M49" s="280"/>
      <c r="N49" s="280"/>
      <c r="O49" s="280"/>
      <c r="P49" s="280"/>
      <c r="Q49" s="280"/>
      <c r="R49" s="280"/>
      <c r="S49" s="280"/>
      <c r="T49" s="280"/>
      <c r="U49" s="280"/>
      <c r="V49" s="280"/>
      <c r="W49" s="280"/>
      <c r="X49" s="280"/>
    </row>
    <row r="50" spans="1:24">
      <c r="A50" s="280"/>
      <c r="B50" s="290" t="s">
        <v>120</v>
      </c>
      <c r="C50" s="298"/>
      <c r="D50" s="298"/>
      <c r="E50" s="298" t="e">
        <f ca="1">-E45/D49</f>
        <v>#DIV/0!</v>
      </c>
      <c r="F50" s="298" t="e">
        <f t="shared" ref="F50:I50" ca="1" si="16">-F45/E49</f>
        <v>#DIV/0!</v>
      </c>
      <c r="G50" s="298">
        <f t="shared" ca="1" si="16"/>
        <v>-1.1142106979187053E-2</v>
      </c>
      <c r="H50" s="298">
        <f t="shared" ca="1" si="16"/>
        <v>-8.6951762432979418E-2</v>
      </c>
      <c r="I50" s="298">
        <f t="shared" ca="1" si="16"/>
        <v>-0.11744552466680518</v>
      </c>
      <c r="J50" s="280"/>
      <c r="K50" s="280"/>
      <c r="L50" s="280"/>
      <c r="M50" s="280"/>
      <c r="N50" s="280"/>
      <c r="O50" s="280"/>
      <c r="P50" s="280"/>
      <c r="Q50" s="280"/>
      <c r="R50" s="280"/>
      <c r="S50" s="280"/>
      <c r="T50" s="280"/>
      <c r="U50" s="280"/>
      <c r="V50" s="280"/>
      <c r="W50" s="280"/>
      <c r="X50" s="280"/>
    </row>
    <row r="51" spans="1:24">
      <c r="A51" s="280"/>
      <c r="B51" s="339"/>
      <c r="C51" s="340"/>
      <c r="D51" s="340"/>
      <c r="E51" s="340"/>
      <c r="F51" s="340"/>
      <c r="G51" s="340"/>
      <c r="H51" s="340"/>
      <c r="I51" s="291"/>
      <c r="J51" s="280"/>
      <c r="K51" s="280"/>
      <c r="L51" s="280"/>
      <c r="M51" s="280"/>
      <c r="N51" s="280"/>
      <c r="O51" s="280"/>
      <c r="P51" s="280"/>
      <c r="Q51" s="280"/>
      <c r="R51" s="280"/>
      <c r="S51" s="280"/>
      <c r="T51" s="280"/>
      <c r="U51" s="280"/>
      <c r="V51" s="280"/>
      <c r="W51" s="280"/>
      <c r="X51" s="280"/>
    </row>
    <row r="52" spans="1:24">
      <c r="A52" s="280">
        <v>7</v>
      </c>
      <c r="B52" s="299" t="str">
        <f ca="1">INDIRECT("Asset"&amp;A52)</f>
        <v>Other Non-System Assets (Networks)</v>
      </c>
      <c r="C52" s="297"/>
      <c r="D52" s="297"/>
      <c r="E52" s="297"/>
      <c r="F52" s="297"/>
      <c r="G52" s="297"/>
      <c r="H52" s="297"/>
      <c r="I52" s="297"/>
      <c r="J52" s="280"/>
      <c r="K52" s="280"/>
      <c r="L52" s="280"/>
      <c r="M52" s="280"/>
      <c r="N52" s="280"/>
      <c r="O52" s="280"/>
      <c r="P52" s="280"/>
      <c r="Q52" s="280"/>
      <c r="R52" s="280"/>
      <c r="S52" s="280"/>
      <c r="T52" s="280"/>
      <c r="U52" s="280"/>
      <c r="V52" s="280"/>
      <c r="W52" s="280"/>
      <c r="X52" s="280"/>
    </row>
    <row r="53" spans="1:24">
      <c r="A53" s="280"/>
      <c r="B53" s="285" t="s">
        <v>28</v>
      </c>
      <c r="C53" s="291">
        <v>0</v>
      </c>
      <c r="D53" s="291">
        <v>0</v>
      </c>
      <c r="E53" s="291">
        <f ca="1">D56</f>
        <v>0.1351663116021124</v>
      </c>
      <c r="F53" s="291">
        <f ca="1">E56</f>
        <v>0.17580914174200213</v>
      </c>
      <c r="G53" s="291">
        <f ca="1">F56</f>
        <v>0.18789460074064759</v>
      </c>
      <c r="H53" s="291">
        <f ca="1">G56</f>
        <v>0.21362846717764741</v>
      </c>
      <c r="I53" s="291">
        <f ca="1">H56</f>
        <v>0.22774063562708963</v>
      </c>
      <c r="J53" s="280"/>
      <c r="K53" s="280"/>
      <c r="L53" s="280"/>
      <c r="M53" s="280"/>
      <c r="N53" s="280"/>
      <c r="O53" s="280"/>
      <c r="P53" s="280"/>
      <c r="Q53" s="280"/>
      <c r="R53" s="280"/>
      <c r="S53" s="280"/>
      <c r="T53" s="280"/>
      <c r="U53" s="280"/>
      <c r="V53" s="280"/>
      <c r="W53" s="280"/>
      <c r="X53" s="280"/>
    </row>
    <row r="54" spans="1:24">
      <c r="A54" s="280"/>
      <c r="B54" s="285" t="s">
        <v>116</v>
      </c>
      <c r="C54" s="291"/>
      <c r="D54" s="291">
        <f ca="1">OFFSET('Actual RAB roll forward'!H$43,13*$A52,0)</f>
        <v>0</v>
      </c>
      <c r="E54" s="291">
        <f ca="1">OFFSET('Actual RAB roll forward'!I$43,13*$A52,0)</f>
        <v>-2.7033262320422479E-2</v>
      </c>
      <c r="F54" s="291">
        <f ca="1">OFFSET('Actual RAB roll forward'!J$43,13*$A52,0)</f>
        <v>-4.0568480812484924E-2</v>
      </c>
      <c r="G54" s="291">
        <f ca="1">OFFSET('Actual RAB roll forward'!K$43,13*$A52,0)</f>
        <v>-5.1099268774711007E-2</v>
      </c>
      <c r="H54" s="291">
        <f ca="1">OFFSET('Actual RAB roll forward'!L$43,13*$A52,0)</f>
        <v>-6.6465895817053172E-2</v>
      </c>
      <c r="I54" s="291"/>
      <c r="J54" s="280"/>
      <c r="K54" s="280"/>
      <c r="L54" s="280"/>
      <c r="M54" s="280"/>
      <c r="N54" s="280"/>
      <c r="O54" s="280"/>
      <c r="P54" s="280"/>
      <c r="Q54" s="280"/>
      <c r="R54" s="280"/>
      <c r="S54" s="280"/>
      <c r="T54" s="280"/>
      <c r="U54" s="280"/>
      <c r="V54" s="280"/>
      <c r="W54" s="280"/>
      <c r="X54" s="280"/>
    </row>
    <row r="55" spans="1:24">
      <c r="A55" s="280"/>
      <c r="B55" s="285" t="s">
        <v>117</v>
      </c>
      <c r="C55" s="291"/>
      <c r="D55" s="291">
        <f ca="1">OFFSET('Actual RAB roll forward'!H$11,$A52,0)</f>
        <v>0.1351663116021124</v>
      </c>
      <c r="E55" s="291">
        <f ca="1">OFFSET('Actual RAB roll forward'!I$11,$A52,0)</f>
        <v>6.7676092460312212E-2</v>
      </c>
      <c r="F55" s="291">
        <f ca="1">OFFSET('Actual RAB roll forward'!J$11,$A52,0)</f>
        <v>5.2653939811130403E-2</v>
      </c>
      <c r="G55" s="291">
        <f ca="1">OFFSET('Actual RAB roll forward'!K$11,$A52,0)</f>
        <v>7.683313521171084E-2</v>
      </c>
      <c r="H55" s="291">
        <f ca="1">OFFSET('Actual RAB roll forward'!L$11,$A52,0)</f>
        <v>8.05780642664954E-2</v>
      </c>
      <c r="I55" s="291"/>
      <c r="J55" s="280"/>
      <c r="K55" s="280"/>
      <c r="L55" s="280"/>
      <c r="M55" s="280"/>
      <c r="N55" s="280"/>
      <c r="O55" s="280"/>
      <c r="P55" s="280"/>
      <c r="Q55" s="280"/>
      <c r="R55" s="280"/>
      <c r="S55" s="280"/>
      <c r="T55" s="280"/>
      <c r="U55" s="280"/>
      <c r="V55" s="280"/>
      <c r="W55" s="280"/>
      <c r="X55" s="280"/>
    </row>
    <row r="56" spans="1:24">
      <c r="A56" s="280"/>
      <c r="B56" s="296" t="s">
        <v>118</v>
      </c>
      <c r="C56" s="297">
        <v>0</v>
      </c>
      <c r="D56" s="297">
        <f ca="1">D53+D54+D55</f>
        <v>0.1351663116021124</v>
      </c>
      <c r="E56" s="297">
        <f ca="1">E53+E54+E55</f>
        <v>0.17580914174200213</v>
      </c>
      <c r="F56" s="297">
        <f ca="1">F53+F54+F55</f>
        <v>0.18789460074064759</v>
      </c>
      <c r="G56" s="297">
        <f ca="1">G53+G54+G55</f>
        <v>0.21362846717764741</v>
      </c>
      <c r="H56" s="297">
        <f ca="1">H53+H54+H55</f>
        <v>0.22774063562708963</v>
      </c>
      <c r="I56" s="297"/>
      <c r="J56" s="280"/>
      <c r="K56" s="280"/>
      <c r="L56" s="280"/>
      <c r="M56" s="280"/>
      <c r="N56" s="280"/>
      <c r="O56" s="280"/>
      <c r="P56" s="280"/>
      <c r="Q56" s="280"/>
      <c r="R56" s="280"/>
      <c r="S56" s="280"/>
      <c r="T56" s="280"/>
      <c r="U56" s="280"/>
      <c r="V56" s="280"/>
      <c r="W56" s="280"/>
      <c r="X56" s="280"/>
    </row>
    <row r="57" spans="1:24">
      <c r="A57" s="280"/>
      <c r="B57" s="285" t="s">
        <v>119</v>
      </c>
      <c r="C57" s="291"/>
      <c r="D57" s="291">
        <f ca="1">-D56/(D54-D55/INDIRECT("A"&amp;$A52&amp;"stdlife"))</f>
        <v>5</v>
      </c>
      <c r="E57" s="291">
        <f t="shared" ref="E57:H57" ca="1" si="17">-E56/(E54-E55/INDIRECT("A"&amp;$A52&amp;"stdlife"))</f>
        <v>4.3336387811667079</v>
      </c>
      <c r="F57" s="291">
        <f t="shared" ca="1" si="17"/>
        <v>3.6770506750115475</v>
      </c>
      <c r="G57" s="291">
        <f t="shared" ca="1" si="17"/>
        <v>3.2141064910289932</v>
      </c>
      <c r="H57" s="291">
        <f t="shared" ca="1" si="17"/>
        <v>2.7577679227946978</v>
      </c>
      <c r="I57" s="291"/>
      <c r="J57" s="280"/>
      <c r="K57" s="280"/>
      <c r="L57" s="280"/>
      <c r="M57" s="280"/>
      <c r="N57" s="280"/>
      <c r="O57" s="280"/>
      <c r="P57" s="280"/>
      <c r="Q57" s="280"/>
      <c r="R57" s="280"/>
      <c r="S57" s="280"/>
      <c r="T57" s="280"/>
      <c r="U57" s="280"/>
      <c r="V57" s="280"/>
      <c r="W57" s="280"/>
      <c r="X57" s="280"/>
    </row>
    <row r="58" spans="1:24">
      <c r="A58" s="280"/>
      <c r="B58" s="290" t="s">
        <v>120</v>
      </c>
      <c r="C58" s="298"/>
      <c r="D58" s="298"/>
      <c r="E58" s="298">
        <f ca="1">-E53/D57</f>
        <v>-2.7033262320422479E-2</v>
      </c>
      <c r="F58" s="298">
        <f t="shared" ref="F58:I58" ca="1" si="18">-F53/E57</f>
        <v>-4.0568480812484924E-2</v>
      </c>
      <c r="G58" s="298">
        <f t="shared" ca="1" si="18"/>
        <v>-5.1099268774711007E-2</v>
      </c>
      <c r="H58" s="298">
        <f t="shared" ca="1" si="18"/>
        <v>-6.6465895817053172E-2</v>
      </c>
      <c r="I58" s="298">
        <f t="shared" ca="1" si="18"/>
        <v>-8.2581508670352244E-2</v>
      </c>
      <c r="J58" s="280"/>
      <c r="K58" s="280"/>
      <c r="L58" s="280"/>
      <c r="M58" s="280"/>
      <c r="N58" s="280"/>
      <c r="O58" s="280"/>
      <c r="P58" s="280"/>
      <c r="Q58" s="280"/>
      <c r="R58" s="280"/>
      <c r="S58" s="280"/>
      <c r="T58" s="280"/>
      <c r="U58" s="280"/>
      <c r="V58" s="280"/>
      <c r="W58" s="280"/>
      <c r="X58" s="280"/>
    </row>
    <row r="59" spans="1:24">
      <c r="A59" s="280"/>
      <c r="B59" s="339"/>
      <c r="C59" s="340"/>
      <c r="D59" s="340"/>
      <c r="E59" s="340"/>
      <c r="F59" s="340"/>
      <c r="G59" s="340"/>
      <c r="H59" s="340"/>
      <c r="I59" s="291"/>
      <c r="J59" s="280"/>
      <c r="K59" s="280"/>
      <c r="L59" s="280"/>
      <c r="M59" s="280"/>
      <c r="N59" s="280"/>
      <c r="O59" s="280"/>
      <c r="P59" s="280"/>
      <c r="Q59" s="280"/>
      <c r="R59" s="280"/>
      <c r="S59" s="280"/>
      <c r="T59" s="280"/>
      <c r="U59" s="280"/>
      <c r="V59" s="280"/>
      <c r="W59" s="280"/>
      <c r="X59" s="280"/>
    </row>
    <row r="60" spans="1:24">
      <c r="A60" s="280">
        <v>8</v>
      </c>
      <c r="B60" s="299" t="str">
        <f ca="1">INDIRECT("Asset"&amp;A60)</f>
        <v>IT Systems (Corporate)</v>
      </c>
      <c r="C60" s="297"/>
      <c r="D60" s="297"/>
      <c r="E60" s="297"/>
      <c r="F60" s="297"/>
      <c r="G60" s="297"/>
      <c r="H60" s="297"/>
      <c r="I60" s="297"/>
      <c r="J60" s="280"/>
      <c r="K60" s="280"/>
      <c r="L60" s="280"/>
      <c r="M60" s="280"/>
      <c r="N60" s="280"/>
      <c r="O60" s="280"/>
      <c r="P60" s="280"/>
      <c r="Q60" s="280"/>
      <c r="R60" s="280"/>
      <c r="S60" s="280"/>
      <c r="T60" s="280"/>
      <c r="U60" s="280"/>
      <c r="V60" s="280"/>
      <c r="W60" s="280"/>
      <c r="X60" s="280"/>
    </row>
    <row r="61" spans="1:24">
      <c r="A61" s="280"/>
      <c r="B61" s="285" t="s">
        <v>28</v>
      </c>
      <c r="C61" s="291">
        <v>0</v>
      </c>
      <c r="D61" s="291">
        <v>0</v>
      </c>
      <c r="E61" s="291">
        <f ca="1">D64</f>
        <v>0.1279196044955585</v>
      </c>
      <c r="F61" s="291">
        <f ca="1">E64</f>
        <v>0.14064012817071475</v>
      </c>
      <c r="G61" s="291">
        <f ca="1">F64</f>
        <v>0.2997754449891662</v>
      </c>
      <c r="H61" s="291">
        <f ca="1">G64</f>
        <v>0.59802597203117314</v>
      </c>
      <c r="I61" s="291">
        <f ca="1">H64</f>
        <v>1.3183012241180139</v>
      </c>
      <c r="J61" s="280"/>
      <c r="K61" s="280"/>
      <c r="L61" s="280"/>
      <c r="M61" s="280"/>
      <c r="N61" s="280"/>
      <c r="O61" s="280"/>
      <c r="P61" s="280"/>
      <c r="Q61" s="280"/>
      <c r="R61" s="280"/>
      <c r="S61" s="280"/>
      <c r="T61" s="280"/>
      <c r="U61" s="280"/>
      <c r="V61" s="280"/>
      <c r="W61" s="280"/>
      <c r="X61" s="280"/>
    </row>
    <row r="62" spans="1:24">
      <c r="A62" s="280"/>
      <c r="B62" s="285" t="s">
        <v>116</v>
      </c>
      <c r="C62" s="291"/>
      <c r="D62" s="291">
        <f ca="1">OFFSET('Actual RAB roll forward'!H$43,13*$A60,0)</f>
        <v>0</v>
      </c>
      <c r="E62" s="291">
        <f ca="1">OFFSET('Actual RAB roll forward'!I$43,13*$A60,0)</f>
        <v>-2.5583920899111701E-2</v>
      </c>
      <c r="F62" s="291">
        <f ca="1">OFFSET('Actual RAB roll forward'!J$43,13*$A60,0)</f>
        <v>-3.3244809813965291E-2</v>
      </c>
      <c r="G62" s="291">
        <f ca="1">OFFSET('Actual RAB roll forward'!K$43,13*$A60,0)</f>
        <v>-7.1720835140448636E-2</v>
      </c>
      <c r="H62" s="291">
        <f ca="1">OFFSET('Actual RAB roll forward'!L$43,13*$A60,0)</f>
        <v>-0.14571510757693976</v>
      </c>
      <c r="I62" s="291"/>
      <c r="J62" s="280"/>
      <c r="K62" s="280"/>
      <c r="L62" s="280"/>
      <c r="M62" s="280"/>
      <c r="N62" s="280"/>
      <c r="O62" s="280"/>
      <c r="P62" s="280"/>
      <c r="Q62" s="280"/>
      <c r="R62" s="280"/>
      <c r="S62" s="280"/>
      <c r="T62" s="280"/>
      <c r="U62" s="280"/>
      <c r="V62" s="280"/>
      <c r="W62" s="280"/>
      <c r="X62" s="280"/>
    </row>
    <row r="63" spans="1:24">
      <c r="A63" s="280"/>
      <c r="B63" s="285" t="s">
        <v>117</v>
      </c>
      <c r="C63" s="291"/>
      <c r="D63" s="291">
        <f ca="1">OFFSET('Actual RAB roll forward'!H$11,$A60,0)</f>
        <v>0.1279196044955585</v>
      </c>
      <c r="E63" s="291">
        <f ca="1">OFFSET('Actual RAB roll forward'!I$11,$A60,0)</f>
        <v>3.8304444574267946E-2</v>
      </c>
      <c r="F63" s="291">
        <f ca="1">OFFSET('Actual RAB roll forward'!J$11,$A60,0)</f>
        <v>0.19238012663241677</v>
      </c>
      <c r="G63" s="291">
        <f ca="1">OFFSET('Actual RAB roll forward'!K$11,$A60,0)</f>
        <v>0.36997136218245558</v>
      </c>
      <c r="H63" s="291">
        <f ca="1">OFFSET('Actual RAB roll forward'!L$11,$A60,0)</f>
        <v>0.86599035966378057</v>
      </c>
      <c r="I63" s="291"/>
      <c r="J63" s="280"/>
      <c r="K63" s="280"/>
      <c r="L63" s="280"/>
      <c r="M63" s="280"/>
      <c r="N63" s="280"/>
      <c r="O63" s="280"/>
      <c r="P63" s="280"/>
      <c r="Q63" s="280"/>
      <c r="R63" s="280"/>
      <c r="S63" s="280"/>
      <c r="T63" s="280"/>
      <c r="U63" s="280"/>
      <c r="V63" s="280"/>
      <c r="W63" s="280"/>
      <c r="X63" s="280"/>
    </row>
    <row r="64" spans="1:24">
      <c r="A64" s="280"/>
      <c r="B64" s="296" t="s">
        <v>118</v>
      </c>
      <c r="C64" s="297">
        <v>0</v>
      </c>
      <c r="D64" s="297">
        <f ca="1">D61+D62+D63</f>
        <v>0.1279196044955585</v>
      </c>
      <c r="E64" s="297">
        <f ca="1">E61+E62+E63</f>
        <v>0.14064012817071475</v>
      </c>
      <c r="F64" s="297">
        <f ca="1">F61+F62+F63</f>
        <v>0.2997754449891662</v>
      </c>
      <c r="G64" s="297">
        <f ca="1">G61+G62+G63</f>
        <v>0.59802597203117314</v>
      </c>
      <c r="H64" s="297">
        <f ca="1">H61+H62+H63</f>
        <v>1.3183012241180139</v>
      </c>
      <c r="I64" s="297"/>
      <c r="J64" s="280"/>
      <c r="K64" s="280"/>
      <c r="L64" s="280"/>
      <c r="M64" s="280"/>
      <c r="N64" s="280"/>
      <c r="O64" s="280"/>
      <c r="P64" s="280"/>
      <c r="Q64" s="280"/>
      <c r="R64" s="280"/>
      <c r="S64" s="280"/>
      <c r="T64" s="280"/>
      <c r="U64" s="280"/>
      <c r="V64" s="280"/>
      <c r="W64" s="280"/>
      <c r="X64" s="280"/>
    </row>
    <row r="65" spans="1:24">
      <c r="A65" s="280"/>
      <c r="B65" s="285" t="s">
        <v>119</v>
      </c>
      <c r="C65" s="291"/>
      <c r="D65" s="291">
        <f ca="1">-D64/(D62-D63/INDIRECT("A"&amp;$A60&amp;"stdlife"))</f>
        <v>5</v>
      </c>
      <c r="E65" s="291">
        <f t="shared" ref="E65:H65" ca="1" si="19">-E64/(E62-E63/INDIRECT("A"&amp;$A60&amp;"stdlife"))</f>
        <v>4.230438644640266</v>
      </c>
      <c r="F65" s="291">
        <f t="shared" ca="1" si="19"/>
        <v>4.1797539641322556</v>
      </c>
      <c r="G65" s="291">
        <f t="shared" ca="1" si="19"/>
        <v>4.1040766601047629</v>
      </c>
      <c r="H65" s="291">
        <f t="shared" ca="1" si="19"/>
        <v>4.1337307731991482</v>
      </c>
      <c r="I65" s="291"/>
      <c r="J65" s="280"/>
      <c r="K65" s="280"/>
      <c r="L65" s="280"/>
      <c r="M65" s="280"/>
      <c r="N65" s="280"/>
      <c r="O65" s="280"/>
      <c r="P65" s="280"/>
      <c r="Q65" s="280"/>
      <c r="R65" s="280"/>
      <c r="S65" s="280"/>
      <c r="T65" s="280"/>
      <c r="U65" s="280"/>
      <c r="V65" s="280"/>
      <c r="W65" s="280"/>
      <c r="X65" s="280"/>
    </row>
    <row r="66" spans="1:24">
      <c r="A66" s="280"/>
      <c r="B66" s="290" t="s">
        <v>120</v>
      </c>
      <c r="C66" s="298"/>
      <c r="D66" s="298"/>
      <c r="E66" s="298">
        <f ca="1">-E61/D65</f>
        <v>-2.5583920899111701E-2</v>
      </c>
      <c r="F66" s="298">
        <f t="shared" ref="F66:I66" ca="1" si="20">-F61/E65</f>
        <v>-3.3244809813965291E-2</v>
      </c>
      <c r="G66" s="298">
        <f t="shared" ca="1" si="20"/>
        <v>-7.1720835140448649E-2</v>
      </c>
      <c r="H66" s="298">
        <f t="shared" ca="1" si="20"/>
        <v>-0.14571510757693976</v>
      </c>
      <c r="I66" s="298">
        <f t="shared" ca="1" si="20"/>
        <v>-0.31891317950969589</v>
      </c>
      <c r="J66" s="280"/>
      <c r="K66" s="280"/>
      <c r="L66" s="280"/>
      <c r="M66" s="280"/>
      <c r="N66" s="280"/>
      <c r="O66" s="280"/>
      <c r="P66" s="280"/>
      <c r="Q66" s="280"/>
      <c r="R66" s="280"/>
      <c r="S66" s="280"/>
      <c r="T66" s="280"/>
      <c r="U66" s="280"/>
      <c r="V66" s="280"/>
      <c r="W66" s="280"/>
      <c r="X66" s="280"/>
    </row>
    <row r="67" spans="1:24">
      <c r="A67" s="280"/>
      <c r="B67" s="339"/>
      <c r="C67" s="340"/>
      <c r="D67" s="340"/>
      <c r="E67" s="340"/>
      <c r="F67" s="340"/>
      <c r="G67" s="340"/>
      <c r="H67" s="340"/>
      <c r="I67" s="291"/>
      <c r="J67" s="280"/>
      <c r="K67" s="280"/>
      <c r="L67" s="280"/>
      <c r="M67" s="280"/>
      <c r="N67" s="280"/>
      <c r="O67" s="280"/>
      <c r="P67" s="280"/>
      <c r="Q67" s="280"/>
      <c r="R67" s="280"/>
      <c r="S67" s="280"/>
      <c r="T67" s="280"/>
      <c r="U67" s="280"/>
      <c r="V67" s="280"/>
      <c r="W67" s="280"/>
      <c r="X67" s="280"/>
    </row>
    <row r="68" spans="1:24">
      <c r="A68" s="280">
        <v>9</v>
      </c>
      <c r="B68" s="299" t="str">
        <f ca="1">INDIRECT("Asset"&amp;A68)</f>
        <v>Telecommunications (Corporate)</v>
      </c>
      <c r="C68" s="297"/>
      <c r="D68" s="297"/>
      <c r="E68" s="297"/>
      <c r="F68" s="297"/>
      <c r="G68" s="297"/>
      <c r="H68" s="297"/>
      <c r="I68" s="297"/>
      <c r="J68" s="280"/>
      <c r="K68" s="280"/>
      <c r="L68" s="280"/>
      <c r="M68" s="280"/>
      <c r="N68" s="280"/>
      <c r="O68" s="280"/>
      <c r="P68" s="280"/>
      <c r="Q68" s="280"/>
      <c r="R68" s="280"/>
      <c r="S68" s="280"/>
      <c r="T68" s="280"/>
      <c r="U68" s="280"/>
      <c r="V68" s="280"/>
      <c r="W68" s="280"/>
      <c r="X68" s="280"/>
    </row>
    <row r="69" spans="1:24">
      <c r="A69" s="280"/>
      <c r="B69" s="285" t="s">
        <v>28</v>
      </c>
      <c r="C69" s="291">
        <v>0</v>
      </c>
      <c r="D69" s="291">
        <v>0</v>
      </c>
      <c r="E69" s="291">
        <f ca="1">D72</f>
        <v>3.5286078341071031E-2</v>
      </c>
      <c r="F69" s="291">
        <f ca="1">E72</f>
        <v>3.9884612817356987E-2</v>
      </c>
      <c r="G69" s="291">
        <f ca="1">F72</f>
        <v>3.5908654496659219E-2</v>
      </c>
      <c r="H69" s="291">
        <f ca="1">G72</f>
        <v>3.227384039750044E-2</v>
      </c>
      <c r="I69" s="291">
        <f ca="1">H72</f>
        <v>2.0435786610455156E-2</v>
      </c>
      <c r="J69" s="280"/>
      <c r="K69" s="280"/>
      <c r="L69" s="280"/>
      <c r="M69" s="280"/>
      <c r="N69" s="280"/>
      <c r="O69" s="280"/>
      <c r="P69" s="280"/>
      <c r="Q69" s="280"/>
      <c r="R69" s="280"/>
      <c r="S69" s="280"/>
      <c r="T69" s="280"/>
      <c r="U69" s="280"/>
      <c r="V69" s="280"/>
      <c r="W69" s="280"/>
      <c r="X69" s="280"/>
    </row>
    <row r="70" spans="1:24">
      <c r="A70" s="280"/>
      <c r="B70" s="285" t="s">
        <v>116</v>
      </c>
      <c r="C70" s="291"/>
      <c r="D70" s="291">
        <f ca="1">OFFSET('Actual RAB roll forward'!H$43,13*$A68,0)</f>
        <v>0</v>
      </c>
      <c r="E70" s="291">
        <f ca="1">OFFSET('Actual RAB roll forward'!I$43,13*$A68,0)</f>
        <v>-7.0572156682142066E-3</v>
      </c>
      <c r="F70" s="291">
        <f ca="1">OFFSET('Actual RAB roll forward'!J$43,13*$A68,0)</f>
        <v>-9.3883656971142388E-3</v>
      </c>
      <c r="G70" s="291">
        <f ca="1">OFFSET('Actual RAB roll forward'!K$43,13*$A68,0)</f>
        <v>-1.0470847172397532E-2</v>
      </c>
      <c r="H70" s="291">
        <f ca="1">OFFSET('Actual RAB roll forward'!L$43,13*$A68,0)</f>
        <v>-1.1838053787045283E-2</v>
      </c>
      <c r="I70" s="291"/>
      <c r="J70" s="280"/>
      <c r="K70" s="280"/>
      <c r="L70" s="280"/>
      <c r="M70" s="280"/>
      <c r="N70" s="280"/>
      <c r="O70" s="280"/>
      <c r="P70" s="280"/>
      <c r="Q70" s="280"/>
      <c r="R70" s="280"/>
      <c r="S70" s="280"/>
      <c r="T70" s="280"/>
      <c r="U70" s="280"/>
      <c r="V70" s="280"/>
      <c r="W70" s="280"/>
      <c r="X70" s="280"/>
    </row>
    <row r="71" spans="1:24">
      <c r="A71" s="280"/>
      <c r="B71" s="285" t="s">
        <v>117</v>
      </c>
      <c r="C71" s="291"/>
      <c r="D71" s="291">
        <f ca="1">OFFSET('Actual RAB roll forward'!H$11,$A68,0)</f>
        <v>3.5286078341071031E-2</v>
      </c>
      <c r="E71" s="291">
        <f ca="1">OFFSET('Actual RAB roll forward'!I$11,$A68,0)</f>
        <v>1.1655750144500163E-2</v>
      </c>
      <c r="F71" s="291">
        <f ca="1">OFFSET('Actual RAB roll forward'!J$11,$A68,0)</f>
        <v>5.4124073764164659E-3</v>
      </c>
      <c r="G71" s="291">
        <f ca="1">OFFSET('Actual RAB roll forward'!K$11,$A68,0)</f>
        <v>6.8360330732387545E-3</v>
      </c>
      <c r="H71" s="291">
        <f ca="1">OFFSET('Actual RAB roll forward'!L$11,$A68,0)</f>
        <v>0</v>
      </c>
      <c r="I71" s="291"/>
      <c r="J71" s="280"/>
      <c r="K71" s="280"/>
      <c r="L71" s="280"/>
      <c r="M71" s="280"/>
      <c r="N71" s="280"/>
      <c r="O71" s="280"/>
      <c r="P71" s="280"/>
      <c r="Q71" s="280"/>
      <c r="R71" s="280"/>
      <c r="S71" s="280"/>
      <c r="T71" s="280"/>
      <c r="U71" s="280"/>
      <c r="V71" s="280"/>
      <c r="W71" s="280"/>
      <c r="X71" s="280"/>
    </row>
    <row r="72" spans="1:24">
      <c r="A72" s="280"/>
      <c r="B72" s="296" t="s">
        <v>118</v>
      </c>
      <c r="C72" s="297">
        <v>0</v>
      </c>
      <c r="D72" s="297">
        <f ca="1">D69+D70+D71</f>
        <v>3.5286078341071031E-2</v>
      </c>
      <c r="E72" s="297">
        <f ca="1">E69+E70+E71</f>
        <v>3.9884612817356987E-2</v>
      </c>
      <c r="F72" s="297">
        <f ca="1">F69+F70+F71</f>
        <v>3.5908654496659219E-2</v>
      </c>
      <c r="G72" s="297">
        <f ca="1">G69+G70+G71</f>
        <v>3.227384039750044E-2</v>
      </c>
      <c r="H72" s="297">
        <f ca="1">H69+H70+H71</f>
        <v>2.0435786610455156E-2</v>
      </c>
      <c r="I72" s="297"/>
      <c r="J72" s="280"/>
      <c r="K72" s="280"/>
      <c r="L72" s="280"/>
      <c r="M72" s="280"/>
      <c r="N72" s="280"/>
      <c r="O72" s="280"/>
      <c r="P72" s="280"/>
      <c r="Q72" s="280"/>
      <c r="R72" s="280"/>
      <c r="S72" s="280"/>
      <c r="T72" s="280"/>
      <c r="U72" s="280"/>
      <c r="V72" s="280"/>
      <c r="W72" s="280"/>
      <c r="X72" s="280"/>
    </row>
    <row r="73" spans="1:24">
      <c r="A73" s="280"/>
      <c r="B73" s="285" t="s">
        <v>119</v>
      </c>
      <c r="C73" s="291"/>
      <c r="D73" s="291">
        <f ca="1">-D72/(D70-D71/INDIRECT("A"&amp;$A68&amp;"stdlife"))</f>
        <v>5</v>
      </c>
      <c r="E73" s="291">
        <f t="shared" ref="E73:H73" ca="1" si="21">-E72/(E70-E71/INDIRECT("A"&amp;$A68&amp;"stdlife"))</f>
        <v>4.2483020052804905</v>
      </c>
      <c r="F73" s="291">
        <f t="shared" ca="1" si="21"/>
        <v>3.4293934297235222</v>
      </c>
      <c r="G73" s="291">
        <f t="shared" ca="1" si="21"/>
        <v>2.7262792497883916</v>
      </c>
      <c r="H73" s="291">
        <f t="shared" ca="1" si="21"/>
        <v>1.7262792497883914</v>
      </c>
      <c r="I73" s="291"/>
      <c r="J73" s="280"/>
      <c r="K73" s="280"/>
      <c r="L73" s="280"/>
      <c r="M73" s="280"/>
      <c r="N73" s="280"/>
      <c r="O73" s="280"/>
      <c r="P73" s="280"/>
      <c r="Q73" s="280"/>
      <c r="R73" s="280"/>
      <c r="S73" s="280"/>
      <c r="T73" s="280"/>
      <c r="U73" s="280"/>
      <c r="V73" s="280"/>
      <c r="W73" s="280"/>
      <c r="X73" s="280"/>
    </row>
    <row r="74" spans="1:24">
      <c r="A74" s="280"/>
      <c r="B74" s="290" t="s">
        <v>120</v>
      </c>
      <c r="C74" s="298"/>
      <c r="D74" s="298"/>
      <c r="E74" s="298">
        <f ca="1">-E69/D73</f>
        <v>-7.0572156682142066E-3</v>
      </c>
      <c r="F74" s="298">
        <f t="shared" ref="F74:I74" ca="1" si="22">-F69/E73</f>
        <v>-9.3883656971142388E-3</v>
      </c>
      <c r="G74" s="298">
        <f t="shared" ca="1" si="22"/>
        <v>-1.0470847172397532E-2</v>
      </c>
      <c r="H74" s="298">
        <f t="shared" ca="1" si="22"/>
        <v>-1.1838053787045283E-2</v>
      </c>
      <c r="I74" s="298">
        <f t="shared" ca="1" si="22"/>
        <v>-1.1838053787045283E-2</v>
      </c>
      <c r="J74" s="280"/>
      <c r="K74" s="280"/>
      <c r="L74" s="280"/>
      <c r="M74" s="280"/>
      <c r="N74" s="280"/>
      <c r="O74" s="280"/>
      <c r="P74" s="280"/>
      <c r="Q74" s="280"/>
      <c r="R74" s="280"/>
      <c r="S74" s="280"/>
      <c r="T74" s="280"/>
      <c r="U74" s="280"/>
      <c r="V74" s="280"/>
      <c r="W74" s="280"/>
      <c r="X74" s="280"/>
    </row>
    <row r="75" spans="1:24">
      <c r="A75" s="280"/>
      <c r="B75" s="339"/>
      <c r="C75" s="340"/>
      <c r="D75" s="340"/>
      <c r="E75" s="340"/>
      <c r="F75" s="340"/>
      <c r="G75" s="340"/>
      <c r="H75" s="340"/>
      <c r="I75" s="291"/>
      <c r="J75" s="280"/>
      <c r="K75" s="280"/>
      <c r="L75" s="280"/>
      <c r="M75" s="280"/>
      <c r="N75" s="280"/>
      <c r="O75" s="280"/>
      <c r="P75" s="280"/>
      <c r="Q75" s="280"/>
      <c r="R75" s="280"/>
      <c r="S75" s="280"/>
      <c r="T75" s="280"/>
      <c r="U75" s="280"/>
      <c r="V75" s="280"/>
      <c r="W75" s="280"/>
      <c r="X75" s="280"/>
    </row>
    <row r="76" spans="1:24">
      <c r="A76" s="280">
        <v>10</v>
      </c>
      <c r="B76" s="299" t="str">
        <f ca="1">INDIRECT("Asset"&amp;A76)</f>
        <v>Other Non-System Assets (Corporate)</v>
      </c>
      <c r="C76" s="297"/>
      <c r="D76" s="297"/>
      <c r="E76" s="297"/>
      <c r="F76" s="297"/>
      <c r="G76" s="297"/>
      <c r="H76" s="297"/>
      <c r="I76" s="297"/>
      <c r="J76" s="280"/>
      <c r="K76" s="280"/>
      <c r="L76" s="280"/>
      <c r="M76" s="280"/>
      <c r="N76" s="280"/>
      <c r="O76" s="280"/>
      <c r="P76" s="280"/>
      <c r="Q76" s="280"/>
      <c r="R76" s="280"/>
      <c r="S76" s="280"/>
      <c r="T76" s="280"/>
      <c r="U76" s="280"/>
      <c r="V76" s="280"/>
      <c r="W76" s="280"/>
      <c r="X76" s="280"/>
    </row>
    <row r="77" spans="1:24">
      <c r="A77" s="280"/>
      <c r="B77" s="285" t="s">
        <v>28</v>
      </c>
      <c r="C77" s="291">
        <v>0</v>
      </c>
      <c r="D77" s="291">
        <v>0</v>
      </c>
      <c r="E77" s="291">
        <f ca="1">D80</f>
        <v>0.46723922270114698</v>
      </c>
      <c r="F77" s="291">
        <f ca="1">E80</f>
        <v>0.92575719401256895</v>
      </c>
      <c r="G77" s="291">
        <f ca="1">F80</f>
        <v>0.80340835348693906</v>
      </c>
      <c r="H77" s="291">
        <f ca="1">G80</f>
        <v>0.67072780709984459</v>
      </c>
      <c r="I77" s="291">
        <f ca="1">H80</f>
        <v>0.58363308137092029</v>
      </c>
      <c r="J77" s="280"/>
      <c r="K77" s="280"/>
      <c r="L77" s="280"/>
      <c r="M77" s="280"/>
      <c r="N77" s="280"/>
      <c r="O77" s="280"/>
      <c r="P77" s="280"/>
      <c r="Q77" s="280"/>
      <c r="R77" s="280"/>
      <c r="S77" s="280"/>
      <c r="T77" s="280"/>
      <c r="U77" s="280"/>
      <c r="V77" s="280"/>
      <c r="W77" s="280"/>
      <c r="X77" s="280"/>
    </row>
    <row r="78" spans="1:24">
      <c r="A78" s="280"/>
      <c r="B78" s="285" t="s">
        <v>116</v>
      </c>
      <c r="C78" s="291"/>
      <c r="D78" s="291">
        <f ca="1">OFFSET('Actual RAB roll forward'!H$43,13*$A76,0)</f>
        <v>0</v>
      </c>
      <c r="E78" s="291">
        <f ca="1">OFFSET('Actual RAB roll forward'!I$43,13*$A76,0)</f>
        <v>-9.3447844540229391E-2</v>
      </c>
      <c r="F78" s="291">
        <f ca="1">OFFSET('Actual RAB roll forward'!J$43,13*$A76,0)</f>
        <v>-0.20384100771055969</v>
      </c>
      <c r="G78" s="291">
        <f ca="1">OFFSET('Actual RAB roll forward'!K$43,13*$A76,0)</f>
        <v>-0.22013944114754563</v>
      </c>
      <c r="H78" s="291">
        <f ca="1">OFFSET('Actual RAB roll forward'!L$43,13*$A76,0)</f>
        <v>-0.23763122009963583</v>
      </c>
      <c r="I78" s="291"/>
      <c r="J78" s="280"/>
      <c r="K78" s="280"/>
      <c r="L78" s="280"/>
      <c r="M78" s="280"/>
      <c r="N78" s="280"/>
      <c r="O78" s="280"/>
      <c r="P78" s="280"/>
      <c r="Q78" s="280"/>
      <c r="R78" s="280"/>
      <c r="S78" s="280"/>
      <c r="T78" s="280"/>
      <c r="U78" s="280"/>
      <c r="V78" s="280"/>
      <c r="W78" s="280"/>
      <c r="X78" s="280"/>
    </row>
    <row r="79" spans="1:24">
      <c r="A79" s="280"/>
      <c r="B79" s="285" t="s">
        <v>117</v>
      </c>
      <c r="C79" s="291"/>
      <c r="D79" s="291">
        <f ca="1">OFFSET('Actual RAB roll forward'!H$11,$A76,0)</f>
        <v>0.46723922270114698</v>
      </c>
      <c r="E79" s="291">
        <f ca="1">OFFSET('Actual RAB roll forward'!I$11,$A76,0)</f>
        <v>0.55196581585165139</v>
      </c>
      <c r="F79" s="291">
        <f ca="1">OFFSET('Actual RAB roll forward'!J$11,$A76,0)</f>
        <v>8.1492167184929798E-2</v>
      </c>
      <c r="G79" s="291">
        <f ca="1">OFFSET('Actual RAB roll forward'!K$11,$A76,0)</f>
        <v>8.7458894760451059E-2</v>
      </c>
      <c r="H79" s="291">
        <f ca="1">OFFSET('Actual RAB roll forward'!L$11,$A76,0)</f>
        <v>0.15053649437071148</v>
      </c>
      <c r="I79" s="291"/>
      <c r="J79" s="280"/>
      <c r="K79" s="280"/>
      <c r="L79" s="280"/>
      <c r="M79" s="280"/>
      <c r="N79" s="280"/>
      <c r="O79" s="280"/>
      <c r="P79" s="280"/>
      <c r="Q79" s="280"/>
      <c r="R79" s="280"/>
      <c r="S79" s="280"/>
      <c r="T79" s="280"/>
      <c r="U79" s="280"/>
      <c r="V79" s="280"/>
      <c r="W79" s="280"/>
      <c r="X79" s="280"/>
    </row>
    <row r="80" spans="1:24">
      <c r="A80" s="280"/>
      <c r="B80" s="296" t="s">
        <v>118</v>
      </c>
      <c r="C80" s="297">
        <v>0</v>
      </c>
      <c r="D80" s="297">
        <f ca="1">D77+D78+D79</f>
        <v>0.46723922270114698</v>
      </c>
      <c r="E80" s="297">
        <f ca="1">E77+E78+E79</f>
        <v>0.92575719401256895</v>
      </c>
      <c r="F80" s="297">
        <f ca="1">F77+F78+F79</f>
        <v>0.80340835348693906</v>
      </c>
      <c r="G80" s="297">
        <f ca="1">G77+G78+G79</f>
        <v>0.67072780709984459</v>
      </c>
      <c r="H80" s="297">
        <f ca="1">H77+H78+H79</f>
        <v>0.58363308137092029</v>
      </c>
      <c r="I80" s="297"/>
      <c r="J80" s="280"/>
      <c r="K80" s="280"/>
      <c r="L80" s="280"/>
      <c r="M80" s="280"/>
      <c r="N80" s="280"/>
      <c r="O80" s="280"/>
      <c r="P80" s="280"/>
      <c r="Q80" s="280"/>
      <c r="R80" s="280"/>
      <c r="S80" s="280"/>
      <c r="T80" s="280"/>
      <c r="U80" s="280"/>
      <c r="V80" s="280"/>
      <c r="W80" s="280"/>
      <c r="X80" s="280"/>
    </row>
    <row r="81" spans="1:24">
      <c r="A81" s="280"/>
      <c r="B81" s="285" t="s">
        <v>119</v>
      </c>
      <c r="C81" s="291"/>
      <c r="D81" s="291">
        <f ca="1">-D80/(D78-D79/INDIRECT("A"&amp;$A76&amp;"stdlife"))</f>
        <v>5</v>
      </c>
      <c r="E81" s="291">
        <f t="shared" ref="E81:H81" ca="1" si="23">-E80/(E78-E79/INDIRECT("A"&amp;$A76&amp;"stdlife"))</f>
        <v>4.5415650384101367</v>
      </c>
      <c r="F81" s="291">
        <f t="shared" ca="1" si="23"/>
        <v>3.6495429864767619</v>
      </c>
      <c r="G81" s="291">
        <f t="shared" ca="1" si="23"/>
        <v>2.8225576034100937</v>
      </c>
      <c r="H81" s="291">
        <f t="shared" ca="1" si="23"/>
        <v>2.1798622163442993</v>
      </c>
      <c r="I81" s="291"/>
      <c r="J81" s="280"/>
      <c r="K81" s="280"/>
      <c r="L81" s="280"/>
      <c r="M81" s="280"/>
      <c r="N81" s="280"/>
      <c r="O81" s="280"/>
      <c r="P81" s="280"/>
      <c r="Q81" s="280"/>
      <c r="R81" s="280"/>
      <c r="S81" s="280"/>
      <c r="T81" s="280"/>
      <c r="U81" s="280"/>
      <c r="V81" s="280"/>
      <c r="W81" s="280"/>
      <c r="X81" s="280"/>
    </row>
    <row r="82" spans="1:24">
      <c r="A82" s="280"/>
      <c r="B82" s="290" t="s">
        <v>120</v>
      </c>
      <c r="C82" s="298"/>
      <c r="D82" s="298"/>
      <c r="E82" s="298">
        <f ca="1">-E77/D81</f>
        <v>-9.3447844540229391E-2</v>
      </c>
      <c r="F82" s="298">
        <f t="shared" ref="F82:I82" ca="1" si="24">-F77/E81</f>
        <v>-0.20384100771055969</v>
      </c>
      <c r="G82" s="298">
        <f t="shared" ca="1" si="24"/>
        <v>-0.22013944114754563</v>
      </c>
      <c r="H82" s="298">
        <f t="shared" ca="1" si="24"/>
        <v>-0.23763122009963583</v>
      </c>
      <c r="I82" s="298">
        <f t="shared" ca="1" si="24"/>
        <v>-0.26773851897377815</v>
      </c>
      <c r="J82" s="280"/>
      <c r="K82" s="280"/>
      <c r="L82" s="280"/>
      <c r="M82" s="280"/>
      <c r="N82" s="280"/>
      <c r="O82" s="280"/>
      <c r="P82" s="280"/>
      <c r="Q82" s="280"/>
      <c r="R82" s="280"/>
      <c r="S82" s="280"/>
      <c r="T82" s="280"/>
      <c r="U82" s="280"/>
      <c r="V82" s="280"/>
      <c r="W82" s="280"/>
      <c r="X82" s="280"/>
    </row>
    <row r="83" spans="1:24">
      <c r="A83" s="280"/>
      <c r="B83" s="339"/>
      <c r="C83" s="340"/>
      <c r="D83" s="340"/>
      <c r="E83" s="340"/>
      <c r="F83" s="340"/>
      <c r="G83" s="340"/>
      <c r="H83" s="340"/>
      <c r="I83" s="291"/>
      <c r="J83" s="280"/>
      <c r="K83" s="280"/>
      <c r="L83" s="280"/>
      <c r="M83" s="280"/>
      <c r="N83" s="280"/>
      <c r="O83" s="280"/>
      <c r="P83" s="280"/>
      <c r="Q83" s="280"/>
      <c r="R83" s="280"/>
      <c r="S83" s="280"/>
      <c r="T83" s="280"/>
      <c r="U83" s="280"/>
      <c r="V83" s="280"/>
      <c r="W83" s="280"/>
      <c r="X83" s="280"/>
    </row>
    <row r="84" spans="1:24">
      <c r="A84" s="280">
        <v>11</v>
      </c>
      <c r="B84" s="299" t="str">
        <f ca="1">INDIRECT("Asset"&amp;A84)</f>
        <v>Land</v>
      </c>
      <c r="C84" s="297"/>
      <c r="D84" s="297"/>
      <c r="E84" s="297"/>
      <c r="F84" s="297"/>
      <c r="G84" s="297"/>
      <c r="H84" s="297"/>
      <c r="I84" s="297"/>
      <c r="J84" s="280"/>
      <c r="K84" s="280"/>
      <c r="L84" s="280"/>
      <c r="M84" s="280"/>
      <c r="N84" s="280"/>
      <c r="O84" s="280"/>
      <c r="P84" s="280"/>
      <c r="Q84" s="280"/>
      <c r="R84" s="280"/>
      <c r="S84" s="280"/>
      <c r="T84" s="280"/>
      <c r="U84" s="280"/>
      <c r="V84" s="280"/>
      <c r="W84" s="280"/>
      <c r="X84" s="280"/>
    </row>
    <row r="85" spans="1:24">
      <c r="A85" s="280"/>
      <c r="B85" s="285" t="s">
        <v>28</v>
      </c>
      <c r="C85" s="291">
        <v>0</v>
      </c>
      <c r="D85" s="291">
        <v>0</v>
      </c>
      <c r="E85" s="291">
        <f ca="1">D88</f>
        <v>0.33530251580729814</v>
      </c>
      <c r="F85" s="291">
        <f ca="1">E88</f>
        <v>0.33530251580729814</v>
      </c>
      <c r="G85" s="291">
        <f ca="1">F88</f>
        <v>0.33530251580729814</v>
      </c>
      <c r="H85" s="291">
        <f ca="1">G88</f>
        <v>0.33530251580729814</v>
      </c>
      <c r="I85" s="291">
        <f ca="1">H88</f>
        <v>0.33530251580729814</v>
      </c>
      <c r="J85" s="280"/>
      <c r="K85" s="280"/>
      <c r="L85" s="280"/>
      <c r="M85" s="280"/>
      <c r="N85" s="280"/>
      <c r="O85" s="280"/>
      <c r="P85" s="280"/>
      <c r="Q85" s="280"/>
      <c r="R85" s="280"/>
      <c r="S85" s="280"/>
      <c r="T85" s="280"/>
      <c r="U85" s="280"/>
      <c r="V85" s="280"/>
      <c r="W85" s="280"/>
      <c r="X85" s="280"/>
    </row>
    <row r="86" spans="1:24">
      <c r="A86" s="280"/>
      <c r="B86" s="285" t="s">
        <v>116</v>
      </c>
      <c r="C86" s="291"/>
      <c r="D86" s="291">
        <f ca="1">OFFSET('Actual RAB roll forward'!H$43,13*$A84,0)</f>
        <v>0</v>
      </c>
      <c r="E86" s="291">
        <f ca="1">OFFSET('Actual RAB roll forward'!I$43,13*$A84,0)</f>
        <v>0</v>
      </c>
      <c r="F86" s="291">
        <f ca="1">OFFSET('Actual RAB roll forward'!J$43,13*$A84,0)</f>
        <v>0</v>
      </c>
      <c r="G86" s="291">
        <f ca="1">OFFSET('Actual RAB roll forward'!K$43,13*$A84,0)</f>
        <v>0</v>
      </c>
      <c r="H86" s="291">
        <f ca="1">OFFSET('Actual RAB roll forward'!L$43,13*$A84,0)</f>
        <v>0</v>
      </c>
      <c r="I86" s="291"/>
      <c r="J86" s="280"/>
      <c r="K86" s="280"/>
      <c r="L86" s="280"/>
      <c r="M86" s="280"/>
      <c r="N86" s="280"/>
      <c r="O86" s="280"/>
      <c r="P86" s="280"/>
      <c r="Q86" s="280"/>
      <c r="R86" s="280"/>
      <c r="S86" s="280"/>
      <c r="T86" s="280"/>
      <c r="U86" s="280"/>
      <c r="V86" s="280"/>
      <c r="W86" s="280"/>
      <c r="X86" s="280"/>
    </row>
    <row r="87" spans="1:24">
      <c r="A87" s="280"/>
      <c r="B87" s="285" t="s">
        <v>117</v>
      </c>
      <c r="C87" s="291"/>
      <c r="D87" s="291">
        <f ca="1">OFFSET('Actual RAB roll forward'!H$11,$A84,0)</f>
        <v>0.33530251580729814</v>
      </c>
      <c r="E87" s="291">
        <f ca="1">OFFSET('Actual RAB roll forward'!I$11,$A84,0)</f>
        <v>0</v>
      </c>
      <c r="F87" s="291">
        <f ca="1">OFFSET('Actual RAB roll forward'!J$11,$A84,0)</f>
        <v>0</v>
      </c>
      <c r="G87" s="291">
        <f ca="1">OFFSET('Actual RAB roll forward'!K$11,$A84,0)</f>
        <v>0</v>
      </c>
      <c r="H87" s="291">
        <f ca="1">OFFSET('Actual RAB roll forward'!L$11,$A84,0)</f>
        <v>0</v>
      </c>
      <c r="I87" s="291"/>
      <c r="J87" s="280"/>
      <c r="K87" s="280"/>
      <c r="L87" s="280"/>
      <c r="M87" s="280"/>
      <c r="N87" s="280"/>
      <c r="O87" s="280"/>
      <c r="P87" s="280"/>
      <c r="Q87" s="280"/>
      <c r="R87" s="280"/>
      <c r="S87" s="280"/>
      <c r="T87" s="280"/>
      <c r="U87" s="280"/>
      <c r="V87" s="280"/>
      <c r="W87" s="280"/>
      <c r="X87" s="280"/>
    </row>
    <row r="88" spans="1:24">
      <c r="A88" s="280"/>
      <c r="B88" s="296" t="s">
        <v>118</v>
      </c>
      <c r="C88" s="297">
        <v>0</v>
      </c>
      <c r="D88" s="297">
        <f ca="1">D85+D86+D87</f>
        <v>0.33530251580729814</v>
      </c>
      <c r="E88" s="297">
        <f ca="1">E85+E86+E87</f>
        <v>0.33530251580729814</v>
      </c>
      <c r="F88" s="297">
        <f ca="1">F85+F86+F87</f>
        <v>0.33530251580729814</v>
      </c>
      <c r="G88" s="297">
        <f ca="1">G85+G86+G87</f>
        <v>0.33530251580729814</v>
      </c>
      <c r="H88" s="297">
        <f ca="1">H85+H86+H87</f>
        <v>0.33530251580729814</v>
      </c>
      <c r="I88" s="297"/>
      <c r="J88" s="280"/>
      <c r="K88" s="280"/>
      <c r="L88" s="280"/>
      <c r="M88" s="280"/>
      <c r="N88" s="280"/>
      <c r="O88" s="280"/>
      <c r="P88" s="280"/>
      <c r="Q88" s="280"/>
      <c r="R88" s="280"/>
      <c r="S88" s="280"/>
      <c r="T88" s="280"/>
      <c r="U88" s="280"/>
      <c r="V88" s="280"/>
      <c r="W88" s="280"/>
      <c r="X88" s="280"/>
    </row>
    <row r="89" spans="1:24">
      <c r="A89" s="280"/>
      <c r="B89" s="285" t="s">
        <v>119</v>
      </c>
      <c r="C89" s="291"/>
      <c r="D89" s="291" t="e">
        <f ca="1">-D88/(D86-D87/INDIRECT("A"&amp;$A84&amp;"stdlife"))</f>
        <v>#VALUE!</v>
      </c>
      <c r="E89" s="291" t="e">
        <f t="shared" ref="E89:H89" ca="1" si="25">-E88/(E86-E87/INDIRECT("A"&amp;$A84&amp;"stdlife"))</f>
        <v>#VALUE!</v>
      </c>
      <c r="F89" s="291" t="e">
        <f t="shared" ca="1" si="25"/>
        <v>#VALUE!</v>
      </c>
      <c r="G89" s="291" t="e">
        <f t="shared" ca="1" si="25"/>
        <v>#VALUE!</v>
      </c>
      <c r="H89" s="291" t="e">
        <f t="shared" ca="1" si="25"/>
        <v>#VALUE!</v>
      </c>
      <c r="I89" s="291"/>
      <c r="J89" s="280"/>
      <c r="K89" s="280"/>
      <c r="L89" s="280"/>
      <c r="M89" s="280"/>
      <c r="N89" s="280"/>
      <c r="O89" s="280"/>
      <c r="P89" s="280"/>
      <c r="Q89" s="280"/>
      <c r="R89" s="280"/>
      <c r="S89" s="280"/>
      <c r="T89" s="280"/>
      <c r="U89" s="280"/>
      <c r="V89" s="280"/>
      <c r="W89" s="280"/>
      <c r="X89" s="280"/>
    </row>
    <row r="90" spans="1:24">
      <c r="A90" s="280"/>
      <c r="B90" s="290" t="s">
        <v>120</v>
      </c>
      <c r="C90" s="298"/>
      <c r="D90" s="298"/>
      <c r="E90" s="298" t="e">
        <f ca="1">-E85/D89</f>
        <v>#VALUE!</v>
      </c>
      <c r="F90" s="298" t="e">
        <f t="shared" ref="F90:I90" ca="1" si="26">-F85/E89</f>
        <v>#VALUE!</v>
      </c>
      <c r="G90" s="298" t="e">
        <f t="shared" ca="1" si="26"/>
        <v>#VALUE!</v>
      </c>
      <c r="H90" s="298" t="e">
        <f t="shared" ca="1" si="26"/>
        <v>#VALUE!</v>
      </c>
      <c r="I90" s="298" t="e">
        <f t="shared" ca="1" si="26"/>
        <v>#VALUE!</v>
      </c>
      <c r="J90" s="280"/>
      <c r="K90" s="280"/>
      <c r="L90" s="280"/>
      <c r="M90" s="280"/>
      <c r="N90" s="280"/>
      <c r="O90" s="280"/>
      <c r="P90" s="280"/>
      <c r="Q90" s="280"/>
      <c r="R90" s="280"/>
      <c r="S90" s="280"/>
      <c r="T90" s="280"/>
      <c r="U90" s="280"/>
      <c r="V90" s="280"/>
      <c r="W90" s="280"/>
      <c r="X90" s="280"/>
    </row>
    <row r="91" spans="1:24">
      <c r="A91" s="280"/>
      <c r="B91" s="339"/>
      <c r="C91" s="340"/>
      <c r="D91" s="340"/>
      <c r="E91" s="340"/>
      <c r="F91" s="340"/>
      <c r="G91" s="340"/>
      <c r="H91" s="340"/>
      <c r="I91" s="291"/>
      <c r="J91" s="280"/>
      <c r="K91" s="280"/>
      <c r="L91" s="280"/>
      <c r="M91" s="280"/>
      <c r="N91" s="280"/>
      <c r="O91" s="280"/>
      <c r="P91" s="280"/>
      <c r="Q91" s="280"/>
      <c r="R91" s="280"/>
      <c r="S91" s="280"/>
      <c r="T91" s="280"/>
      <c r="U91" s="280"/>
      <c r="V91" s="280"/>
      <c r="W91" s="280"/>
      <c r="X91" s="280"/>
    </row>
    <row r="92" spans="1:24">
      <c r="A92" s="280">
        <v>12</v>
      </c>
      <c r="B92" s="299" t="str">
        <f ca="1">INDIRECT("Asset"&amp;A92)</f>
        <v>Buildings</v>
      </c>
      <c r="C92" s="297"/>
      <c r="D92" s="297"/>
      <c r="E92" s="297"/>
      <c r="F92" s="297"/>
      <c r="G92" s="297"/>
      <c r="H92" s="297"/>
      <c r="I92" s="297"/>
      <c r="J92" s="280"/>
      <c r="K92" s="280"/>
      <c r="L92" s="280"/>
      <c r="M92" s="280"/>
      <c r="N92" s="280"/>
      <c r="O92" s="280"/>
      <c r="P92" s="280"/>
      <c r="Q92" s="280"/>
      <c r="R92" s="280"/>
      <c r="S92" s="280"/>
      <c r="T92" s="280"/>
      <c r="U92" s="280"/>
      <c r="V92" s="280"/>
      <c r="W92" s="280"/>
      <c r="X92" s="280"/>
    </row>
    <row r="93" spans="1:24">
      <c r="A93" s="280"/>
      <c r="B93" s="285" t="s">
        <v>28</v>
      </c>
      <c r="C93" s="291">
        <v>0</v>
      </c>
      <c r="D93" s="291">
        <v>0</v>
      </c>
      <c r="E93" s="291">
        <f ca="1">D96</f>
        <v>0.86056764656497753</v>
      </c>
      <c r="F93" s="291">
        <f ca="1">E96</f>
        <v>2.1232974343530411</v>
      </c>
      <c r="G93" s="291">
        <f ca="1">F96</f>
        <v>2.1885768006391335</v>
      </c>
      <c r="H93" s="291">
        <f ca="1">G96</f>
        <v>2.3006080325878999</v>
      </c>
      <c r="I93" s="291">
        <f ca="1">H96</f>
        <v>2.4828088289157781</v>
      </c>
      <c r="J93" s="280"/>
      <c r="K93" s="280"/>
      <c r="L93" s="280"/>
      <c r="M93" s="280"/>
      <c r="N93" s="280"/>
      <c r="O93" s="280"/>
      <c r="P93" s="280"/>
      <c r="Q93" s="280"/>
      <c r="R93" s="280"/>
      <c r="S93" s="280"/>
      <c r="T93" s="280"/>
      <c r="U93" s="280"/>
      <c r="V93" s="280"/>
      <c r="W93" s="280"/>
      <c r="X93" s="280"/>
    </row>
    <row r="94" spans="1:24">
      <c r="A94" s="280"/>
      <c r="B94" s="285" t="s">
        <v>116</v>
      </c>
      <c r="C94" s="291"/>
      <c r="D94" s="291">
        <f ca="1">OFFSET('Actual RAB roll forward'!H$43,13*$A92,0)</f>
        <v>0</v>
      </c>
      <c r="E94" s="291">
        <f ca="1">OFFSET('Actual RAB roll forward'!I$43,13*$A92,0)</f>
        <v>-1.4342794109416293E-2</v>
      </c>
      <c r="F94" s="291">
        <f ca="1">OFFSET('Actual RAB roll forward'!J$43,13*$A92,0)</f>
        <v>-3.5627337141040952E-2</v>
      </c>
      <c r="G94" s="291">
        <f ca="1">OFFSET('Actual RAB roll forward'!K$43,13*$A92,0)</f>
        <v>-3.730911553149318E-2</v>
      </c>
      <c r="H94" s="291">
        <f ca="1">OFFSET('Actual RAB roll forward'!L$43,13*$A92,0)</f>
        <v>-3.9798121322830837E-2</v>
      </c>
      <c r="I94" s="291"/>
      <c r="J94" s="280"/>
      <c r="K94" s="280"/>
      <c r="L94" s="280"/>
      <c r="M94" s="280"/>
      <c r="N94" s="280"/>
      <c r="O94" s="280"/>
      <c r="P94" s="280"/>
      <c r="Q94" s="280"/>
      <c r="R94" s="280"/>
      <c r="S94" s="280"/>
      <c r="T94" s="280"/>
      <c r="U94" s="280"/>
      <c r="V94" s="280"/>
      <c r="W94" s="280"/>
      <c r="X94" s="280"/>
    </row>
    <row r="95" spans="1:24">
      <c r="A95" s="280"/>
      <c r="B95" s="285" t="s">
        <v>117</v>
      </c>
      <c r="C95" s="291"/>
      <c r="D95" s="291">
        <f ca="1">OFFSET('Actual RAB roll forward'!H$11,$A92,0)</f>
        <v>0.86056764656497753</v>
      </c>
      <c r="E95" s="291">
        <f ca="1">OFFSET('Actual RAB roll forward'!I$11,$A92,0)</f>
        <v>1.2770725818974797</v>
      </c>
      <c r="F95" s="291">
        <f ca="1">OFFSET('Actual RAB roll forward'!J$11,$A92,0)</f>
        <v>0.10090670342713348</v>
      </c>
      <c r="G95" s="291">
        <f ca="1">OFFSET('Actual RAB roll forward'!K$11,$A92,0)</f>
        <v>0.14934034748025951</v>
      </c>
      <c r="H95" s="291">
        <f ca="1">OFFSET('Actual RAB roll forward'!L$11,$A92,0)</f>
        <v>0.22199891765070898</v>
      </c>
      <c r="I95" s="291"/>
      <c r="J95" s="280"/>
      <c r="K95" s="280"/>
      <c r="L95" s="280"/>
      <c r="M95" s="280"/>
      <c r="N95" s="280"/>
      <c r="O95" s="280"/>
      <c r="P95" s="280"/>
      <c r="Q95" s="280"/>
      <c r="R95" s="280"/>
      <c r="S95" s="280"/>
      <c r="T95" s="280"/>
      <c r="U95" s="280"/>
      <c r="V95" s="280"/>
      <c r="W95" s="280"/>
      <c r="X95" s="280"/>
    </row>
    <row r="96" spans="1:24">
      <c r="A96" s="280"/>
      <c r="B96" s="296" t="s">
        <v>118</v>
      </c>
      <c r="C96" s="297">
        <v>0</v>
      </c>
      <c r="D96" s="297">
        <f ca="1">D93+D94+D95</f>
        <v>0.86056764656497753</v>
      </c>
      <c r="E96" s="297">
        <f ca="1">E93+E94+E95</f>
        <v>2.1232974343530411</v>
      </c>
      <c r="F96" s="297">
        <f ca="1">F93+F94+F95</f>
        <v>2.1885768006391335</v>
      </c>
      <c r="G96" s="297">
        <f ca="1">G93+G94+G95</f>
        <v>2.3006080325878999</v>
      </c>
      <c r="H96" s="297">
        <f ca="1">H93+H94+H95</f>
        <v>2.4828088289157781</v>
      </c>
      <c r="I96" s="297"/>
      <c r="J96" s="280"/>
      <c r="K96" s="280"/>
      <c r="L96" s="280"/>
      <c r="M96" s="280"/>
      <c r="N96" s="280"/>
      <c r="O96" s="280"/>
      <c r="P96" s="280"/>
      <c r="Q96" s="280"/>
      <c r="R96" s="280"/>
      <c r="S96" s="280"/>
      <c r="T96" s="280"/>
      <c r="U96" s="280"/>
      <c r="V96" s="280"/>
      <c r="W96" s="280"/>
      <c r="X96" s="280"/>
    </row>
    <row r="97" spans="1:24">
      <c r="A97" s="280"/>
      <c r="B97" s="285" t="s">
        <v>119</v>
      </c>
      <c r="C97" s="291"/>
      <c r="D97" s="291">
        <f ca="1">-D96/(D94-D95/INDIRECT("A"&amp;$A92&amp;"stdlife"))</f>
        <v>60</v>
      </c>
      <c r="E97" s="291">
        <f t="shared" ref="E97:H97" ca="1" si="27">-E96/(E94-E95/INDIRECT("A"&amp;$A92&amp;"stdlife"))</f>
        <v>59.597421663801704</v>
      </c>
      <c r="F97" s="291">
        <f t="shared" ca="1" si="27"/>
        <v>58.660645514143141</v>
      </c>
      <c r="G97" s="291">
        <f t="shared" ca="1" si="27"/>
        <v>57.806950582567296</v>
      </c>
      <c r="H97" s="291">
        <f t="shared" ca="1" si="27"/>
        <v>57.078553810127374</v>
      </c>
      <c r="I97" s="291"/>
      <c r="J97" s="280"/>
      <c r="K97" s="280"/>
      <c r="L97" s="280"/>
      <c r="M97" s="280"/>
      <c r="N97" s="280"/>
      <c r="O97" s="280"/>
      <c r="P97" s="280"/>
      <c r="Q97" s="280"/>
      <c r="R97" s="280"/>
      <c r="S97" s="280"/>
      <c r="T97" s="280"/>
      <c r="U97" s="280"/>
      <c r="V97" s="280"/>
      <c r="W97" s="280"/>
      <c r="X97" s="280"/>
    </row>
    <row r="98" spans="1:24">
      <c r="A98" s="280"/>
      <c r="B98" s="290" t="s">
        <v>120</v>
      </c>
      <c r="C98" s="298"/>
      <c r="D98" s="298"/>
      <c r="E98" s="298">
        <f ca="1">-E93/D97</f>
        <v>-1.4342794109416293E-2</v>
      </c>
      <c r="F98" s="298">
        <f t="shared" ref="F98:I98" ca="1" si="28">-F93/E97</f>
        <v>-3.5627337141040952E-2</v>
      </c>
      <c r="G98" s="298">
        <f t="shared" ca="1" si="28"/>
        <v>-3.730911553149318E-2</v>
      </c>
      <c r="H98" s="298">
        <f t="shared" ca="1" si="28"/>
        <v>-3.9798121322830837E-2</v>
      </c>
      <c r="I98" s="298">
        <f t="shared" ca="1" si="28"/>
        <v>-4.3498103283675989E-2</v>
      </c>
      <c r="J98" s="280"/>
      <c r="K98" s="280"/>
      <c r="L98" s="280"/>
      <c r="M98" s="280"/>
      <c r="N98" s="280"/>
      <c r="O98" s="280"/>
      <c r="P98" s="280"/>
      <c r="Q98" s="280"/>
      <c r="R98" s="280"/>
      <c r="S98" s="280"/>
      <c r="T98" s="280"/>
      <c r="U98" s="280"/>
      <c r="V98" s="280"/>
      <c r="W98" s="280"/>
      <c r="X98" s="280"/>
    </row>
    <row r="99" spans="1:24">
      <c r="A99" s="280"/>
      <c r="B99" s="339"/>
      <c r="C99" s="340"/>
      <c r="D99" s="340"/>
      <c r="E99" s="340"/>
      <c r="F99" s="340"/>
      <c r="G99" s="340"/>
      <c r="H99" s="340"/>
      <c r="I99" s="291"/>
      <c r="J99" s="280"/>
      <c r="K99" s="280"/>
      <c r="L99" s="280"/>
      <c r="M99" s="280"/>
      <c r="N99" s="280"/>
      <c r="O99" s="280"/>
      <c r="P99" s="280"/>
      <c r="Q99" s="280"/>
      <c r="R99" s="280"/>
      <c r="S99" s="280"/>
      <c r="T99" s="280"/>
      <c r="U99" s="280"/>
      <c r="V99" s="280"/>
      <c r="W99" s="280"/>
      <c r="X99" s="280"/>
    </row>
    <row r="100" spans="1:24">
      <c r="A100" s="280">
        <v>13</v>
      </c>
      <c r="B100" s="299" t="str">
        <f ca="1">INDIRECT("Asset"&amp;A100)</f>
        <v>Equity raising costs</v>
      </c>
      <c r="C100" s="297"/>
      <c r="D100" s="297"/>
      <c r="E100" s="297"/>
      <c r="F100" s="297"/>
      <c r="G100" s="297"/>
      <c r="H100" s="297"/>
      <c r="I100" s="297"/>
      <c r="J100" s="280"/>
      <c r="K100" s="280"/>
      <c r="L100" s="280"/>
      <c r="M100" s="280"/>
      <c r="N100" s="280"/>
      <c r="O100" s="280"/>
      <c r="P100" s="280"/>
      <c r="Q100" s="280"/>
      <c r="R100" s="280"/>
      <c r="S100" s="280"/>
      <c r="T100" s="280"/>
      <c r="U100" s="280"/>
      <c r="V100" s="280"/>
      <c r="W100" s="280"/>
      <c r="X100" s="280"/>
    </row>
    <row r="101" spans="1:24">
      <c r="A101" s="280"/>
      <c r="B101" s="285" t="s">
        <v>28</v>
      </c>
      <c r="C101" s="291">
        <v>0</v>
      </c>
      <c r="D101" s="291">
        <v>0</v>
      </c>
      <c r="E101" s="291">
        <f ca="1">D104</f>
        <v>3.3231519014195063E-2</v>
      </c>
      <c r="F101" s="291">
        <f ca="1">E104</f>
        <v>3.2485569952437246E-2</v>
      </c>
      <c r="G101" s="291">
        <f ca="1">F104</f>
        <v>3.1739620890679429E-2</v>
      </c>
      <c r="H101" s="291">
        <f ca="1">G104</f>
        <v>3.0993671828921612E-2</v>
      </c>
      <c r="I101" s="291">
        <f ca="1">H104</f>
        <v>3.0247722767163795E-2</v>
      </c>
      <c r="J101" s="280"/>
      <c r="K101" s="280"/>
      <c r="L101" s="280"/>
      <c r="M101" s="280"/>
      <c r="N101" s="280"/>
      <c r="O101" s="280"/>
      <c r="P101" s="280"/>
      <c r="Q101" s="280"/>
      <c r="R101" s="280"/>
      <c r="S101" s="280"/>
      <c r="T101" s="280"/>
      <c r="U101" s="280"/>
      <c r="V101" s="280"/>
      <c r="W101" s="280"/>
      <c r="X101" s="280"/>
    </row>
    <row r="102" spans="1:24">
      <c r="A102" s="280"/>
      <c r="B102" s="285" t="s">
        <v>116</v>
      </c>
      <c r="C102" s="291"/>
      <c r="D102" s="291">
        <f ca="1">OFFSET('Actual RAB roll forward'!H$43,13*$A100,0)</f>
        <v>0</v>
      </c>
      <c r="E102" s="291">
        <f ca="1">OFFSET('Actual RAB roll forward'!I$43,13*$A100,0)</f>
        <v>-7.4594906175781781E-4</v>
      </c>
      <c r="F102" s="291">
        <f ca="1">OFFSET('Actual RAB roll forward'!J$43,13*$A100,0)</f>
        <v>-7.4594906175781781E-4</v>
      </c>
      <c r="G102" s="291">
        <f ca="1">OFFSET('Actual RAB roll forward'!K$43,13*$A100,0)</f>
        <v>-7.4594906175781781E-4</v>
      </c>
      <c r="H102" s="291">
        <f ca="1">OFFSET('Actual RAB roll forward'!L$43,13*$A100,0)</f>
        <v>-7.4594906175781781E-4</v>
      </c>
      <c r="I102" s="291"/>
      <c r="J102" s="280"/>
      <c r="K102" s="280"/>
      <c r="L102" s="280"/>
      <c r="M102" s="280"/>
      <c r="N102" s="280"/>
      <c r="O102" s="280"/>
      <c r="P102" s="280"/>
      <c r="Q102" s="280"/>
      <c r="R102" s="280"/>
      <c r="S102" s="280"/>
      <c r="T102" s="280"/>
      <c r="U102" s="280"/>
      <c r="V102" s="280"/>
      <c r="W102" s="280"/>
      <c r="X102" s="280"/>
    </row>
    <row r="103" spans="1:24">
      <c r="A103" s="280"/>
      <c r="B103" s="285" t="s">
        <v>117</v>
      </c>
      <c r="C103" s="291"/>
      <c r="D103" s="291">
        <f ca="1">OFFSET('Actual RAB roll forward'!H$11,$A100,0)</f>
        <v>3.3231519014195063E-2</v>
      </c>
      <c r="E103" s="291">
        <f ca="1">OFFSET('Actual RAB roll forward'!I$11,$A100,0)</f>
        <v>0</v>
      </c>
      <c r="F103" s="291">
        <f ca="1">OFFSET('Actual RAB roll forward'!J$11,$A100,0)</f>
        <v>0</v>
      </c>
      <c r="G103" s="291">
        <f ca="1">OFFSET('Actual RAB roll forward'!K$11,$A100,0)</f>
        <v>0</v>
      </c>
      <c r="H103" s="291">
        <f ca="1">OFFSET('Actual RAB roll forward'!L$11,$A100,0)</f>
        <v>0</v>
      </c>
      <c r="I103" s="291"/>
      <c r="J103" s="280"/>
      <c r="K103" s="280"/>
      <c r="L103" s="280"/>
      <c r="M103" s="280"/>
      <c r="N103" s="280"/>
      <c r="O103" s="280"/>
      <c r="P103" s="280"/>
      <c r="Q103" s="280"/>
      <c r="R103" s="280"/>
      <c r="S103" s="280"/>
      <c r="T103" s="280"/>
      <c r="U103" s="280"/>
      <c r="V103" s="280"/>
      <c r="W103" s="280"/>
      <c r="X103" s="280"/>
    </row>
    <row r="104" spans="1:24">
      <c r="A104" s="280"/>
      <c r="B104" s="296" t="s">
        <v>118</v>
      </c>
      <c r="C104" s="297">
        <v>0</v>
      </c>
      <c r="D104" s="297">
        <f ca="1">D101+D102+D103</f>
        <v>3.3231519014195063E-2</v>
      </c>
      <c r="E104" s="297">
        <f ca="1">E101+E102+E103</f>
        <v>3.2485569952437246E-2</v>
      </c>
      <c r="F104" s="297">
        <f ca="1">F101+F102+F103</f>
        <v>3.1739620890679429E-2</v>
      </c>
      <c r="G104" s="297">
        <f ca="1">G101+G102+G103</f>
        <v>3.0993671828921612E-2</v>
      </c>
      <c r="H104" s="297">
        <f ca="1">H101+H102+H103</f>
        <v>3.0247722767163795E-2</v>
      </c>
      <c r="I104" s="297"/>
      <c r="J104" s="280"/>
      <c r="K104" s="280"/>
      <c r="L104" s="280"/>
      <c r="M104" s="280"/>
      <c r="N104" s="280"/>
      <c r="O104" s="280"/>
      <c r="P104" s="280"/>
      <c r="Q104" s="280"/>
      <c r="R104" s="280"/>
      <c r="S104" s="280"/>
      <c r="T104" s="280"/>
      <c r="U104" s="280"/>
      <c r="V104" s="280"/>
      <c r="W104" s="280"/>
      <c r="X104" s="280"/>
    </row>
    <row r="105" spans="1:24">
      <c r="A105" s="280"/>
      <c r="B105" s="285" t="s">
        <v>119</v>
      </c>
      <c r="C105" s="291"/>
      <c r="D105" s="291">
        <f ca="1">-D104/(D102-D103/INDIRECT("A"&amp;$A100&amp;"stdlife"))</f>
        <v>44.549314045499948</v>
      </c>
      <c r="E105" s="291">
        <f t="shared" ref="E105:H105" ca="1" si="29">-E104/(E102-E103/INDIRECT("A"&amp;$A100&amp;"stdlife"))</f>
        <v>43.549314045499955</v>
      </c>
      <c r="F105" s="291">
        <f t="shared" ca="1" si="29"/>
        <v>42.549314045499955</v>
      </c>
      <c r="G105" s="291">
        <f t="shared" ca="1" si="29"/>
        <v>41.549314045499955</v>
      </c>
      <c r="H105" s="291">
        <f t="shared" ca="1" si="29"/>
        <v>40.549314045499955</v>
      </c>
      <c r="I105" s="291"/>
      <c r="J105" s="280"/>
      <c r="K105" s="280"/>
      <c r="L105" s="280"/>
      <c r="M105" s="280"/>
      <c r="N105" s="280"/>
      <c r="O105" s="280"/>
      <c r="P105" s="280"/>
      <c r="Q105" s="280"/>
      <c r="R105" s="280"/>
      <c r="S105" s="280"/>
      <c r="T105" s="280"/>
      <c r="U105" s="280"/>
      <c r="V105" s="280"/>
      <c r="W105" s="280"/>
      <c r="X105" s="280"/>
    </row>
    <row r="106" spans="1:24">
      <c r="A106" s="280"/>
      <c r="B106" s="290" t="s">
        <v>120</v>
      </c>
      <c r="C106" s="298"/>
      <c r="D106" s="298"/>
      <c r="E106" s="298">
        <f ca="1">-E101/D105</f>
        <v>-7.4594906175781781E-4</v>
      </c>
      <c r="F106" s="298">
        <f t="shared" ref="F106:I106" ca="1" si="30">-F101/E105</f>
        <v>-7.4594906175781781E-4</v>
      </c>
      <c r="G106" s="298">
        <f t="shared" ca="1" si="30"/>
        <v>-7.4594906175781781E-4</v>
      </c>
      <c r="H106" s="298">
        <f t="shared" ca="1" si="30"/>
        <v>-7.4594906175781781E-4</v>
      </c>
      <c r="I106" s="298">
        <f t="shared" ca="1" si="30"/>
        <v>-7.4594906175781781E-4</v>
      </c>
      <c r="J106" s="280"/>
      <c r="K106" s="280"/>
      <c r="L106" s="280"/>
      <c r="M106" s="280"/>
      <c r="N106" s="280"/>
      <c r="O106" s="280"/>
      <c r="P106" s="280"/>
      <c r="Q106" s="280"/>
      <c r="R106" s="280"/>
      <c r="S106" s="280"/>
      <c r="T106" s="280"/>
      <c r="U106" s="280"/>
      <c r="V106" s="280"/>
      <c r="W106" s="280"/>
      <c r="X106" s="280"/>
    </row>
    <row r="107" spans="1:24">
      <c r="A107" s="280"/>
      <c r="B107" s="339"/>
      <c r="C107" s="340"/>
      <c r="D107" s="340"/>
      <c r="E107" s="340"/>
      <c r="F107" s="340"/>
      <c r="G107" s="340"/>
      <c r="H107" s="340"/>
      <c r="I107" s="291"/>
      <c r="J107" s="280"/>
      <c r="K107" s="280"/>
      <c r="L107" s="280"/>
      <c r="M107" s="280"/>
      <c r="N107" s="280"/>
      <c r="O107" s="280"/>
      <c r="P107" s="280"/>
      <c r="Q107" s="280"/>
      <c r="R107" s="280"/>
      <c r="S107" s="280"/>
      <c r="T107" s="280"/>
      <c r="U107" s="280"/>
      <c r="V107" s="280"/>
      <c r="W107" s="280"/>
      <c r="X107" s="280"/>
    </row>
    <row r="108" spans="1:24">
      <c r="A108" s="280">
        <v>14</v>
      </c>
      <c r="B108" s="299">
        <f ca="1">INDIRECT("Asset"&amp;A108)</f>
        <v>0</v>
      </c>
      <c r="C108" s="297"/>
      <c r="D108" s="297"/>
      <c r="E108" s="297"/>
      <c r="F108" s="297"/>
      <c r="G108" s="297"/>
      <c r="H108" s="297"/>
      <c r="I108" s="297"/>
      <c r="J108" s="280"/>
      <c r="K108" s="280"/>
      <c r="L108" s="280"/>
      <c r="M108" s="280"/>
      <c r="N108" s="280"/>
      <c r="O108" s="280"/>
      <c r="P108" s="280"/>
      <c r="Q108" s="280"/>
      <c r="R108" s="280"/>
      <c r="S108" s="280"/>
      <c r="T108" s="280"/>
      <c r="U108" s="280"/>
      <c r="V108" s="280"/>
      <c r="W108" s="280"/>
      <c r="X108" s="280"/>
    </row>
    <row r="109" spans="1:24">
      <c r="A109" s="280"/>
      <c r="B109" s="285" t="s">
        <v>28</v>
      </c>
      <c r="C109" s="291">
        <v>0</v>
      </c>
      <c r="D109" s="291">
        <v>0</v>
      </c>
      <c r="E109" s="291">
        <f ca="1">D112</f>
        <v>0</v>
      </c>
      <c r="F109" s="291">
        <f ca="1">E112</f>
        <v>0</v>
      </c>
      <c r="G109" s="291">
        <f ca="1">F112</f>
        <v>0</v>
      </c>
      <c r="H109" s="291">
        <f ca="1">G112</f>
        <v>0</v>
      </c>
      <c r="I109" s="291">
        <f ca="1">H112</f>
        <v>0</v>
      </c>
      <c r="J109" s="280"/>
      <c r="K109" s="280"/>
      <c r="L109" s="280"/>
      <c r="M109" s="280"/>
      <c r="N109" s="280"/>
      <c r="O109" s="280"/>
      <c r="P109" s="280"/>
      <c r="Q109" s="280"/>
      <c r="R109" s="280"/>
      <c r="S109" s="280"/>
      <c r="T109" s="280"/>
      <c r="U109" s="280"/>
      <c r="V109" s="280"/>
      <c r="W109" s="280"/>
      <c r="X109" s="280"/>
    </row>
    <row r="110" spans="1:24">
      <c r="A110" s="280"/>
      <c r="B110" s="285" t="s">
        <v>116</v>
      </c>
      <c r="C110" s="291"/>
      <c r="D110" s="291">
        <f ca="1">OFFSET('Actual RAB roll forward'!H$43,13*$A108,0)</f>
        <v>0</v>
      </c>
      <c r="E110" s="291">
        <f ca="1">OFFSET('Actual RAB roll forward'!I$43,13*$A108,0)</f>
        <v>0</v>
      </c>
      <c r="F110" s="291">
        <f ca="1">OFFSET('Actual RAB roll forward'!J$43,13*$A108,0)</f>
        <v>0</v>
      </c>
      <c r="G110" s="291">
        <f ca="1">OFFSET('Actual RAB roll forward'!K$43,13*$A108,0)</f>
        <v>0</v>
      </c>
      <c r="H110" s="291">
        <f ca="1">OFFSET('Actual RAB roll forward'!L$43,13*$A108,0)</f>
        <v>0</v>
      </c>
      <c r="I110" s="291"/>
      <c r="J110" s="280"/>
      <c r="K110" s="280"/>
      <c r="L110" s="280"/>
      <c r="M110" s="280"/>
      <c r="N110" s="280"/>
      <c r="O110" s="280"/>
      <c r="P110" s="280"/>
      <c r="Q110" s="280"/>
      <c r="R110" s="280"/>
      <c r="S110" s="280"/>
      <c r="T110" s="280"/>
      <c r="U110" s="280"/>
      <c r="V110" s="280"/>
      <c r="W110" s="280"/>
      <c r="X110" s="280"/>
    </row>
    <row r="111" spans="1:24">
      <c r="A111" s="280"/>
      <c r="B111" s="285" t="s">
        <v>117</v>
      </c>
      <c r="C111" s="291"/>
      <c r="D111" s="291">
        <f ca="1">OFFSET('Actual RAB roll forward'!H$11,$A108,0)</f>
        <v>0</v>
      </c>
      <c r="E111" s="291">
        <f ca="1">OFFSET('Actual RAB roll forward'!I$11,$A108,0)</f>
        <v>0</v>
      </c>
      <c r="F111" s="291">
        <f ca="1">OFFSET('Actual RAB roll forward'!J$11,$A108,0)</f>
        <v>0</v>
      </c>
      <c r="G111" s="291">
        <f ca="1">OFFSET('Actual RAB roll forward'!K$11,$A108,0)</f>
        <v>0</v>
      </c>
      <c r="H111" s="291">
        <f ca="1">OFFSET('Actual RAB roll forward'!L$11,$A108,0)</f>
        <v>0</v>
      </c>
      <c r="I111" s="291"/>
      <c r="J111" s="280"/>
      <c r="K111" s="280"/>
      <c r="L111" s="280"/>
      <c r="M111" s="280"/>
      <c r="N111" s="280"/>
      <c r="O111" s="280"/>
      <c r="P111" s="280"/>
      <c r="Q111" s="280"/>
      <c r="R111" s="280"/>
      <c r="S111" s="280"/>
      <c r="T111" s="280"/>
      <c r="U111" s="280"/>
      <c r="V111" s="280"/>
      <c r="W111" s="280"/>
      <c r="X111" s="280"/>
    </row>
    <row r="112" spans="1:24">
      <c r="A112" s="280"/>
      <c r="B112" s="296" t="s">
        <v>118</v>
      </c>
      <c r="C112" s="297">
        <v>0</v>
      </c>
      <c r="D112" s="297">
        <f ca="1">D109+D110+D111</f>
        <v>0</v>
      </c>
      <c r="E112" s="297">
        <f ca="1">E109+E110+E111</f>
        <v>0</v>
      </c>
      <c r="F112" s="297">
        <f ca="1">F109+F110+F111</f>
        <v>0</v>
      </c>
      <c r="G112" s="297">
        <f ca="1">G109+G110+G111</f>
        <v>0</v>
      </c>
      <c r="H112" s="297">
        <f ca="1">H109+H110+H111</f>
        <v>0</v>
      </c>
      <c r="I112" s="297"/>
      <c r="J112" s="280"/>
      <c r="K112" s="280"/>
      <c r="L112" s="280"/>
      <c r="M112" s="280"/>
      <c r="N112" s="280"/>
      <c r="O112" s="280"/>
      <c r="P112" s="280"/>
      <c r="Q112" s="280"/>
      <c r="R112" s="280"/>
      <c r="S112" s="280"/>
      <c r="T112" s="280"/>
      <c r="U112" s="280"/>
      <c r="V112" s="280"/>
      <c r="W112" s="280"/>
      <c r="X112" s="280"/>
    </row>
    <row r="113" spans="1:24">
      <c r="A113" s="280"/>
      <c r="B113" s="285" t="s">
        <v>119</v>
      </c>
      <c r="C113" s="291"/>
      <c r="D113" s="291" t="e">
        <f ca="1">-D112/(D110-D111/INDIRECT("A"&amp;$A108&amp;"stdlife"))</f>
        <v>#DIV/0!</v>
      </c>
      <c r="E113" s="291" t="e">
        <f t="shared" ref="E113:H113" ca="1" si="31">-E112/(E110-E111/INDIRECT("A"&amp;$A108&amp;"stdlife"))</f>
        <v>#DIV/0!</v>
      </c>
      <c r="F113" s="291" t="e">
        <f t="shared" ca="1" si="31"/>
        <v>#DIV/0!</v>
      </c>
      <c r="G113" s="291" t="e">
        <f t="shared" ca="1" si="31"/>
        <v>#DIV/0!</v>
      </c>
      <c r="H113" s="291" t="e">
        <f t="shared" ca="1" si="31"/>
        <v>#DIV/0!</v>
      </c>
      <c r="I113" s="291"/>
      <c r="J113" s="280"/>
      <c r="K113" s="280"/>
      <c r="L113" s="280"/>
      <c r="M113" s="280"/>
      <c r="N113" s="280"/>
      <c r="O113" s="280"/>
      <c r="P113" s="280"/>
      <c r="Q113" s="280"/>
      <c r="R113" s="280"/>
      <c r="S113" s="280"/>
      <c r="T113" s="280"/>
      <c r="U113" s="280"/>
      <c r="V113" s="280"/>
      <c r="W113" s="280"/>
      <c r="X113" s="280"/>
    </row>
    <row r="114" spans="1:24">
      <c r="A114" s="280"/>
      <c r="B114" s="290" t="s">
        <v>120</v>
      </c>
      <c r="C114" s="298"/>
      <c r="D114" s="298"/>
      <c r="E114" s="298" t="e">
        <f ca="1">-E109/D113</f>
        <v>#DIV/0!</v>
      </c>
      <c r="F114" s="298" t="e">
        <f t="shared" ref="F114:I114" ca="1" si="32">-F109/E113</f>
        <v>#DIV/0!</v>
      </c>
      <c r="G114" s="298" t="e">
        <f t="shared" ca="1" si="32"/>
        <v>#DIV/0!</v>
      </c>
      <c r="H114" s="298" t="e">
        <f t="shared" ca="1" si="32"/>
        <v>#DIV/0!</v>
      </c>
      <c r="I114" s="298" t="e">
        <f t="shared" ca="1" si="32"/>
        <v>#DIV/0!</v>
      </c>
      <c r="J114" s="280"/>
      <c r="K114" s="280"/>
      <c r="L114" s="280"/>
      <c r="M114" s="280"/>
      <c r="N114" s="280"/>
      <c r="O114" s="280"/>
      <c r="P114" s="280"/>
      <c r="Q114" s="280"/>
      <c r="R114" s="280"/>
      <c r="S114" s="280"/>
      <c r="T114" s="280"/>
      <c r="U114" s="280"/>
      <c r="V114" s="280"/>
      <c r="W114" s="280"/>
      <c r="X114" s="280"/>
    </row>
    <row r="115" spans="1:24">
      <c r="A115" s="280"/>
      <c r="B115" s="339"/>
      <c r="C115" s="340"/>
      <c r="D115" s="340"/>
      <c r="E115" s="340"/>
      <c r="F115" s="340"/>
      <c r="G115" s="340"/>
      <c r="H115" s="340"/>
      <c r="I115" s="291"/>
      <c r="J115" s="280"/>
      <c r="K115" s="280"/>
      <c r="L115" s="280"/>
      <c r="M115" s="280"/>
      <c r="N115" s="280"/>
      <c r="O115" s="280"/>
      <c r="P115" s="280"/>
      <c r="Q115" s="280"/>
      <c r="R115" s="280"/>
      <c r="S115" s="280"/>
      <c r="T115" s="280"/>
      <c r="U115" s="280"/>
      <c r="V115" s="280"/>
      <c r="W115" s="280"/>
      <c r="X115" s="280"/>
    </row>
    <row r="116" spans="1:24">
      <c r="A116" s="280">
        <v>15</v>
      </c>
      <c r="B116" s="299">
        <f ca="1">INDIRECT("Asset"&amp;A116)</f>
        <v>0</v>
      </c>
      <c r="C116" s="297"/>
      <c r="D116" s="297"/>
      <c r="E116" s="297"/>
      <c r="F116" s="297"/>
      <c r="G116" s="297"/>
      <c r="H116" s="297"/>
      <c r="I116" s="297"/>
      <c r="J116" s="280"/>
      <c r="K116" s="280"/>
      <c r="L116" s="280"/>
      <c r="M116" s="280"/>
      <c r="N116" s="280"/>
      <c r="O116" s="280"/>
      <c r="P116" s="280"/>
      <c r="Q116" s="280"/>
      <c r="R116" s="280"/>
      <c r="S116" s="280"/>
      <c r="T116" s="280"/>
      <c r="U116" s="280"/>
      <c r="V116" s="280"/>
      <c r="W116" s="280"/>
      <c r="X116" s="280"/>
    </row>
    <row r="117" spans="1:24">
      <c r="A117" s="280"/>
      <c r="B117" s="285" t="s">
        <v>28</v>
      </c>
      <c r="C117" s="291">
        <v>0</v>
      </c>
      <c r="D117" s="291">
        <v>0</v>
      </c>
      <c r="E117" s="291">
        <f ca="1">D120</f>
        <v>0</v>
      </c>
      <c r="F117" s="291">
        <f ca="1">E120</f>
        <v>0</v>
      </c>
      <c r="G117" s="291">
        <f ca="1">F120</f>
        <v>0</v>
      </c>
      <c r="H117" s="291">
        <f ca="1">G120</f>
        <v>0</v>
      </c>
      <c r="I117" s="291">
        <f ca="1">H120</f>
        <v>0</v>
      </c>
      <c r="J117" s="280"/>
      <c r="K117" s="280"/>
      <c r="L117" s="280"/>
      <c r="M117" s="280"/>
      <c r="N117" s="280"/>
      <c r="O117" s="280"/>
      <c r="P117" s="280"/>
      <c r="Q117" s="280"/>
      <c r="R117" s="280"/>
      <c r="S117" s="280"/>
      <c r="T117" s="280"/>
      <c r="U117" s="280"/>
      <c r="V117" s="280"/>
      <c r="W117" s="280"/>
      <c r="X117" s="280"/>
    </row>
    <row r="118" spans="1:24">
      <c r="A118" s="280"/>
      <c r="B118" s="285" t="s">
        <v>116</v>
      </c>
      <c r="C118" s="291"/>
      <c r="D118" s="291">
        <f ca="1">OFFSET('Actual RAB roll forward'!H$43,13*$A116,0)</f>
        <v>0</v>
      </c>
      <c r="E118" s="291">
        <f ca="1">OFFSET('Actual RAB roll forward'!I$43,13*$A116,0)</f>
        <v>0</v>
      </c>
      <c r="F118" s="291">
        <f ca="1">OFFSET('Actual RAB roll forward'!J$43,13*$A116,0)</f>
        <v>0</v>
      </c>
      <c r="G118" s="291">
        <f ca="1">OFFSET('Actual RAB roll forward'!K$43,13*$A116,0)</f>
        <v>0</v>
      </c>
      <c r="H118" s="291">
        <f ca="1">OFFSET('Actual RAB roll forward'!L$43,13*$A116,0)</f>
        <v>0</v>
      </c>
      <c r="I118" s="291"/>
      <c r="J118" s="280"/>
      <c r="K118" s="280"/>
      <c r="L118" s="280"/>
      <c r="M118" s="280"/>
      <c r="N118" s="280"/>
      <c r="O118" s="280"/>
      <c r="P118" s="280"/>
      <c r="Q118" s="280"/>
      <c r="R118" s="280"/>
      <c r="S118" s="280"/>
      <c r="T118" s="280"/>
      <c r="U118" s="280"/>
      <c r="V118" s="280"/>
      <c r="W118" s="280"/>
      <c r="X118" s="280"/>
    </row>
    <row r="119" spans="1:24">
      <c r="A119" s="280"/>
      <c r="B119" s="285" t="s">
        <v>117</v>
      </c>
      <c r="C119" s="291"/>
      <c r="D119" s="291">
        <f ca="1">OFFSET('Actual RAB roll forward'!H$11,$A116,0)</f>
        <v>0</v>
      </c>
      <c r="E119" s="291">
        <f ca="1">OFFSET('Actual RAB roll forward'!I$11,$A116,0)</f>
        <v>0</v>
      </c>
      <c r="F119" s="291">
        <f ca="1">OFFSET('Actual RAB roll forward'!J$11,$A116,0)</f>
        <v>0</v>
      </c>
      <c r="G119" s="291">
        <f ca="1">OFFSET('Actual RAB roll forward'!K$11,$A116,0)</f>
        <v>0</v>
      </c>
      <c r="H119" s="291">
        <f ca="1">OFFSET('Actual RAB roll forward'!L$11,$A116,0)</f>
        <v>0</v>
      </c>
      <c r="I119" s="291"/>
      <c r="J119" s="280"/>
      <c r="K119" s="280"/>
      <c r="L119" s="280"/>
      <c r="M119" s="280"/>
      <c r="N119" s="280"/>
      <c r="O119" s="280"/>
      <c r="P119" s="280"/>
      <c r="Q119" s="280"/>
      <c r="R119" s="280"/>
      <c r="S119" s="280"/>
      <c r="T119" s="280"/>
      <c r="U119" s="280"/>
      <c r="V119" s="280"/>
      <c r="W119" s="280"/>
      <c r="X119" s="280"/>
    </row>
    <row r="120" spans="1:24">
      <c r="A120" s="280"/>
      <c r="B120" s="296" t="s">
        <v>118</v>
      </c>
      <c r="C120" s="297">
        <v>0</v>
      </c>
      <c r="D120" s="297">
        <f ca="1">D117+D118+D119</f>
        <v>0</v>
      </c>
      <c r="E120" s="297">
        <f ca="1">E117+E118+E119</f>
        <v>0</v>
      </c>
      <c r="F120" s="297">
        <f ca="1">F117+F118+F119</f>
        <v>0</v>
      </c>
      <c r="G120" s="297">
        <f ca="1">G117+G118+G119</f>
        <v>0</v>
      </c>
      <c r="H120" s="297">
        <f ca="1">H117+H118+H119</f>
        <v>0</v>
      </c>
      <c r="I120" s="297"/>
      <c r="J120" s="280"/>
      <c r="K120" s="280"/>
      <c r="L120" s="280"/>
      <c r="M120" s="280"/>
      <c r="N120" s="280"/>
      <c r="O120" s="280"/>
      <c r="P120" s="280"/>
      <c r="Q120" s="280"/>
      <c r="R120" s="280"/>
      <c r="S120" s="280"/>
      <c r="T120" s="280"/>
      <c r="U120" s="280"/>
      <c r="V120" s="280"/>
      <c r="W120" s="280"/>
      <c r="X120" s="280"/>
    </row>
    <row r="121" spans="1:24">
      <c r="A121" s="280"/>
      <c r="B121" s="285" t="s">
        <v>119</v>
      </c>
      <c r="C121" s="291"/>
      <c r="D121" s="291" t="e">
        <f ca="1">-D120/(D118-D119/INDIRECT("A"&amp;$A116&amp;"stdlife"))</f>
        <v>#DIV/0!</v>
      </c>
      <c r="E121" s="291" t="e">
        <f t="shared" ref="E121:H121" ca="1" si="33">-E120/(E118-E119/INDIRECT("A"&amp;$A116&amp;"stdlife"))</f>
        <v>#DIV/0!</v>
      </c>
      <c r="F121" s="291" t="e">
        <f t="shared" ca="1" si="33"/>
        <v>#DIV/0!</v>
      </c>
      <c r="G121" s="291" t="e">
        <f t="shared" ca="1" si="33"/>
        <v>#DIV/0!</v>
      </c>
      <c r="H121" s="291" t="e">
        <f t="shared" ca="1" si="33"/>
        <v>#DIV/0!</v>
      </c>
      <c r="I121" s="291"/>
      <c r="J121" s="280"/>
      <c r="K121" s="280"/>
      <c r="L121" s="280"/>
      <c r="M121" s="280"/>
      <c r="N121" s="280"/>
      <c r="O121" s="280"/>
      <c r="P121" s="280"/>
      <c r="Q121" s="280"/>
      <c r="R121" s="280"/>
      <c r="S121" s="280"/>
      <c r="T121" s="280"/>
      <c r="U121" s="280"/>
      <c r="V121" s="280"/>
      <c r="W121" s="280"/>
      <c r="X121" s="280"/>
    </row>
    <row r="122" spans="1:24">
      <c r="A122" s="280"/>
      <c r="B122" s="290" t="s">
        <v>120</v>
      </c>
      <c r="C122" s="298"/>
      <c r="D122" s="298"/>
      <c r="E122" s="298" t="e">
        <f ca="1">-E117/D121</f>
        <v>#DIV/0!</v>
      </c>
      <c r="F122" s="298" t="e">
        <f t="shared" ref="F122:I122" ca="1" si="34">-F117/E121</f>
        <v>#DIV/0!</v>
      </c>
      <c r="G122" s="298" t="e">
        <f t="shared" ca="1" si="34"/>
        <v>#DIV/0!</v>
      </c>
      <c r="H122" s="298" t="e">
        <f t="shared" ca="1" si="34"/>
        <v>#DIV/0!</v>
      </c>
      <c r="I122" s="298" t="e">
        <f t="shared" ca="1" si="34"/>
        <v>#DIV/0!</v>
      </c>
      <c r="J122" s="280"/>
      <c r="K122" s="280"/>
      <c r="L122" s="280"/>
      <c r="M122" s="280"/>
      <c r="N122" s="280"/>
      <c r="O122" s="280"/>
      <c r="P122" s="280"/>
      <c r="Q122" s="280"/>
      <c r="R122" s="280"/>
      <c r="S122" s="280"/>
      <c r="T122" s="280"/>
      <c r="U122" s="280"/>
      <c r="V122" s="280"/>
      <c r="W122" s="280"/>
      <c r="X122" s="280"/>
    </row>
    <row r="123" spans="1:24">
      <c r="A123" s="280"/>
      <c r="B123" s="280"/>
      <c r="C123" s="291"/>
      <c r="D123" s="291"/>
      <c r="E123" s="291"/>
      <c r="F123" s="291"/>
      <c r="G123" s="291"/>
      <c r="H123" s="291"/>
      <c r="I123" s="291"/>
      <c r="J123" s="280"/>
      <c r="K123" s="280"/>
      <c r="L123" s="280"/>
      <c r="M123" s="280"/>
      <c r="N123" s="280"/>
      <c r="O123" s="280"/>
      <c r="P123" s="280"/>
      <c r="Q123" s="280"/>
      <c r="R123" s="280"/>
      <c r="S123" s="280"/>
      <c r="T123" s="280"/>
      <c r="U123" s="280"/>
      <c r="V123" s="280"/>
      <c r="W123" s="280"/>
      <c r="X123" s="280"/>
    </row>
    <row r="124" spans="1:24">
      <c r="A124" s="280">
        <v>16</v>
      </c>
      <c r="B124" s="299">
        <f ca="1">INDIRECT("Asset"&amp;A124)</f>
        <v>0</v>
      </c>
      <c r="C124" s="297"/>
      <c r="D124" s="297"/>
      <c r="E124" s="297"/>
      <c r="F124" s="297"/>
      <c r="G124" s="297"/>
      <c r="H124" s="297"/>
      <c r="I124" s="297"/>
      <c r="J124" s="280"/>
      <c r="K124" s="280"/>
      <c r="L124" s="280"/>
      <c r="M124" s="280"/>
      <c r="N124" s="280"/>
      <c r="O124" s="280"/>
      <c r="P124" s="280"/>
      <c r="Q124" s="280"/>
      <c r="R124" s="280"/>
      <c r="S124" s="280"/>
      <c r="T124" s="280"/>
      <c r="U124" s="280"/>
      <c r="V124" s="280"/>
      <c r="W124" s="280"/>
      <c r="X124" s="280"/>
    </row>
    <row r="125" spans="1:24">
      <c r="A125" s="280"/>
      <c r="B125" s="285" t="s">
        <v>28</v>
      </c>
      <c r="C125" s="291">
        <v>0</v>
      </c>
      <c r="D125" s="291">
        <v>0</v>
      </c>
      <c r="E125" s="291">
        <f ca="1">D128</f>
        <v>0</v>
      </c>
      <c r="F125" s="291">
        <f ca="1">E128</f>
        <v>0</v>
      </c>
      <c r="G125" s="291">
        <f ca="1">F128</f>
        <v>0</v>
      </c>
      <c r="H125" s="291">
        <f ca="1">G128</f>
        <v>0</v>
      </c>
      <c r="I125" s="291">
        <f ca="1">H128</f>
        <v>0</v>
      </c>
      <c r="J125" s="280"/>
      <c r="K125" s="280"/>
      <c r="L125" s="280"/>
      <c r="M125" s="280"/>
      <c r="N125" s="280"/>
      <c r="O125" s="280"/>
      <c r="P125" s="280"/>
      <c r="Q125" s="280"/>
      <c r="R125" s="280"/>
      <c r="S125" s="280"/>
      <c r="T125" s="280"/>
      <c r="U125" s="280"/>
      <c r="V125" s="280"/>
      <c r="W125" s="280"/>
      <c r="X125" s="280"/>
    </row>
    <row r="126" spans="1:24">
      <c r="A126" s="280"/>
      <c r="B126" s="285" t="s">
        <v>116</v>
      </c>
      <c r="C126" s="291"/>
      <c r="D126" s="291">
        <f ca="1">OFFSET('Actual RAB roll forward'!H$43,13*$A124,0)</f>
        <v>0</v>
      </c>
      <c r="E126" s="291">
        <f ca="1">OFFSET('Actual RAB roll forward'!I$43,13*$A124,0)</f>
        <v>0</v>
      </c>
      <c r="F126" s="291">
        <f ca="1">OFFSET('Actual RAB roll forward'!J$43,13*$A124,0)</f>
        <v>0</v>
      </c>
      <c r="G126" s="291">
        <f ca="1">OFFSET('Actual RAB roll forward'!K$43,13*$A124,0)</f>
        <v>0</v>
      </c>
      <c r="H126" s="291">
        <f ca="1">OFFSET('Actual RAB roll forward'!L$43,13*$A124,0)</f>
        <v>0</v>
      </c>
      <c r="I126" s="291"/>
      <c r="J126" s="280"/>
      <c r="K126" s="280"/>
      <c r="L126" s="280"/>
      <c r="M126" s="280"/>
      <c r="N126" s="280"/>
      <c r="O126" s="280"/>
      <c r="P126" s="280"/>
      <c r="Q126" s="280"/>
      <c r="R126" s="280"/>
      <c r="S126" s="280"/>
      <c r="T126" s="280"/>
      <c r="U126" s="280"/>
      <c r="V126" s="280"/>
      <c r="W126" s="280"/>
      <c r="X126" s="280"/>
    </row>
    <row r="127" spans="1:24">
      <c r="A127" s="280"/>
      <c r="B127" s="285" t="s">
        <v>117</v>
      </c>
      <c r="C127" s="291"/>
      <c r="D127" s="291">
        <f ca="1">OFFSET('Actual RAB roll forward'!H$11,$A124,0)</f>
        <v>0</v>
      </c>
      <c r="E127" s="291">
        <f ca="1">OFFSET('Actual RAB roll forward'!I$11,$A124,0)</f>
        <v>0</v>
      </c>
      <c r="F127" s="291">
        <f ca="1">OFFSET('Actual RAB roll forward'!J$11,$A124,0)</f>
        <v>0</v>
      </c>
      <c r="G127" s="291">
        <f ca="1">OFFSET('Actual RAB roll forward'!K$11,$A124,0)</f>
        <v>0</v>
      </c>
      <c r="H127" s="291">
        <f ca="1">OFFSET('Actual RAB roll forward'!L$11,$A124,0)</f>
        <v>0</v>
      </c>
      <c r="I127" s="291"/>
      <c r="J127" s="280"/>
      <c r="K127" s="280"/>
      <c r="L127" s="280"/>
      <c r="M127" s="280"/>
      <c r="N127" s="280"/>
      <c r="O127" s="280"/>
      <c r="P127" s="280"/>
      <c r="Q127" s="280"/>
      <c r="R127" s="280"/>
      <c r="S127" s="280"/>
      <c r="T127" s="280"/>
      <c r="U127" s="280"/>
      <c r="V127" s="280"/>
      <c r="W127" s="280"/>
      <c r="X127" s="280"/>
    </row>
    <row r="128" spans="1:24">
      <c r="A128" s="280"/>
      <c r="B128" s="296" t="s">
        <v>118</v>
      </c>
      <c r="C128" s="297">
        <v>0</v>
      </c>
      <c r="D128" s="297">
        <f ca="1">D125+D126+D127</f>
        <v>0</v>
      </c>
      <c r="E128" s="297">
        <f ca="1">E125+E126+E127</f>
        <v>0</v>
      </c>
      <c r="F128" s="297">
        <f ca="1">F125+F126+F127</f>
        <v>0</v>
      </c>
      <c r="G128" s="297">
        <f ca="1">G125+G126+G127</f>
        <v>0</v>
      </c>
      <c r="H128" s="297">
        <f ca="1">H125+H126+H127</f>
        <v>0</v>
      </c>
      <c r="I128" s="297"/>
      <c r="J128" s="280"/>
      <c r="K128" s="280"/>
      <c r="L128" s="280"/>
      <c r="M128" s="280"/>
      <c r="N128" s="280"/>
      <c r="O128" s="280"/>
      <c r="P128" s="280"/>
      <c r="Q128" s="280"/>
      <c r="R128" s="280"/>
      <c r="S128" s="280"/>
      <c r="T128" s="280"/>
      <c r="U128" s="280"/>
      <c r="V128" s="280"/>
      <c r="W128" s="280"/>
      <c r="X128" s="280"/>
    </row>
    <row r="129" spans="1:24">
      <c r="A129" s="280"/>
      <c r="B129" s="285" t="s">
        <v>119</v>
      </c>
      <c r="C129" s="291"/>
      <c r="D129" s="291" t="e">
        <f ca="1">-D128/(D126-D127/INDIRECT("A"&amp;$A124&amp;"stdlife"))</f>
        <v>#DIV/0!</v>
      </c>
      <c r="E129" s="291" t="e">
        <f t="shared" ref="E129:H129" ca="1" si="35">-E128/(E126-E127/INDIRECT("A"&amp;$A124&amp;"stdlife"))</f>
        <v>#DIV/0!</v>
      </c>
      <c r="F129" s="291" t="e">
        <f t="shared" ca="1" si="35"/>
        <v>#DIV/0!</v>
      </c>
      <c r="G129" s="291" t="e">
        <f t="shared" ca="1" si="35"/>
        <v>#DIV/0!</v>
      </c>
      <c r="H129" s="291" t="e">
        <f t="shared" ca="1" si="35"/>
        <v>#DIV/0!</v>
      </c>
      <c r="I129" s="291"/>
      <c r="J129" s="280"/>
      <c r="K129" s="280"/>
      <c r="L129" s="280"/>
      <c r="M129" s="280"/>
      <c r="N129" s="280"/>
      <c r="O129" s="280"/>
      <c r="P129" s="280"/>
      <c r="Q129" s="280"/>
      <c r="R129" s="280"/>
      <c r="S129" s="280"/>
      <c r="T129" s="280"/>
      <c r="U129" s="280"/>
      <c r="V129" s="280"/>
      <c r="W129" s="280"/>
      <c r="X129" s="280"/>
    </row>
    <row r="130" spans="1:24">
      <c r="A130" s="280"/>
      <c r="B130" s="290" t="s">
        <v>120</v>
      </c>
      <c r="C130" s="298"/>
      <c r="D130" s="298"/>
      <c r="E130" s="298" t="e">
        <f ca="1">-E125/D129</f>
        <v>#DIV/0!</v>
      </c>
      <c r="F130" s="298" t="e">
        <f t="shared" ref="F130:I130" ca="1" si="36">-F125/E129</f>
        <v>#DIV/0!</v>
      </c>
      <c r="G130" s="298" t="e">
        <f t="shared" ca="1" si="36"/>
        <v>#DIV/0!</v>
      </c>
      <c r="H130" s="298" t="e">
        <f t="shared" ca="1" si="36"/>
        <v>#DIV/0!</v>
      </c>
      <c r="I130" s="298" t="e">
        <f t="shared" ca="1" si="36"/>
        <v>#DIV/0!</v>
      </c>
      <c r="J130" s="280"/>
      <c r="K130" s="280"/>
      <c r="L130" s="280"/>
      <c r="M130" s="280"/>
      <c r="N130" s="280"/>
      <c r="O130" s="280"/>
      <c r="P130" s="280"/>
      <c r="Q130" s="280"/>
      <c r="R130" s="280"/>
      <c r="S130" s="280"/>
      <c r="T130" s="280"/>
      <c r="U130" s="280"/>
      <c r="V130" s="280"/>
      <c r="W130" s="280"/>
      <c r="X130" s="280"/>
    </row>
    <row r="131" spans="1:24">
      <c r="A131" s="280"/>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row>
    <row r="132" spans="1:24">
      <c r="A132" s="280"/>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row>
    <row r="133" spans="1:24">
      <c r="A133" s="280"/>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row>
    <row r="134" spans="1:24">
      <c r="A134" s="280"/>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row>
    <row r="135" spans="1:24" ht="23.25">
      <c r="A135" s="280"/>
      <c r="B135" s="281" t="s">
        <v>121</v>
      </c>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row>
    <row r="136" spans="1:24">
      <c r="A136" s="280"/>
      <c r="B136" s="282"/>
      <c r="C136" s="283" t="str">
        <f>Input!G40</f>
        <v>2008-09</v>
      </c>
      <c r="D136" s="283" t="str">
        <f>Input!H40</f>
        <v>2009-10</v>
      </c>
      <c r="E136" s="283" t="str">
        <f>Input!I40</f>
        <v>2010-11</v>
      </c>
      <c r="F136" s="283" t="str">
        <f>Input!J40</f>
        <v>2011-12</v>
      </c>
      <c r="G136" s="283" t="str">
        <f>Input!K40</f>
        <v>2012-13</v>
      </c>
      <c r="H136" s="283" t="str">
        <f>Input!L40</f>
        <v>2013-14</v>
      </c>
      <c r="I136" s="283" t="str">
        <f>Input!M40</f>
        <v>2014-15</v>
      </c>
      <c r="J136" s="280"/>
      <c r="K136" s="280"/>
      <c r="L136" s="280"/>
      <c r="M136" s="280"/>
      <c r="N136" s="280"/>
      <c r="O136" s="280"/>
      <c r="P136" s="280"/>
      <c r="Q136" s="280"/>
      <c r="R136" s="280"/>
      <c r="S136" s="280"/>
      <c r="T136" s="280"/>
      <c r="U136" s="280"/>
      <c r="V136" s="280"/>
      <c r="W136" s="280"/>
      <c r="X136" s="280"/>
    </row>
    <row r="137" spans="1:24">
      <c r="A137" s="280">
        <v>1</v>
      </c>
      <c r="B137" s="284" t="str">
        <f ca="1">INDIRECT("Asset"&amp;A137)</f>
        <v>Opening Distribution Assets</v>
      </c>
      <c r="C137" s="285"/>
      <c r="D137" s="280"/>
      <c r="E137" s="280"/>
      <c r="F137" s="280"/>
      <c r="G137" s="280"/>
      <c r="H137" s="280"/>
      <c r="I137" s="280"/>
      <c r="J137" s="280"/>
      <c r="K137" s="280"/>
      <c r="L137" s="280"/>
      <c r="M137" s="280"/>
      <c r="N137" s="280"/>
      <c r="O137" s="280"/>
      <c r="P137" s="280"/>
      <c r="Q137" s="280"/>
      <c r="R137" s="280"/>
      <c r="S137" s="280"/>
      <c r="T137" s="280"/>
      <c r="U137" s="280"/>
      <c r="V137" s="280"/>
      <c r="W137" s="280"/>
      <c r="X137" s="280"/>
    </row>
    <row r="138" spans="1:24">
      <c r="A138" s="280"/>
      <c r="B138" s="285" t="s">
        <v>28</v>
      </c>
      <c r="C138" s="291">
        <f ca="1">OFFSET('Tax value roll forward'!$G$7,A137,0)</f>
        <v>57.564331517826218</v>
      </c>
      <c r="D138" s="291">
        <f t="shared" ref="D138:I138" ca="1" si="37">C141</f>
        <v>59.430165969187527</v>
      </c>
      <c r="E138" s="291">
        <f t="shared" ca="1" si="37"/>
        <v>56.90695133227014</v>
      </c>
      <c r="F138" s="291">
        <f t="shared" ca="1" si="37"/>
        <v>54.383736695352752</v>
      </c>
      <c r="G138" s="291">
        <f t="shared" ca="1" si="37"/>
        <v>51.860522058435365</v>
      </c>
      <c r="H138" s="291">
        <f t="shared" ca="1" si="37"/>
        <v>49.337307421517977</v>
      </c>
      <c r="I138" s="291">
        <f t="shared" ca="1" si="37"/>
        <v>46.814092784600589</v>
      </c>
      <c r="J138" s="280"/>
      <c r="K138" s="280"/>
      <c r="L138" s="280"/>
      <c r="M138" s="280"/>
      <c r="N138" s="280"/>
      <c r="O138" s="280"/>
      <c r="P138" s="280"/>
      <c r="Q138" s="280"/>
      <c r="R138" s="280"/>
      <c r="S138" s="280"/>
      <c r="T138" s="280"/>
      <c r="U138" s="280"/>
      <c r="V138" s="280"/>
      <c r="W138" s="280"/>
      <c r="X138" s="280"/>
    </row>
    <row r="139" spans="1:24">
      <c r="A139" s="280"/>
      <c r="B139" s="285" t="s">
        <v>116</v>
      </c>
      <c r="C139" s="291">
        <f ca="1">OFFSET('Tax value roll forward'!G$71,14*$A137,0)</f>
        <v>-2.4270092494021513</v>
      </c>
      <c r="D139" s="291">
        <f ca="1">OFFSET('Tax value roll forward'!H$71,14*$A137,0)</f>
        <v>-2.5232146369173871</v>
      </c>
      <c r="E139" s="291">
        <f ca="1">OFFSET('Tax value roll forward'!I$71,14*$A137,0)</f>
        <v>-2.5232146369173871</v>
      </c>
      <c r="F139" s="291">
        <f ca="1">OFFSET('Tax value roll forward'!J$71,14*$A137,0)</f>
        <v>-2.5232146369173871</v>
      </c>
      <c r="G139" s="291">
        <f ca="1">OFFSET('Tax value roll forward'!K$71,14*$A137,0)</f>
        <v>-2.5232146369173871</v>
      </c>
      <c r="H139" s="291">
        <f ca="1">OFFSET('Tax value roll forward'!L$71,14*$A137,0)</f>
        <v>-2.5232146369173871</v>
      </c>
      <c r="I139" s="291"/>
      <c r="J139" s="280"/>
      <c r="K139" s="280"/>
      <c r="L139" s="280"/>
      <c r="M139" s="280"/>
      <c r="N139" s="280"/>
      <c r="O139" s="280"/>
      <c r="P139" s="280"/>
      <c r="Q139" s="280"/>
      <c r="R139" s="280"/>
      <c r="S139" s="280"/>
      <c r="T139" s="280"/>
      <c r="U139" s="280"/>
      <c r="V139" s="280"/>
      <c r="W139" s="280"/>
      <c r="X139" s="280"/>
    </row>
    <row r="140" spans="1:24">
      <c r="A140" s="280"/>
      <c r="B140" s="285" t="s">
        <v>117</v>
      </c>
      <c r="C140" s="291">
        <f ca="1">OFFSET('Tax value roll forward'!G$39,$A137,0)</f>
        <v>4.2928437007634601</v>
      </c>
      <c r="D140" s="291">
        <f ca="1">OFFSET('Tax value roll forward'!H$39,$A137,0)</f>
        <v>0</v>
      </c>
      <c r="E140" s="291">
        <f ca="1">OFFSET('Tax value roll forward'!I$39,$A137,0)</f>
        <v>0</v>
      </c>
      <c r="F140" s="291">
        <f ca="1">OFFSET('Tax value roll forward'!J$39,$A137,0)</f>
        <v>0</v>
      </c>
      <c r="G140" s="291">
        <f ca="1">OFFSET('Tax value roll forward'!K$39,$A137,0)</f>
        <v>0</v>
      </c>
      <c r="H140" s="291">
        <f ca="1">OFFSET('Tax value roll forward'!L$39,$A137,0)</f>
        <v>0</v>
      </c>
      <c r="I140" s="291"/>
      <c r="J140" s="280"/>
      <c r="K140" s="280"/>
      <c r="L140" s="280"/>
      <c r="M140" s="280"/>
      <c r="N140" s="280"/>
      <c r="O140" s="280"/>
      <c r="P140" s="280"/>
      <c r="Q140" s="280"/>
      <c r="R140" s="280"/>
      <c r="S140" s="280"/>
      <c r="T140" s="280"/>
      <c r="U140" s="280"/>
      <c r="V140" s="280"/>
      <c r="W140" s="280"/>
      <c r="X140" s="280"/>
    </row>
    <row r="141" spans="1:24">
      <c r="A141" s="280"/>
      <c r="B141" s="296" t="s">
        <v>118</v>
      </c>
      <c r="C141" s="297">
        <f t="shared" ref="C141:H141" ca="1" si="38">C138+C139+C140</f>
        <v>59.430165969187527</v>
      </c>
      <c r="D141" s="297">
        <f t="shared" ca="1" si="38"/>
        <v>56.90695133227014</v>
      </c>
      <c r="E141" s="297">
        <f t="shared" ca="1" si="38"/>
        <v>54.383736695352752</v>
      </c>
      <c r="F141" s="297">
        <f t="shared" ca="1" si="38"/>
        <v>51.860522058435365</v>
      </c>
      <c r="G141" s="297">
        <f t="shared" ca="1" si="38"/>
        <v>49.337307421517977</v>
      </c>
      <c r="H141" s="297">
        <f t="shared" ca="1" si="38"/>
        <v>46.814092784600589</v>
      </c>
      <c r="I141" s="297"/>
      <c r="J141" s="280"/>
      <c r="K141" s="280"/>
      <c r="L141" s="280"/>
      <c r="M141" s="280"/>
      <c r="N141" s="280"/>
      <c r="O141" s="280"/>
      <c r="P141" s="280"/>
      <c r="Q141" s="280"/>
      <c r="R141" s="280"/>
      <c r="S141" s="280"/>
      <c r="T141" s="280"/>
      <c r="U141" s="280"/>
      <c r="V141" s="280"/>
      <c r="W141" s="280"/>
      <c r="X141" s="280"/>
    </row>
    <row r="142" spans="1:24">
      <c r="A142" s="280"/>
      <c r="B142" s="285" t="s">
        <v>119</v>
      </c>
      <c r="C142" s="291"/>
      <c r="D142" s="291">
        <f ca="1">-D141/(D139-D140/INDIRECT("A"&amp;$A137&amp;"taxstdlife"))</f>
        <v>22.553353369015564</v>
      </c>
      <c r="E142" s="291">
        <f t="shared" ref="E142:H142" ca="1" si="39">-E141/(E139-E140/INDIRECT("A"&amp;$A137&amp;"taxstdlife"))</f>
        <v>21.553353369015564</v>
      </c>
      <c r="F142" s="291">
        <f t="shared" ca="1" si="39"/>
        <v>20.553353369015564</v>
      </c>
      <c r="G142" s="291">
        <f t="shared" ca="1" si="39"/>
        <v>19.553353369015564</v>
      </c>
      <c r="H142" s="291">
        <f t="shared" ca="1" si="39"/>
        <v>18.553353369015564</v>
      </c>
      <c r="I142" s="291"/>
      <c r="J142" s="280"/>
      <c r="K142" s="280"/>
      <c r="L142" s="280"/>
      <c r="M142" s="280"/>
      <c r="N142" s="280"/>
      <c r="O142" s="280"/>
      <c r="P142" s="280"/>
      <c r="Q142" s="280"/>
      <c r="R142" s="280"/>
      <c r="S142" s="280"/>
      <c r="T142" s="280"/>
      <c r="U142" s="280"/>
      <c r="V142" s="280"/>
      <c r="W142" s="280"/>
      <c r="X142" s="280"/>
    </row>
    <row r="143" spans="1:24">
      <c r="A143" s="280"/>
      <c r="B143" s="290" t="s">
        <v>120</v>
      </c>
      <c r="C143" s="298"/>
      <c r="D143" s="298"/>
      <c r="E143" s="298">
        <f ca="1">-E138/D142</f>
        <v>-2.5232146369173871</v>
      </c>
      <c r="F143" s="298">
        <f t="shared" ref="F143:I143" ca="1" si="40">-F138/E142</f>
        <v>-2.5232146369173871</v>
      </c>
      <c r="G143" s="298">
        <f t="shared" ca="1" si="40"/>
        <v>-2.5232146369173871</v>
      </c>
      <c r="H143" s="298">
        <f t="shared" ca="1" si="40"/>
        <v>-2.5232146369173871</v>
      </c>
      <c r="I143" s="298">
        <f t="shared" ca="1" si="40"/>
        <v>-2.5232146369173871</v>
      </c>
      <c r="J143" s="280"/>
      <c r="K143" s="280"/>
      <c r="L143" s="280"/>
      <c r="M143" s="280"/>
      <c r="N143" s="280"/>
      <c r="O143" s="280"/>
      <c r="P143" s="280"/>
      <c r="Q143" s="280"/>
      <c r="R143" s="280"/>
      <c r="S143" s="280"/>
      <c r="T143" s="280"/>
      <c r="U143" s="280"/>
      <c r="V143" s="280"/>
      <c r="W143" s="280"/>
      <c r="X143" s="280"/>
    </row>
    <row r="144" spans="1:24">
      <c r="A144" s="280"/>
      <c r="B144" s="280"/>
      <c r="C144" s="291"/>
      <c r="D144" s="291"/>
      <c r="E144" s="291"/>
      <c r="F144" s="291"/>
      <c r="G144" s="291"/>
      <c r="H144" s="291"/>
      <c r="I144" s="291"/>
      <c r="J144" s="280"/>
      <c r="K144" s="280"/>
      <c r="L144" s="280"/>
      <c r="M144" s="280"/>
      <c r="N144" s="280"/>
      <c r="O144" s="280"/>
      <c r="P144" s="280"/>
      <c r="Q144" s="280"/>
      <c r="R144" s="280"/>
      <c r="S144" s="280"/>
      <c r="T144" s="280"/>
      <c r="U144" s="280"/>
      <c r="V144" s="280"/>
      <c r="W144" s="280"/>
      <c r="X144" s="280"/>
    </row>
    <row r="145" spans="1:24">
      <c r="A145" s="280">
        <v>2</v>
      </c>
      <c r="B145" s="284" t="str">
        <f ca="1">INDIRECT("Asset"&amp;A145)</f>
        <v>Sub-transmission Overhead</v>
      </c>
      <c r="C145" s="285"/>
      <c r="D145" s="280"/>
      <c r="E145" s="280"/>
      <c r="F145" s="280"/>
      <c r="G145" s="280"/>
      <c r="H145" s="280"/>
      <c r="I145" s="280"/>
      <c r="J145" s="280"/>
      <c r="K145" s="280"/>
      <c r="L145" s="280"/>
      <c r="M145" s="280"/>
      <c r="N145" s="280"/>
      <c r="O145" s="280"/>
      <c r="P145" s="280"/>
      <c r="Q145" s="280"/>
      <c r="R145" s="280"/>
      <c r="S145" s="280"/>
      <c r="T145" s="280"/>
      <c r="U145" s="280"/>
      <c r="V145" s="280"/>
      <c r="W145" s="280"/>
      <c r="X145" s="280"/>
    </row>
    <row r="146" spans="1:24">
      <c r="A146" s="280"/>
      <c r="B146" s="285" t="s">
        <v>28</v>
      </c>
      <c r="C146" s="291">
        <f ca="1">OFFSET('Tax value roll forward'!$G$7,A145,0)</f>
        <v>0</v>
      </c>
      <c r="D146" s="291">
        <f t="shared" ref="D146:I146" ca="1" si="41">C149</f>
        <v>0</v>
      </c>
      <c r="E146" s="291">
        <f t="shared" ca="1" si="41"/>
        <v>7.8529862683911524</v>
      </c>
      <c r="F146" s="291">
        <f t="shared" ca="1" si="41"/>
        <v>14.260227951594572</v>
      </c>
      <c r="G146" s="291">
        <f t="shared" ca="1" si="41"/>
        <v>20.64978559752408</v>
      </c>
      <c r="H146" s="291">
        <f t="shared" ca="1" si="41"/>
        <v>24.668707920124909</v>
      </c>
      <c r="I146" s="291">
        <f t="shared" ca="1" si="41"/>
        <v>27.442982793383152</v>
      </c>
      <c r="J146" s="280"/>
      <c r="K146" s="280"/>
      <c r="L146" s="280"/>
      <c r="M146" s="280"/>
      <c r="N146" s="280"/>
      <c r="O146" s="280"/>
      <c r="P146" s="280"/>
      <c r="Q146" s="280"/>
      <c r="R146" s="280"/>
      <c r="S146" s="280"/>
      <c r="T146" s="280"/>
      <c r="U146" s="280"/>
      <c r="V146" s="280"/>
      <c r="W146" s="280"/>
      <c r="X146" s="280"/>
    </row>
    <row r="147" spans="1:24">
      <c r="A147" s="280"/>
      <c r="B147" s="285" t="s">
        <v>116</v>
      </c>
      <c r="C147" s="291">
        <f ca="1">OFFSET('Tax value roll forward'!G$71,14*$A145,0)</f>
        <v>0</v>
      </c>
      <c r="D147" s="291">
        <f ca="1">OFFSET('Tax value roll forward'!H$71,14*$A145,0)</f>
        <v>0</v>
      </c>
      <c r="E147" s="291">
        <f ca="1">OFFSET('Tax value roll forward'!I$71,14*$A145,0)</f>
        <v>-0.16532602670297164</v>
      </c>
      <c r="F147" s="291">
        <f ca="1">OFFSET('Tax value roll forward'!J$71,14*$A145,0)</f>
        <v>-0.30369587322731673</v>
      </c>
      <c r="G147" s="291">
        <f ca="1">OFFSET('Tax value roll forward'!K$71,14*$A145,0)</f>
        <v>-0.44460647363061834</v>
      </c>
      <c r="H147" s="291">
        <f ca="1">OFFSET('Tax value roll forward'!L$71,14*$A145,0)</f>
        <v>-0.53857550091970141</v>
      </c>
      <c r="I147" s="291"/>
      <c r="J147" s="280"/>
      <c r="K147" s="280"/>
      <c r="L147" s="280"/>
      <c r="M147" s="280"/>
      <c r="N147" s="280"/>
      <c r="O147" s="280"/>
      <c r="P147" s="280"/>
      <c r="Q147" s="280"/>
      <c r="R147" s="280"/>
      <c r="S147" s="280"/>
      <c r="T147" s="280"/>
      <c r="U147" s="280"/>
      <c r="V147" s="280"/>
      <c r="W147" s="280"/>
      <c r="X147" s="280"/>
    </row>
    <row r="148" spans="1:24">
      <c r="A148" s="280"/>
      <c r="B148" s="285" t="s">
        <v>117</v>
      </c>
      <c r="C148" s="291">
        <f ca="1">OFFSET('Tax value roll forward'!G$39,$A145,0)</f>
        <v>0</v>
      </c>
      <c r="D148" s="291">
        <f ca="1">OFFSET('Tax value roll forward'!H$39,$A145,0)</f>
        <v>7.8529862683911524</v>
      </c>
      <c r="E148" s="291">
        <f ca="1">OFFSET('Tax value roll forward'!I$39,$A145,0)</f>
        <v>6.5725677099063926</v>
      </c>
      <c r="F148" s="291">
        <f ca="1">OFFSET('Tax value roll forward'!J$39,$A145,0)</f>
        <v>6.6932535191568254</v>
      </c>
      <c r="G148" s="291">
        <f ca="1">OFFSET('Tax value roll forward'!K$39,$A145,0)</f>
        <v>4.4635287962314463</v>
      </c>
      <c r="H148" s="291">
        <f ca="1">OFFSET('Tax value roll forward'!L$39,$A145,0)</f>
        <v>3.3128503741779429</v>
      </c>
      <c r="I148" s="291"/>
      <c r="J148" s="280"/>
      <c r="K148" s="280"/>
      <c r="L148" s="280"/>
      <c r="M148" s="280"/>
      <c r="N148" s="280"/>
      <c r="O148" s="280"/>
      <c r="P148" s="280"/>
      <c r="Q148" s="280"/>
      <c r="R148" s="280"/>
      <c r="S148" s="280"/>
      <c r="T148" s="280"/>
      <c r="U148" s="280"/>
      <c r="V148" s="280"/>
      <c r="W148" s="280"/>
      <c r="X148" s="280"/>
    </row>
    <row r="149" spans="1:24">
      <c r="A149" s="280"/>
      <c r="B149" s="296" t="s">
        <v>118</v>
      </c>
      <c r="C149" s="297">
        <f t="shared" ref="C149:H149" ca="1" si="42">C146+C147+C148</f>
        <v>0</v>
      </c>
      <c r="D149" s="297">
        <f t="shared" ca="1" si="42"/>
        <v>7.8529862683911524</v>
      </c>
      <c r="E149" s="297">
        <f t="shared" ca="1" si="42"/>
        <v>14.260227951594572</v>
      </c>
      <c r="F149" s="297">
        <f t="shared" ca="1" si="42"/>
        <v>20.64978559752408</v>
      </c>
      <c r="G149" s="297">
        <f t="shared" ca="1" si="42"/>
        <v>24.668707920124909</v>
      </c>
      <c r="H149" s="297">
        <f t="shared" ca="1" si="42"/>
        <v>27.442982793383152</v>
      </c>
      <c r="I149" s="297"/>
      <c r="J149" s="280"/>
      <c r="K149" s="280"/>
      <c r="L149" s="280"/>
      <c r="M149" s="280"/>
      <c r="N149" s="280"/>
      <c r="O149" s="280"/>
      <c r="P149" s="280"/>
      <c r="Q149" s="280"/>
      <c r="R149" s="280"/>
      <c r="S149" s="280"/>
      <c r="T149" s="280"/>
      <c r="U149" s="280"/>
      <c r="V149" s="280"/>
      <c r="W149" s="280"/>
      <c r="X149" s="280"/>
    </row>
    <row r="150" spans="1:24">
      <c r="A150" s="280"/>
      <c r="B150" s="285" t="s">
        <v>119</v>
      </c>
      <c r="C150" s="291"/>
      <c r="D150" s="291">
        <f ca="1">-D149/(D147-D148/INDIRECT("A"&amp;$A145&amp;"taxstdlife"))</f>
        <v>47.5</v>
      </c>
      <c r="E150" s="291">
        <f t="shared" ref="E150:H150" ca="1" si="43">-E149/(E147-E148/INDIRECT("A"&amp;$A145&amp;"taxstdlife"))</f>
        <v>46.955619778609154</v>
      </c>
      <c r="F150" s="291">
        <f t="shared" ca="1" si="43"/>
        <v>46.44508531083612</v>
      </c>
      <c r="G150" s="291">
        <f t="shared" ca="1" si="43"/>
        <v>45.803620621434234</v>
      </c>
      <c r="H150" s="291">
        <f t="shared" ca="1" si="43"/>
        <v>45.112762124338666</v>
      </c>
      <c r="I150" s="291"/>
      <c r="J150" s="280"/>
      <c r="K150" s="280"/>
      <c r="L150" s="280"/>
      <c r="M150" s="280"/>
      <c r="N150" s="280"/>
      <c r="O150" s="280"/>
      <c r="P150" s="280"/>
      <c r="Q150" s="280"/>
      <c r="R150" s="280"/>
      <c r="S150" s="280"/>
      <c r="T150" s="280"/>
      <c r="U150" s="280"/>
      <c r="V150" s="280"/>
      <c r="W150" s="280"/>
      <c r="X150" s="280"/>
    </row>
    <row r="151" spans="1:24">
      <c r="A151" s="280"/>
      <c r="B151" s="290" t="s">
        <v>120</v>
      </c>
      <c r="C151" s="298"/>
      <c r="D151" s="298"/>
      <c r="E151" s="298">
        <f ca="1">-E146/D150</f>
        <v>-0.16532602670297164</v>
      </c>
      <c r="F151" s="298">
        <f t="shared" ref="F151:I151" ca="1" si="44">-F146/E150</f>
        <v>-0.30369587322731673</v>
      </c>
      <c r="G151" s="298">
        <f t="shared" ca="1" si="44"/>
        <v>-0.44460647363061834</v>
      </c>
      <c r="H151" s="298">
        <f t="shared" ca="1" si="44"/>
        <v>-0.53857550091970141</v>
      </c>
      <c r="I151" s="298">
        <f t="shared" ca="1" si="44"/>
        <v>-0.60831971932344753</v>
      </c>
      <c r="J151" s="280"/>
      <c r="K151" s="280"/>
      <c r="L151" s="280"/>
      <c r="M151" s="280"/>
      <c r="N151" s="280"/>
      <c r="O151" s="280"/>
      <c r="P151" s="280"/>
      <c r="Q151" s="280"/>
      <c r="R151" s="280"/>
      <c r="S151" s="280"/>
      <c r="T151" s="280"/>
      <c r="U151" s="280"/>
      <c r="V151" s="280"/>
      <c r="W151" s="280"/>
      <c r="X151" s="280"/>
    </row>
    <row r="152" spans="1:24">
      <c r="A152" s="280"/>
      <c r="B152" s="280"/>
      <c r="C152" s="291"/>
      <c r="D152" s="291"/>
      <c r="E152" s="291"/>
      <c r="F152" s="291"/>
      <c r="G152" s="291"/>
      <c r="H152" s="291"/>
      <c r="I152" s="291"/>
      <c r="J152" s="280"/>
      <c r="K152" s="280"/>
      <c r="L152" s="280"/>
      <c r="M152" s="280"/>
      <c r="N152" s="280"/>
      <c r="O152" s="280"/>
      <c r="P152" s="280"/>
      <c r="Q152" s="280"/>
      <c r="R152" s="280"/>
      <c r="S152" s="280"/>
      <c r="T152" s="280"/>
      <c r="U152" s="280"/>
      <c r="V152" s="280"/>
      <c r="W152" s="280"/>
      <c r="X152" s="280"/>
    </row>
    <row r="153" spans="1:24">
      <c r="A153" s="280">
        <v>3</v>
      </c>
      <c r="B153" s="284" t="str">
        <f ca="1">INDIRECT("Asset"&amp;A153)</f>
        <v>Sub-transmission Underground</v>
      </c>
      <c r="C153" s="285"/>
      <c r="D153" s="280"/>
      <c r="E153" s="280"/>
      <c r="F153" s="280"/>
      <c r="G153" s="280"/>
      <c r="H153" s="280"/>
      <c r="I153" s="280"/>
      <c r="J153" s="280"/>
      <c r="K153" s="280"/>
      <c r="L153" s="280"/>
      <c r="M153" s="280"/>
      <c r="N153" s="280"/>
      <c r="O153" s="280"/>
      <c r="P153" s="280"/>
      <c r="Q153" s="280"/>
      <c r="R153" s="280"/>
      <c r="S153" s="280"/>
      <c r="T153" s="280"/>
      <c r="U153" s="280"/>
      <c r="V153" s="280"/>
      <c r="W153" s="280"/>
      <c r="X153" s="280"/>
    </row>
    <row r="154" spans="1:24">
      <c r="A154" s="280"/>
      <c r="B154" s="285" t="s">
        <v>28</v>
      </c>
      <c r="C154" s="291">
        <f ca="1">OFFSET('Tax value roll forward'!$G$7,A153,0)</f>
        <v>0</v>
      </c>
      <c r="D154" s="291">
        <f t="shared" ref="D154:I154" ca="1" si="45">C157</f>
        <v>0</v>
      </c>
      <c r="E154" s="291">
        <f t="shared" ca="1" si="45"/>
        <v>0</v>
      </c>
      <c r="F154" s="291">
        <f t="shared" ca="1" si="45"/>
        <v>0</v>
      </c>
      <c r="G154" s="291">
        <f t="shared" ca="1" si="45"/>
        <v>0</v>
      </c>
      <c r="H154" s="291">
        <f t="shared" ca="1" si="45"/>
        <v>0</v>
      </c>
      <c r="I154" s="291">
        <f t="shared" ca="1" si="45"/>
        <v>0</v>
      </c>
      <c r="J154" s="280"/>
      <c r="K154" s="280"/>
      <c r="L154" s="280"/>
      <c r="M154" s="280"/>
      <c r="N154" s="280"/>
      <c r="O154" s="280"/>
      <c r="P154" s="280"/>
      <c r="Q154" s="280"/>
      <c r="R154" s="280"/>
      <c r="S154" s="280"/>
      <c r="T154" s="280"/>
      <c r="U154" s="280"/>
      <c r="V154" s="280"/>
      <c r="W154" s="280"/>
      <c r="X154" s="280"/>
    </row>
    <row r="155" spans="1:24">
      <c r="A155" s="280"/>
      <c r="B155" s="285" t="s">
        <v>116</v>
      </c>
      <c r="C155" s="291">
        <f ca="1">OFFSET('Tax value roll forward'!G$71,14*$A153,0)</f>
        <v>0</v>
      </c>
      <c r="D155" s="291">
        <f ca="1">OFFSET('Tax value roll forward'!H$71,14*$A153,0)</f>
        <v>0</v>
      </c>
      <c r="E155" s="291">
        <f ca="1">OFFSET('Tax value roll forward'!I$71,14*$A153,0)</f>
        <v>0</v>
      </c>
      <c r="F155" s="291">
        <f ca="1">OFFSET('Tax value roll forward'!J$71,14*$A153,0)</f>
        <v>0</v>
      </c>
      <c r="G155" s="291">
        <f ca="1">OFFSET('Tax value roll forward'!K$71,14*$A153,0)</f>
        <v>0</v>
      </c>
      <c r="H155" s="291">
        <f ca="1">OFFSET('Tax value roll forward'!L$71,14*$A153,0)</f>
        <v>0</v>
      </c>
      <c r="I155" s="291"/>
      <c r="J155" s="280"/>
      <c r="K155" s="280"/>
      <c r="L155" s="280"/>
      <c r="M155" s="280"/>
      <c r="N155" s="280"/>
      <c r="O155" s="280"/>
      <c r="P155" s="280"/>
      <c r="Q155" s="280"/>
      <c r="R155" s="280"/>
      <c r="S155" s="280"/>
      <c r="T155" s="280"/>
      <c r="U155" s="280"/>
      <c r="V155" s="280"/>
      <c r="W155" s="280"/>
      <c r="X155" s="280"/>
    </row>
    <row r="156" spans="1:24">
      <c r="A156" s="280"/>
      <c r="B156" s="285" t="s">
        <v>117</v>
      </c>
      <c r="C156" s="291">
        <f ca="1">OFFSET('Tax value roll forward'!G$39,$A153,0)</f>
        <v>0</v>
      </c>
      <c r="D156" s="291">
        <f ca="1">OFFSET('Tax value roll forward'!H$39,$A153,0)</f>
        <v>0</v>
      </c>
      <c r="E156" s="291">
        <f ca="1">OFFSET('Tax value roll forward'!I$39,$A153,0)</f>
        <v>0</v>
      </c>
      <c r="F156" s="291">
        <f ca="1">OFFSET('Tax value roll forward'!J$39,$A153,0)</f>
        <v>0</v>
      </c>
      <c r="G156" s="291">
        <f ca="1">OFFSET('Tax value roll forward'!K$39,$A153,0)</f>
        <v>0</v>
      </c>
      <c r="H156" s="291">
        <f ca="1">OFFSET('Tax value roll forward'!L$39,$A153,0)</f>
        <v>0</v>
      </c>
      <c r="I156" s="291"/>
      <c r="J156" s="280"/>
      <c r="K156" s="280"/>
      <c r="L156" s="280"/>
      <c r="M156" s="280"/>
      <c r="N156" s="280"/>
      <c r="O156" s="280"/>
      <c r="P156" s="280"/>
      <c r="Q156" s="280"/>
      <c r="R156" s="280"/>
      <c r="S156" s="280"/>
      <c r="T156" s="280"/>
      <c r="U156" s="280"/>
      <c r="V156" s="280"/>
      <c r="W156" s="280"/>
      <c r="X156" s="280"/>
    </row>
    <row r="157" spans="1:24">
      <c r="A157" s="280"/>
      <c r="B157" s="296" t="s">
        <v>118</v>
      </c>
      <c r="C157" s="297">
        <f t="shared" ref="C157:H157" ca="1" si="46">C154+C155+C156</f>
        <v>0</v>
      </c>
      <c r="D157" s="297">
        <f t="shared" ca="1" si="46"/>
        <v>0</v>
      </c>
      <c r="E157" s="297">
        <f t="shared" ca="1" si="46"/>
        <v>0</v>
      </c>
      <c r="F157" s="297">
        <f t="shared" ca="1" si="46"/>
        <v>0</v>
      </c>
      <c r="G157" s="297">
        <f t="shared" ca="1" si="46"/>
        <v>0</v>
      </c>
      <c r="H157" s="297">
        <f t="shared" ca="1" si="46"/>
        <v>0</v>
      </c>
      <c r="I157" s="297"/>
      <c r="J157" s="280"/>
      <c r="K157" s="280"/>
      <c r="L157" s="280"/>
      <c r="M157" s="280"/>
      <c r="N157" s="280"/>
      <c r="O157" s="280"/>
      <c r="P157" s="280"/>
      <c r="Q157" s="280"/>
      <c r="R157" s="280"/>
      <c r="S157" s="280"/>
      <c r="T157" s="280"/>
      <c r="U157" s="280"/>
      <c r="V157" s="280"/>
      <c r="W157" s="280"/>
      <c r="X157" s="280"/>
    </row>
    <row r="158" spans="1:24">
      <c r="A158" s="280"/>
      <c r="B158" s="285" t="s">
        <v>119</v>
      </c>
      <c r="C158" s="291"/>
      <c r="D158" s="291" t="e">
        <f ca="1">-D157/(D155-D156/INDIRECT("A"&amp;$A153&amp;"taxstdlife"))</f>
        <v>#DIV/0!</v>
      </c>
      <c r="E158" s="291" t="e">
        <f t="shared" ref="E158" ca="1" si="47">-E157/(E155-E156/INDIRECT("A"&amp;$A153&amp;"taxstdlife"))</f>
        <v>#DIV/0!</v>
      </c>
      <c r="F158" s="291" t="e">
        <f t="shared" ref="F158" ca="1" si="48">-F157/(F155-F156/INDIRECT("A"&amp;$A153&amp;"taxstdlife"))</f>
        <v>#DIV/0!</v>
      </c>
      <c r="G158" s="291" t="e">
        <f t="shared" ref="G158" ca="1" si="49">-G157/(G155-G156/INDIRECT("A"&amp;$A153&amp;"taxstdlife"))</f>
        <v>#DIV/0!</v>
      </c>
      <c r="H158" s="291" t="e">
        <f t="shared" ref="H158" ca="1" si="50">-H157/(H155-H156/INDIRECT("A"&amp;$A153&amp;"taxstdlife"))</f>
        <v>#DIV/0!</v>
      </c>
      <c r="I158" s="291"/>
      <c r="J158" s="280"/>
      <c r="K158" s="280"/>
      <c r="L158" s="280"/>
      <c r="M158" s="280"/>
      <c r="N158" s="280"/>
      <c r="O158" s="280"/>
      <c r="P158" s="280"/>
      <c r="Q158" s="280"/>
      <c r="R158" s="280"/>
      <c r="S158" s="280"/>
      <c r="T158" s="280"/>
      <c r="U158" s="280"/>
      <c r="V158" s="280"/>
      <c r="W158" s="280"/>
      <c r="X158" s="280"/>
    </row>
    <row r="159" spans="1:24">
      <c r="A159" s="280"/>
      <c r="B159" s="290" t="s">
        <v>120</v>
      </c>
      <c r="C159" s="298"/>
      <c r="D159" s="298"/>
      <c r="E159" s="298" t="e">
        <f ca="1">-E154/D158</f>
        <v>#DIV/0!</v>
      </c>
      <c r="F159" s="298" t="e">
        <f t="shared" ref="F159" ca="1" si="51">-F154/E158</f>
        <v>#DIV/0!</v>
      </c>
      <c r="G159" s="298" t="e">
        <f t="shared" ref="G159" ca="1" si="52">-G154/F158</f>
        <v>#DIV/0!</v>
      </c>
      <c r="H159" s="298" t="e">
        <f t="shared" ref="H159" ca="1" si="53">-H154/G158</f>
        <v>#DIV/0!</v>
      </c>
      <c r="I159" s="298" t="e">
        <f t="shared" ref="I159" ca="1" si="54">-I154/H158</f>
        <v>#DIV/0!</v>
      </c>
      <c r="J159" s="280"/>
      <c r="K159" s="280"/>
      <c r="L159" s="280"/>
      <c r="M159" s="280"/>
      <c r="N159" s="280"/>
      <c r="O159" s="280"/>
      <c r="P159" s="280"/>
      <c r="Q159" s="280"/>
      <c r="R159" s="280"/>
      <c r="S159" s="280"/>
      <c r="T159" s="280"/>
      <c r="U159" s="280"/>
      <c r="V159" s="280"/>
      <c r="W159" s="280"/>
      <c r="X159" s="280"/>
    </row>
    <row r="160" spans="1:24">
      <c r="A160" s="280"/>
      <c r="B160" s="280"/>
      <c r="C160" s="291"/>
      <c r="D160" s="291"/>
      <c r="E160" s="291"/>
      <c r="F160" s="291"/>
      <c r="G160" s="291"/>
      <c r="H160" s="291"/>
      <c r="I160" s="291"/>
      <c r="J160" s="280"/>
      <c r="K160" s="280"/>
      <c r="L160" s="280"/>
      <c r="M160" s="280"/>
      <c r="N160" s="280"/>
      <c r="O160" s="280"/>
      <c r="P160" s="280"/>
      <c r="Q160" s="280"/>
      <c r="R160" s="280"/>
      <c r="S160" s="280"/>
      <c r="T160" s="280"/>
      <c r="U160" s="280"/>
      <c r="V160" s="280"/>
      <c r="W160" s="280"/>
      <c r="X160" s="280"/>
    </row>
    <row r="161" spans="1:24">
      <c r="A161" s="280">
        <v>4</v>
      </c>
      <c r="B161" s="284" t="str">
        <f ca="1">INDIRECT("Asset"&amp;A161)</f>
        <v>Zone Substation</v>
      </c>
      <c r="C161" s="285"/>
      <c r="D161" s="280"/>
      <c r="E161" s="280"/>
      <c r="F161" s="280"/>
      <c r="G161" s="280"/>
      <c r="H161" s="280"/>
      <c r="I161" s="280"/>
      <c r="J161" s="280"/>
      <c r="K161" s="280"/>
      <c r="L161" s="280"/>
      <c r="M161" s="280"/>
      <c r="N161" s="280"/>
      <c r="O161" s="280"/>
      <c r="P161" s="280"/>
      <c r="Q161" s="280"/>
      <c r="R161" s="280"/>
      <c r="S161" s="280"/>
      <c r="T161" s="280"/>
      <c r="U161" s="280"/>
      <c r="V161" s="280"/>
      <c r="W161" s="280"/>
      <c r="X161" s="280"/>
    </row>
    <row r="162" spans="1:24">
      <c r="A162" s="280"/>
      <c r="B162" s="285" t="s">
        <v>28</v>
      </c>
      <c r="C162" s="291">
        <f ca="1">OFFSET('Tax value roll forward'!$G$7,A161,0)</f>
        <v>0</v>
      </c>
      <c r="D162" s="291">
        <f t="shared" ref="D162:I162" ca="1" si="55">C165</f>
        <v>0</v>
      </c>
      <c r="E162" s="291">
        <f t="shared" ca="1" si="55"/>
        <v>2.5424367613346912</v>
      </c>
      <c r="F162" s="291">
        <f t="shared" ca="1" si="55"/>
        <v>8.2503812877136617</v>
      </c>
      <c r="G162" s="291">
        <f t="shared" ca="1" si="55"/>
        <v>20.258152093388162</v>
      </c>
      <c r="H162" s="291">
        <f t="shared" ca="1" si="55"/>
        <v>38.209618081334739</v>
      </c>
      <c r="I162" s="291">
        <f t="shared" ca="1" si="55"/>
        <v>52.583589608510131</v>
      </c>
      <c r="J162" s="280"/>
      <c r="K162" s="280"/>
      <c r="L162" s="280"/>
      <c r="M162" s="280"/>
      <c r="N162" s="280"/>
      <c r="O162" s="280"/>
      <c r="P162" s="280"/>
      <c r="Q162" s="280"/>
      <c r="R162" s="280"/>
      <c r="S162" s="280"/>
      <c r="T162" s="280"/>
      <c r="U162" s="280"/>
      <c r="V162" s="280"/>
      <c r="W162" s="280"/>
      <c r="X162" s="280"/>
    </row>
    <row r="163" spans="1:24">
      <c r="A163" s="280"/>
      <c r="B163" s="285" t="s">
        <v>116</v>
      </c>
      <c r="C163" s="291">
        <f ca="1">OFFSET('Tax value roll forward'!G$71,14*$A161,0)</f>
        <v>0</v>
      </c>
      <c r="D163" s="291">
        <f ca="1">OFFSET('Tax value roll forward'!H$71,14*$A161,0)</f>
        <v>0</v>
      </c>
      <c r="E163" s="291">
        <f ca="1">OFFSET('Tax value roll forward'!I$71,14*$A161,0)</f>
        <v>-6.3560919033367275E-2</v>
      </c>
      <c r="F163" s="291">
        <f ca="1">OFFSET('Tax value roll forward'!J$71,14*$A161,0)</f>
        <v>-0.20784855516867573</v>
      </c>
      <c r="G163" s="291">
        <f ca="1">OFFSET('Tax value roll forward'!K$71,14*$A161,0)</f>
        <v>-0.51323903918975511</v>
      </c>
      <c r="H163" s="291">
        <f ca="1">OFFSET('Tax value roll forward'!L$71,14*$A161,0)</f>
        <v>-0.97485666486816336</v>
      </c>
      <c r="I163" s="291"/>
      <c r="J163" s="280"/>
      <c r="K163" s="280"/>
      <c r="L163" s="280"/>
      <c r="M163" s="280"/>
      <c r="N163" s="280"/>
      <c r="O163" s="280"/>
      <c r="P163" s="280"/>
      <c r="Q163" s="280"/>
      <c r="R163" s="280"/>
      <c r="S163" s="280"/>
      <c r="T163" s="280"/>
      <c r="U163" s="280"/>
      <c r="V163" s="280"/>
      <c r="W163" s="280"/>
      <c r="X163" s="280"/>
    </row>
    <row r="164" spans="1:24">
      <c r="A164" s="280"/>
      <c r="B164" s="285" t="s">
        <v>117</v>
      </c>
      <c r="C164" s="291">
        <f ca="1">OFFSET('Tax value roll forward'!G$39,$A161,0)</f>
        <v>0</v>
      </c>
      <c r="D164" s="291">
        <f ca="1">OFFSET('Tax value roll forward'!H$39,$A161,0)</f>
        <v>2.5424367613346912</v>
      </c>
      <c r="E164" s="291">
        <f ca="1">OFFSET('Tax value roll forward'!I$39,$A161,0)</f>
        <v>5.7715054454123385</v>
      </c>
      <c r="F164" s="291">
        <f ca="1">OFFSET('Tax value roll forward'!J$39,$A161,0)</f>
        <v>12.215619360843176</v>
      </c>
      <c r="G164" s="291">
        <f ca="1">OFFSET('Tax value roll forward'!K$39,$A161,0)</f>
        <v>18.464705027136329</v>
      </c>
      <c r="H164" s="291">
        <f ca="1">OFFSET('Tax value roll forward'!L$39,$A161,0)</f>
        <v>15.348828192043554</v>
      </c>
      <c r="I164" s="291"/>
      <c r="J164" s="280"/>
      <c r="K164" s="280"/>
      <c r="L164" s="280"/>
      <c r="M164" s="280"/>
      <c r="N164" s="280"/>
      <c r="O164" s="280"/>
      <c r="P164" s="280"/>
      <c r="Q164" s="280"/>
      <c r="R164" s="280"/>
      <c r="S164" s="280"/>
      <c r="T164" s="280"/>
      <c r="U164" s="280"/>
      <c r="V164" s="280"/>
      <c r="W164" s="280"/>
      <c r="X164" s="280"/>
    </row>
    <row r="165" spans="1:24">
      <c r="A165" s="280"/>
      <c r="B165" s="296" t="s">
        <v>118</v>
      </c>
      <c r="C165" s="297">
        <f t="shared" ref="C165:H165" ca="1" si="56">C162+C163+C164</f>
        <v>0</v>
      </c>
      <c r="D165" s="297">
        <f t="shared" ca="1" si="56"/>
        <v>2.5424367613346912</v>
      </c>
      <c r="E165" s="297">
        <f t="shared" ca="1" si="56"/>
        <v>8.2503812877136617</v>
      </c>
      <c r="F165" s="297">
        <f t="shared" ca="1" si="56"/>
        <v>20.258152093388162</v>
      </c>
      <c r="G165" s="297">
        <f t="shared" ca="1" si="56"/>
        <v>38.209618081334739</v>
      </c>
      <c r="H165" s="297">
        <f t="shared" ca="1" si="56"/>
        <v>52.583589608510131</v>
      </c>
      <c r="I165" s="297"/>
      <c r="J165" s="280"/>
      <c r="K165" s="280"/>
      <c r="L165" s="280"/>
      <c r="M165" s="280"/>
      <c r="N165" s="280"/>
      <c r="O165" s="280"/>
      <c r="P165" s="280"/>
      <c r="Q165" s="280"/>
      <c r="R165" s="280"/>
      <c r="S165" s="280"/>
      <c r="T165" s="280"/>
      <c r="U165" s="280"/>
      <c r="V165" s="280"/>
      <c r="W165" s="280"/>
      <c r="X165" s="280"/>
    </row>
    <row r="166" spans="1:24">
      <c r="A166" s="280"/>
      <c r="B166" s="285" t="s">
        <v>119</v>
      </c>
      <c r="C166" s="291"/>
      <c r="D166" s="291">
        <f ca="1">-D165/(D163-D164/INDIRECT("A"&amp;$A161&amp;"taxstdlife"))</f>
        <v>40</v>
      </c>
      <c r="E166" s="291">
        <f t="shared" ref="E166" ca="1" si="57">-E165/(E163-E164/INDIRECT("A"&amp;$A161&amp;"taxstdlife"))</f>
        <v>39.694196002556836</v>
      </c>
      <c r="F166" s="291">
        <f t="shared" ref="F166" ca="1" si="58">-F165/(F163-F164/INDIRECT("A"&amp;$A161&amp;"taxstdlife"))</f>
        <v>39.471183106743958</v>
      </c>
      <c r="G166" s="291">
        <f t="shared" ref="G166" ca="1" si="59">-G165/(G163-G164/INDIRECT("A"&amp;$A161&amp;"taxstdlife"))</f>
        <v>39.195113967346259</v>
      </c>
      <c r="H166" s="291">
        <f t="shared" ref="H166" ca="1" si="60">-H165/(H163-H164/INDIRECT("A"&amp;$A161&amp;"taxstdlife"))</f>
        <v>38.704891441929206</v>
      </c>
      <c r="I166" s="291"/>
      <c r="J166" s="280"/>
      <c r="K166" s="280"/>
      <c r="L166" s="280"/>
      <c r="M166" s="280"/>
      <c r="N166" s="280"/>
      <c r="O166" s="280"/>
      <c r="P166" s="280"/>
      <c r="Q166" s="280"/>
      <c r="R166" s="280"/>
      <c r="S166" s="280"/>
      <c r="T166" s="280"/>
      <c r="U166" s="280"/>
      <c r="V166" s="280"/>
      <c r="W166" s="280"/>
      <c r="X166" s="280"/>
    </row>
    <row r="167" spans="1:24">
      <c r="A167" s="280"/>
      <c r="B167" s="290" t="s">
        <v>120</v>
      </c>
      <c r="C167" s="298"/>
      <c r="D167" s="298"/>
      <c r="E167" s="298">
        <f ca="1">-E162/D166</f>
        <v>-6.3560919033367275E-2</v>
      </c>
      <c r="F167" s="298">
        <f t="shared" ref="F167" ca="1" si="61">-F162/E166</f>
        <v>-0.20784855516867573</v>
      </c>
      <c r="G167" s="298">
        <f t="shared" ref="G167" ca="1" si="62">-G162/F166</f>
        <v>-0.51323903918975511</v>
      </c>
      <c r="H167" s="298">
        <f t="shared" ref="H167" ca="1" si="63">-H162/G166</f>
        <v>-0.97485666486816336</v>
      </c>
      <c r="I167" s="298">
        <f t="shared" ref="I167" ca="1" si="64">-I162/H166</f>
        <v>-1.3585773696692522</v>
      </c>
      <c r="J167" s="280"/>
      <c r="K167" s="280"/>
      <c r="L167" s="280"/>
      <c r="M167" s="280"/>
      <c r="N167" s="280"/>
      <c r="O167" s="280"/>
      <c r="P167" s="280"/>
      <c r="Q167" s="280"/>
      <c r="R167" s="280"/>
      <c r="S167" s="280"/>
      <c r="T167" s="280"/>
      <c r="U167" s="280"/>
      <c r="V167" s="280"/>
      <c r="W167" s="280"/>
      <c r="X167" s="280"/>
    </row>
    <row r="168" spans="1:24">
      <c r="A168" s="280"/>
      <c r="B168" s="280"/>
      <c r="C168" s="291"/>
      <c r="D168" s="291"/>
      <c r="E168" s="291"/>
      <c r="F168" s="291"/>
      <c r="G168" s="291"/>
      <c r="H168" s="291"/>
      <c r="I168" s="291"/>
      <c r="J168" s="280"/>
      <c r="K168" s="280"/>
      <c r="L168" s="280"/>
      <c r="M168" s="280"/>
      <c r="N168" s="280"/>
      <c r="O168" s="280"/>
      <c r="P168" s="280"/>
      <c r="Q168" s="280"/>
      <c r="R168" s="280"/>
      <c r="S168" s="280"/>
      <c r="T168" s="280"/>
      <c r="U168" s="280"/>
      <c r="V168" s="280"/>
      <c r="W168" s="280"/>
      <c r="X168" s="280"/>
    </row>
    <row r="169" spans="1:24">
      <c r="A169" s="280">
        <v>5</v>
      </c>
      <c r="B169" s="284" t="str">
        <f ca="1">INDIRECT("Asset"&amp;A169)</f>
        <v>IT &amp; Communication Systems (Networks)</v>
      </c>
      <c r="C169" s="285"/>
      <c r="D169" s="280"/>
      <c r="E169" s="280"/>
      <c r="F169" s="280"/>
      <c r="G169" s="280"/>
      <c r="H169" s="280"/>
      <c r="I169" s="280"/>
      <c r="J169" s="280"/>
      <c r="K169" s="280"/>
      <c r="L169" s="280"/>
      <c r="M169" s="280"/>
      <c r="N169" s="280"/>
      <c r="O169" s="280"/>
      <c r="P169" s="280"/>
      <c r="Q169" s="280"/>
      <c r="R169" s="280"/>
      <c r="S169" s="280"/>
      <c r="T169" s="280"/>
      <c r="U169" s="280"/>
      <c r="V169" s="280"/>
      <c r="W169" s="280"/>
      <c r="X169" s="280"/>
    </row>
    <row r="170" spans="1:24">
      <c r="A170" s="280"/>
      <c r="B170" s="285" t="s">
        <v>28</v>
      </c>
      <c r="C170" s="291">
        <f ca="1">OFFSET('Tax value roll forward'!$G$7,A169,0)</f>
        <v>0</v>
      </c>
      <c r="D170" s="291">
        <f t="shared" ref="D170:I170" ca="1" si="65">C173</f>
        <v>0</v>
      </c>
      <c r="E170" s="291">
        <f t="shared" ca="1" si="65"/>
        <v>0.17371041888097291</v>
      </c>
      <c r="F170" s="291">
        <f t="shared" ca="1" si="65"/>
        <v>0.27845650922456072</v>
      </c>
      <c r="G170" s="291">
        <f t="shared" ca="1" si="65"/>
        <v>0.59204233938586515</v>
      </c>
      <c r="H170" s="291">
        <f t="shared" ca="1" si="65"/>
        <v>1.439538228800151</v>
      </c>
      <c r="I170" s="291">
        <f t="shared" ca="1" si="65"/>
        <v>4.0870589877189829</v>
      </c>
      <c r="J170" s="280"/>
      <c r="K170" s="280"/>
      <c r="L170" s="280"/>
      <c r="M170" s="280"/>
      <c r="N170" s="280"/>
      <c r="O170" s="280"/>
      <c r="P170" s="280"/>
      <c r="Q170" s="280"/>
      <c r="R170" s="280"/>
      <c r="S170" s="280"/>
      <c r="T170" s="280"/>
      <c r="U170" s="280"/>
      <c r="V170" s="280"/>
      <c r="W170" s="280"/>
      <c r="X170" s="280"/>
    </row>
    <row r="171" spans="1:24">
      <c r="A171" s="280"/>
      <c r="B171" s="285" t="s">
        <v>116</v>
      </c>
      <c r="C171" s="291">
        <f ca="1">OFFSET('Tax value roll forward'!G$71,14*$A169,0)</f>
        <v>0</v>
      </c>
      <c r="D171" s="291">
        <f ca="1">OFFSET('Tax value roll forward'!H$71,14*$A169,0)</f>
        <v>0</v>
      </c>
      <c r="E171" s="291">
        <f ca="1">OFFSET('Tax value roll forward'!I$71,14*$A169,0)</f>
        <v>-1.737104188809729E-2</v>
      </c>
      <c r="F171" s="291">
        <f ca="1">OFFSET('Tax value roll forward'!J$71,14*$A169,0)</f>
        <v>-2.9582755111265801E-2</v>
      </c>
      <c r="G171" s="291">
        <f ca="1">OFFSET('Tax value roll forward'!K$71,14*$A169,0)</f>
        <v>-6.3899613638522826E-2</v>
      </c>
      <c r="H171" s="291">
        <f ca="1">OFFSET('Tax value roll forward'!L$71,14*$A169,0)</f>
        <v>-0.15503916394380368</v>
      </c>
      <c r="I171" s="291"/>
      <c r="J171" s="280"/>
      <c r="K171" s="280"/>
      <c r="L171" s="280"/>
      <c r="M171" s="280"/>
      <c r="N171" s="280"/>
      <c r="O171" s="280"/>
      <c r="P171" s="280"/>
      <c r="Q171" s="280"/>
      <c r="R171" s="280"/>
      <c r="S171" s="280"/>
      <c r="T171" s="280"/>
      <c r="U171" s="280"/>
      <c r="V171" s="280"/>
      <c r="W171" s="280"/>
      <c r="X171" s="280"/>
    </row>
    <row r="172" spans="1:24">
      <c r="A172" s="280"/>
      <c r="B172" s="285" t="s">
        <v>117</v>
      </c>
      <c r="C172" s="291">
        <f ca="1">OFFSET('Tax value roll forward'!G$39,$A169,0)</f>
        <v>0</v>
      </c>
      <c r="D172" s="291">
        <f ca="1">OFFSET('Tax value roll forward'!H$39,$A169,0)</f>
        <v>0.17371041888097291</v>
      </c>
      <c r="E172" s="291">
        <f ca="1">OFFSET('Tax value roll forward'!I$39,$A169,0)</f>
        <v>0.1221171322316851</v>
      </c>
      <c r="F172" s="291">
        <f ca="1">OFFSET('Tax value roll forward'!J$39,$A169,0)</f>
        <v>0.34316858527257021</v>
      </c>
      <c r="G172" s="291">
        <f ca="1">OFFSET('Tax value roll forward'!K$39,$A169,0)</f>
        <v>0.91139550305280859</v>
      </c>
      <c r="H172" s="291">
        <f ca="1">OFFSET('Tax value roll forward'!L$39,$A169,0)</f>
        <v>2.8025599228626361</v>
      </c>
      <c r="I172" s="291"/>
      <c r="J172" s="280"/>
      <c r="K172" s="280"/>
      <c r="L172" s="280"/>
      <c r="M172" s="280"/>
      <c r="N172" s="280"/>
      <c r="O172" s="280"/>
      <c r="P172" s="280"/>
      <c r="Q172" s="280"/>
      <c r="R172" s="280"/>
      <c r="S172" s="280"/>
      <c r="T172" s="280"/>
      <c r="U172" s="280"/>
      <c r="V172" s="280"/>
      <c r="W172" s="280"/>
      <c r="X172" s="280"/>
    </row>
    <row r="173" spans="1:24">
      <c r="A173" s="280"/>
      <c r="B173" s="296" t="s">
        <v>118</v>
      </c>
      <c r="C173" s="297">
        <f t="shared" ref="C173:H173" ca="1" si="66">C170+C171+C172</f>
        <v>0</v>
      </c>
      <c r="D173" s="297">
        <f t="shared" ca="1" si="66"/>
        <v>0.17371041888097291</v>
      </c>
      <c r="E173" s="297">
        <f t="shared" ca="1" si="66"/>
        <v>0.27845650922456072</v>
      </c>
      <c r="F173" s="297">
        <f t="shared" ca="1" si="66"/>
        <v>0.59204233938586515</v>
      </c>
      <c r="G173" s="297">
        <f t="shared" ca="1" si="66"/>
        <v>1.439538228800151</v>
      </c>
      <c r="H173" s="297">
        <f t="shared" ca="1" si="66"/>
        <v>4.0870589877189829</v>
      </c>
      <c r="I173" s="297"/>
      <c r="J173" s="280"/>
      <c r="K173" s="280"/>
      <c r="L173" s="280"/>
      <c r="M173" s="280"/>
      <c r="N173" s="280"/>
      <c r="O173" s="280"/>
      <c r="P173" s="280"/>
      <c r="Q173" s="280"/>
      <c r="R173" s="280"/>
      <c r="S173" s="280"/>
      <c r="T173" s="280"/>
      <c r="U173" s="280"/>
      <c r="V173" s="280"/>
      <c r="W173" s="280"/>
      <c r="X173" s="280"/>
    </row>
    <row r="174" spans="1:24">
      <c r="A174" s="280"/>
      <c r="B174" s="285" t="s">
        <v>119</v>
      </c>
      <c r="C174" s="291"/>
      <c r="D174" s="291">
        <f ca="1">-D173/(D171-D172/INDIRECT("A"&amp;$A169&amp;"taxstdlife"))</f>
        <v>10</v>
      </c>
      <c r="E174" s="291">
        <f t="shared" ref="E174" ca="1" si="67">-E173/(E171-E172/INDIRECT("A"&amp;$A169&amp;"taxstdlife"))</f>
        <v>9.4127983745002179</v>
      </c>
      <c r="F174" s="291">
        <f t="shared" ref="F174" ca="1" si="68">-F173/(F171-F172/INDIRECT("A"&amp;$A169&amp;"taxstdlife"))</f>
        <v>9.2651943521133227</v>
      </c>
      <c r="G174" s="291">
        <f t="shared" ref="G174" ca="1" si="69">-G173/(G171-G172/INDIRECT("A"&amp;$A169&amp;"taxstdlife"))</f>
        <v>9.2849973657103426</v>
      </c>
      <c r="H174" s="291">
        <f t="shared" ref="H174" ca="1" si="70">-H173/(H171-H172/INDIRECT("A"&amp;$A169&amp;"taxstdlife"))</f>
        <v>9.3891671644488568</v>
      </c>
      <c r="I174" s="291"/>
      <c r="J174" s="280"/>
      <c r="K174" s="280"/>
      <c r="L174" s="280"/>
      <c r="M174" s="280"/>
      <c r="N174" s="280"/>
      <c r="O174" s="280"/>
      <c r="P174" s="280"/>
      <c r="Q174" s="280"/>
      <c r="R174" s="280"/>
      <c r="S174" s="280"/>
      <c r="T174" s="280"/>
      <c r="U174" s="280"/>
      <c r="V174" s="280"/>
      <c r="W174" s="280"/>
      <c r="X174" s="280"/>
    </row>
    <row r="175" spans="1:24">
      <c r="A175" s="280"/>
      <c r="B175" s="290" t="s">
        <v>120</v>
      </c>
      <c r="C175" s="298"/>
      <c r="D175" s="298"/>
      <c r="E175" s="298">
        <f ca="1">-E170/D174</f>
        <v>-1.737104188809729E-2</v>
      </c>
      <c r="F175" s="298">
        <f t="shared" ref="F175" ca="1" si="71">-F170/E174</f>
        <v>-2.9582755111265797E-2</v>
      </c>
      <c r="G175" s="298">
        <f t="shared" ref="G175" ca="1" si="72">-G170/F174</f>
        <v>-6.3899613638522826E-2</v>
      </c>
      <c r="H175" s="298">
        <f t="shared" ref="H175" ca="1" si="73">-H170/G174</f>
        <v>-0.15503916394380368</v>
      </c>
      <c r="I175" s="298">
        <f t="shared" ref="I175" ca="1" si="74">-I170/H174</f>
        <v>-0.43529515623006726</v>
      </c>
      <c r="J175" s="280"/>
      <c r="K175" s="280"/>
      <c r="L175" s="280"/>
      <c r="M175" s="280"/>
      <c r="N175" s="280"/>
      <c r="O175" s="280"/>
      <c r="P175" s="280"/>
      <c r="Q175" s="280"/>
      <c r="R175" s="280"/>
      <c r="S175" s="280"/>
      <c r="T175" s="280"/>
      <c r="U175" s="280"/>
      <c r="V175" s="280"/>
      <c r="W175" s="280"/>
      <c r="X175" s="280"/>
    </row>
    <row r="176" spans="1:24">
      <c r="A176" s="280"/>
      <c r="B176" s="280"/>
      <c r="C176" s="291"/>
      <c r="D176" s="291"/>
      <c r="E176" s="291"/>
      <c r="F176" s="291"/>
      <c r="G176" s="291"/>
      <c r="H176" s="291"/>
      <c r="I176" s="291"/>
      <c r="J176" s="280"/>
      <c r="K176" s="280"/>
      <c r="L176" s="280"/>
      <c r="M176" s="280"/>
      <c r="N176" s="280"/>
      <c r="O176" s="280"/>
      <c r="P176" s="280"/>
      <c r="Q176" s="280"/>
      <c r="R176" s="280"/>
      <c r="S176" s="280"/>
      <c r="T176" s="280"/>
      <c r="U176" s="280"/>
      <c r="V176" s="280"/>
      <c r="W176" s="280"/>
      <c r="X176" s="280"/>
    </row>
    <row r="177" spans="1:24">
      <c r="A177" s="280">
        <v>6</v>
      </c>
      <c r="B177" s="284" t="str">
        <f ca="1">INDIRECT("Asset"&amp;A177)</f>
        <v>Motor Vehicles</v>
      </c>
      <c r="C177" s="285"/>
      <c r="D177" s="280"/>
      <c r="E177" s="280"/>
      <c r="F177" s="280"/>
      <c r="G177" s="280"/>
      <c r="H177" s="280"/>
      <c r="I177" s="280"/>
      <c r="J177" s="280"/>
      <c r="K177" s="280"/>
      <c r="L177" s="280"/>
      <c r="M177" s="280"/>
      <c r="N177" s="280"/>
      <c r="O177" s="280"/>
      <c r="P177" s="280"/>
      <c r="Q177" s="280"/>
      <c r="R177" s="280"/>
      <c r="S177" s="280"/>
      <c r="T177" s="280"/>
      <c r="U177" s="280"/>
      <c r="V177" s="280"/>
      <c r="W177" s="280"/>
      <c r="X177" s="280"/>
    </row>
    <row r="178" spans="1:24">
      <c r="A178" s="280"/>
      <c r="B178" s="285" t="s">
        <v>28</v>
      </c>
      <c r="C178" s="291">
        <f ca="1">OFFSET('Tax value roll forward'!$G$7,A177,0)</f>
        <v>0</v>
      </c>
      <c r="D178" s="291">
        <f t="shared" ref="D178:I178" ca="1" si="75">C181</f>
        <v>0</v>
      </c>
      <c r="E178" s="291">
        <f t="shared" ca="1" si="75"/>
        <v>0</v>
      </c>
      <c r="F178" s="291">
        <f t="shared" ca="1" si="75"/>
        <v>0</v>
      </c>
      <c r="G178" s="291">
        <f t="shared" ca="1" si="75"/>
        <v>8.1352461738189608E-2</v>
      </c>
      <c r="H178" s="291">
        <f t="shared" ca="1" si="75"/>
        <v>0.64801236614739488</v>
      </c>
      <c r="I178" s="291">
        <f t="shared" ca="1" si="75"/>
        <v>0.80106099115254081</v>
      </c>
      <c r="J178" s="280"/>
      <c r="K178" s="280"/>
      <c r="L178" s="280"/>
      <c r="M178" s="280"/>
      <c r="N178" s="280"/>
      <c r="O178" s="280"/>
      <c r="P178" s="280"/>
      <c r="Q178" s="280"/>
      <c r="R178" s="280"/>
      <c r="S178" s="280"/>
      <c r="T178" s="280"/>
      <c r="U178" s="280"/>
      <c r="V178" s="280"/>
      <c r="W178" s="280"/>
      <c r="X178" s="280"/>
    </row>
    <row r="179" spans="1:24">
      <c r="A179" s="280"/>
      <c r="B179" s="285" t="s">
        <v>116</v>
      </c>
      <c r="C179" s="291">
        <f ca="1">OFFSET('Tax value roll forward'!G$71,14*$A177,0)</f>
        <v>0</v>
      </c>
      <c r="D179" s="291">
        <f ca="1">OFFSET('Tax value roll forward'!H$71,14*$A177,0)</f>
        <v>0</v>
      </c>
      <c r="E179" s="291">
        <f ca="1">OFFSET('Tax value roll forward'!I$71,14*$A177,0)</f>
        <v>0</v>
      </c>
      <c r="F179" s="291">
        <f ca="1">OFFSET('Tax value roll forward'!J$71,14*$A177,0)</f>
        <v>0</v>
      </c>
      <c r="G179" s="291">
        <f ca="1">OFFSET('Tax value roll forward'!K$71,14*$A177,0)</f>
        <v>-1.0169057717273701E-2</v>
      </c>
      <c r="H179" s="291">
        <f ca="1">OFFSET('Tax value roll forward'!L$71,14*$A177,0)</f>
        <v>-8.2272677983083575E-2</v>
      </c>
      <c r="I179" s="291"/>
      <c r="J179" s="280"/>
      <c r="K179" s="280"/>
      <c r="L179" s="280"/>
      <c r="M179" s="280"/>
      <c r="N179" s="280"/>
      <c r="O179" s="280"/>
      <c r="P179" s="280"/>
      <c r="Q179" s="280"/>
      <c r="R179" s="280"/>
      <c r="S179" s="280"/>
      <c r="T179" s="280"/>
      <c r="U179" s="280"/>
      <c r="V179" s="280"/>
      <c r="W179" s="280"/>
      <c r="X179" s="280"/>
    </row>
    <row r="180" spans="1:24">
      <c r="A180" s="280"/>
      <c r="B180" s="285" t="s">
        <v>117</v>
      </c>
      <c r="C180" s="291">
        <f ca="1">OFFSET('Tax value roll forward'!G$39,$A177,0)</f>
        <v>0</v>
      </c>
      <c r="D180" s="291">
        <f ca="1">OFFSET('Tax value roll forward'!H$39,$A177,0)</f>
        <v>0</v>
      </c>
      <c r="E180" s="291">
        <f ca="1">OFFSET('Tax value roll forward'!I$39,$A177,0)</f>
        <v>0</v>
      </c>
      <c r="F180" s="291">
        <f ca="1">OFFSET('Tax value roll forward'!J$39,$A177,0)</f>
        <v>8.1352461738189608E-2</v>
      </c>
      <c r="G180" s="291">
        <f ca="1">OFFSET('Tax value roll forward'!K$39,$A177,0)</f>
        <v>0.57682896212647894</v>
      </c>
      <c r="H180" s="291">
        <f ca="1">OFFSET('Tax value roll forward'!L$39,$A177,0)</f>
        <v>0.23532130298822945</v>
      </c>
      <c r="I180" s="291"/>
      <c r="J180" s="280"/>
      <c r="K180" s="280"/>
      <c r="L180" s="280"/>
      <c r="M180" s="280"/>
      <c r="N180" s="280"/>
      <c r="O180" s="280"/>
      <c r="P180" s="280"/>
      <c r="Q180" s="280"/>
      <c r="R180" s="280"/>
      <c r="S180" s="280"/>
      <c r="T180" s="280"/>
      <c r="U180" s="280"/>
      <c r="V180" s="280"/>
      <c r="W180" s="280"/>
      <c r="X180" s="280"/>
    </row>
    <row r="181" spans="1:24">
      <c r="A181" s="280"/>
      <c r="B181" s="296" t="s">
        <v>118</v>
      </c>
      <c r="C181" s="297">
        <f t="shared" ref="C181:H181" ca="1" si="76">C178+C179+C180</f>
        <v>0</v>
      </c>
      <c r="D181" s="297">
        <f t="shared" ca="1" si="76"/>
        <v>0</v>
      </c>
      <c r="E181" s="297">
        <f t="shared" ca="1" si="76"/>
        <v>0</v>
      </c>
      <c r="F181" s="297">
        <f t="shared" ca="1" si="76"/>
        <v>8.1352461738189608E-2</v>
      </c>
      <c r="G181" s="297">
        <f t="shared" ca="1" si="76"/>
        <v>0.64801236614739488</v>
      </c>
      <c r="H181" s="297">
        <f t="shared" ca="1" si="76"/>
        <v>0.80106099115254081</v>
      </c>
      <c r="I181" s="297"/>
      <c r="J181" s="280"/>
      <c r="K181" s="280"/>
      <c r="L181" s="280"/>
      <c r="M181" s="280"/>
      <c r="N181" s="280"/>
      <c r="O181" s="280"/>
      <c r="P181" s="280"/>
      <c r="Q181" s="280"/>
      <c r="R181" s="280"/>
      <c r="S181" s="280"/>
      <c r="T181" s="280"/>
      <c r="U181" s="280"/>
      <c r="V181" s="280"/>
      <c r="W181" s="280"/>
      <c r="X181" s="280"/>
    </row>
    <row r="182" spans="1:24">
      <c r="A182" s="280"/>
      <c r="B182" s="285" t="s">
        <v>119</v>
      </c>
      <c r="C182" s="291"/>
      <c r="D182" s="291" t="e">
        <f ca="1">-D181/(D179-D180/INDIRECT("A"&amp;$A177&amp;"taxstdlife"))</f>
        <v>#DIV/0!</v>
      </c>
      <c r="E182" s="291" t="e">
        <f t="shared" ref="E182" ca="1" si="77">-E181/(E179-E180/INDIRECT("A"&amp;$A177&amp;"taxstdlife"))</f>
        <v>#DIV/0!</v>
      </c>
      <c r="F182" s="291">
        <f t="shared" ref="F182" ca="1" si="78">-F181/(F179-F180/INDIRECT("A"&amp;$A177&amp;"taxstdlife"))</f>
        <v>8</v>
      </c>
      <c r="G182" s="291">
        <f t="shared" ref="G182" ca="1" si="79">-G181/(G179-G180/INDIRECT("A"&amp;$A177&amp;"taxstdlife"))</f>
        <v>7.8763981194417347</v>
      </c>
      <c r="H182" s="291">
        <f t="shared" ref="H182" ca="1" si="80">-H181/(H179-H180/INDIRECT("A"&amp;$A177&amp;"taxstdlife"))</f>
        <v>7.1723205051565424</v>
      </c>
      <c r="I182" s="291"/>
      <c r="J182" s="280"/>
      <c r="K182" s="280"/>
      <c r="L182" s="280"/>
      <c r="M182" s="280"/>
      <c r="N182" s="280"/>
      <c r="O182" s="280"/>
      <c r="P182" s="280"/>
      <c r="Q182" s="280"/>
      <c r="R182" s="280"/>
      <c r="S182" s="280"/>
      <c r="T182" s="280"/>
      <c r="U182" s="280"/>
      <c r="V182" s="280"/>
      <c r="W182" s="280"/>
      <c r="X182" s="280"/>
    </row>
    <row r="183" spans="1:24">
      <c r="A183" s="280"/>
      <c r="B183" s="290" t="s">
        <v>120</v>
      </c>
      <c r="C183" s="298"/>
      <c r="D183" s="298"/>
      <c r="E183" s="298" t="e">
        <f ca="1">-E178/D182</f>
        <v>#DIV/0!</v>
      </c>
      <c r="F183" s="298" t="e">
        <f t="shared" ref="F183" ca="1" si="81">-F178/E182</f>
        <v>#DIV/0!</v>
      </c>
      <c r="G183" s="298">
        <f t="shared" ref="G183" ca="1" si="82">-G178/F182</f>
        <v>-1.0169057717273701E-2</v>
      </c>
      <c r="H183" s="298">
        <f t="shared" ref="H183" ca="1" si="83">-H178/G182</f>
        <v>-8.2272677983083575E-2</v>
      </c>
      <c r="I183" s="298">
        <f t="shared" ref="I183" ca="1" si="84">-I178/H182</f>
        <v>-0.11168784085661226</v>
      </c>
      <c r="J183" s="280"/>
      <c r="K183" s="280"/>
      <c r="L183" s="280"/>
      <c r="M183" s="280"/>
      <c r="N183" s="280"/>
      <c r="O183" s="280"/>
      <c r="P183" s="280"/>
      <c r="Q183" s="280"/>
      <c r="R183" s="280"/>
      <c r="S183" s="280"/>
      <c r="T183" s="280"/>
      <c r="U183" s="280"/>
      <c r="V183" s="280"/>
      <c r="W183" s="280"/>
      <c r="X183" s="280"/>
    </row>
    <row r="184" spans="1:24">
      <c r="A184" s="280"/>
      <c r="B184" s="280"/>
      <c r="C184" s="291"/>
      <c r="D184" s="291"/>
      <c r="E184" s="291"/>
      <c r="F184" s="291"/>
      <c r="G184" s="291"/>
      <c r="H184" s="291"/>
      <c r="I184" s="291"/>
      <c r="J184" s="280"/>
      <c r="K184" s="280"/>
      <c r="L184" s="280"/>
      <c r="M184" s="280"/>
      <c r="N184" s="280"/>
      <c r="O184" s="280"/>
      <c r="P184" s="280"/>
      <c r="Q184" s="280"/>
      <c r="R184" s="280"/>
      <c r="S184" s="280"/>
      <c r="T184" s="280"/>
      <c r="U184" s="280"/>
      <c r="V184" s="280"/>
      <c r="W184" s="280"/>
      <c r="X184" s="280"/>
    </row>
    <row r="185" spans="1:24">
      <c r="A185" s="280">
        <v>7</v>
      </c>
      <c r="B185" s="284" t="str">
        <f ca="1">INDIRECT("Asset"&amp;A185)</f>
        <v>Other Non-System Assets (Networks)</v>
      </c>
      <c r="C185" s="285"/>
      <c r="D185" s="280"/>
      <c r="E185" s="280"/>
      <c r="F185" s="280"/>
      <c r="G185" s="280"/>
      <c r="H185" s="280"/>
      <c r="I185" s="280"/>
      <c r="J185" s="280"/>
      <c r="K185" s="280"/>
      <c r="L185" s="280"/>
      <c r="M185" s="280"/>
      <c r="N185" s="280"/>
      <c r="O185" s="280"/>
      <c r="P185" s="280"/>
      <c r="Q185" s="280"/>
      <c r="R185" s="280"/>
      <c r="S185" s="280"/>
      <c r="T185" s="280"/>
      <c r="U185" s="280"/>
      <c r="V185" s="280"/>
      <c r="W185" s="280"/>
      <c r="X185" s="280"/>
    </row>
    <row r="186" spans="1:24">
      <c r="A186" s="280"/>
      <c r="B186" s="285" t="s">
        <v>28</v>
      </c>
      <c r="C186" s="291">
        <f ca="1">OFFSET('Tax value roll forward'!$G$7,A185,0)</f>
        <v>0</v>
      </c>
      <c r="D186" s="291">
        <f t="shared" ref="D186:I186" ca="1" si="85">C189</f>
        <v>0</v>
      </c>
      <c r="E186" s="291">
        <f t="shared" ca="1" si="85"/>
        <v>0.13566792607454548</v>
      </c>
      <c r="F186" s="291">
        <f t="shared" ca="1" si="85"/>
        <v>0.18109494247175267</v>
      </c>
      <c r="G186" s="291">
        <f t="shared" ca="1" si="85"/>
        <v>0.20075945995819305</v>
      </c>
      <c r="H186" s="291">
        <f t="shared" ca="1" si="85"/>
        <v>0.23955081689508212</v>
      </c>
      <c r="I186" s="291">
        <f t="shared" ca="1" si="85"/>
        <v>0.26925801998038956</v>
      </c>
      <c r="J186" s="280"/>
      <c r="K186" s="280"/>
      <c r="L186" s="280"/>
      <c r="M186" s="280"/>
      <c r="N186" s="280"/>
      <c r="O186" s="280"/>
      <c r="P186" s="280"/>
      <c r="Q186" s="280"/>
      <c r="R186" s="280"/>
      <c r="S186" s="280"/>
      <c r="T186" s="280"/>
      <c r="U186" s="280"/>
      <c r="V186" s="280"/>
      <c r="W186" s="280"/>
      <c r="X186" s="280"/>
    </row>
    <row r="187" spans="1:24">
      <c r="A187" s="280"/>
      <c r="B187" s="285" t="s">
        <v>116</v>
      </c>
      <c r="C187" s="291">
        <f ca="1">OFFSET('Tax value roll forward'!G$71,14*$A185,0)</f>
        <v>0</v>
      </c>
      <c r="D187" s="291">
        <f ca="1">OFFSET('Tax value roll forward'!H$71,14*$A185,0)</f>
        <v>0</v>
      </c>
      <c r="E187" s="291">
        <f ca="1">OFFSET('Tax value roll forward'!I$71,14*$A185,0)</f>
        <v>-2.3391021736990598E-2</v>
      </c>
      <c r="F187" s="291">
        <f ca="1">OFFSET('Tax value roll forward'!J$71,14*$A185,0)</f>
        <v>-3.5256200725645392E-2</v>
      </c>
      <c r="G187" s="291">
        <f ca="1">OFFSET('Tax value roll forward'!K$71,14*$A185,0)</f>
        <v>-4.4725290072556732E-2</v>
      </c>
      <c r="H187" s="291">
        <f ca="1">OFFSET('Tax value roll forward'!L$71,14*$A185,0)</f>
        <v>-5.9124711970737043E-2</v>
      </c>
      <c r="I187" s="291"/>
      <c r="J187" s="280"/>
      <c r="K187" s="280"/>
      <c r="L187" s="280"/>
      <c r="M187" s="280"/>
      <c r="N187" s="280"/>
      <c r="O187" s="280"/>
      <c r="P187" s="280"/>
      <c r="Q187" s="280"/>
      <c r="R187" s="280"/>
      <c r="S187" s="280"/>
      <c r="T187" s="280"/>
      <c r="U187" s="280"/>
      <c r="V187" s="280"/>
      <c r="W187" s="280"/>
      <c r="X187" s="280"/>
    </row>
    <row r="188" spans="1:24">
      <c r="A188" s="280"/>
      <c r="B188" s="285" t="s">
        <v>117</v>
      </c>
      <c r="C188" s="291">
        <f ca="1">OFFSET('Tax value roll forward'!G$39,$A185,0)</f>
        <v>0</v>
      </c>
      <c r="D188" s="291">
        <f ca="1">OFFSET('Tax value roll forward'!H$39,$A185,0)</f>
        <v>0.13566792607454548</v>
      </c>
      <c r="E188" s="291">
        <f ca="1">OFFSET('Tax value roll forward'!I$39,$A185,0)</f>
        <v>6.881803813419779E-2</v>
      </c>
      <c r="F188" s="291">
        <f ca="1">OFFSET('Tax value roll forward'!J$39,$A185,0)</f>
        <v>5.4920718212085766E-2</v>
      </c>
      <c r="G188" s="291">
        <f ca="1">OFFSET('Tax value roll forward'!K$39,$A185,0)</f>
        <v>8.3516647009445791E-2</v>
      </c>
      <c r="H188" s="291">
        <f ca="1">OFFSET('Tax value roll forward'!L$39,$A185,0)</f>
        <v>8.8831915056044486E-2</v>
      </c>
      <c r="I188" s="291"/>
      <c r="J188" s="280"/>
      <c r="K188" s="280"/>
      <c r="L188" s="280"/>
      <c r="M188" s="280"/>
      <c r="N188" s="280"/>
      <c r="O188" s="280"/>
      <c r="P188" s="280"/>
      <c r="Q188" s="280"/>
      <c r="R188" s="280"/>
      <c r="S188" s="280"/>
      <c r="T188" s="280"/>
      <c r="U188" s="280"/>
      <c r="V188" s="280"/>
      <c r="W188" s="280"/>
      <c r="X188" s="280"/>
    </row>
    <row r="189" spans="1:24">
      <c r="A189" s="280"/>
      <c r="B189" s="296" t="s">
        <v>118</v>
      </c>
      <c r="C189" s="297">
        <f t="shared" ref="C189:H189" ca="1" si="86">C186+C187+C188</f>
        <v>0</v>
      </c>
      <c r="D189" s="297">
        <f t="shared" ca="1" si="86"/>
        <v>0.13566792607454548</v>
      </c>
      <c r="E189" s="297">
        <f t="shared" ca="1" si="86"/>
        <v>0.18109494247175267</v>
      </c>
      <c r="F189" s="297">
        <f t="shared" ca="1" si="86"/>
        <v>0.20075945995819305</v>
      </c>
      <c r="G189" s="297">
        <f t="shared" ca="1" si="86"/>
        <v>0.23955081689508212</v>
      </c>
      <c r="H189" s="297">
        <f t="shared" ca="1" si="86"/>
        <v>0.26925801998038956</v>
      </c>
      <c r="I189" s="297"/>
      <c r="J189" s="280"/>
      <c r="K189" s="280"/>
      <c r="L189" s="280"/>
      <c r="M189" s="280"/>
      <c r="N189" s="280"/>
      <c r="O189" s="280"/>
      <c r="P189" s="280"/>
      <c r="Q189" s="280"/>
      <c r="R189" s="280"/>
      <c r="S189" s="280"/>
      <c r="T189" s="280"/>
      <c r="U189" s="280"/>
      <c r="V189" s="280"/>
      <c r="W189" s="280"/>
      <c r="X189" s="280"/>
    </row>
    <row r="190" spans="1:24">
      <c r="A190" s="280"/>
      <c r="B190" s="285" t="s">
        <v>119</v>
      </c>
      <c r="C190" s="291"/>
      <c r="D190" s="291">
        <f ca="1">-D189/(D187-D188/INDIRECT("A"&amp;$A185&amp;"taxstdlife"))</f>
        <v>5.8</v>
      </c>
      <c r="E190" s="291">
        <f t="shared" ref="E190" ca="1" si="87">-E189/(E187-E188/INDIRECT("A"&amp;$A185&amp;"taxstdlife"))</f>
        <v>5.1365416223088394</v>
      </c>
      <c r="F190" s="291">
        <f t="shared" ref="F190" ca="1" si="88">-F189/(F187-F188/INDIRECT("A"&amp;$A185&amp;"taxstdlife"))</f>
        <v>4.4887234858064851</v>
      </c>
      <c r="G190" s="291">
        <f t="shared" ref="G190" ca="1" si="89">-G189/(G187-G188/INDIRECT("A"&amp;$A185&amp;"taxstdlife"))</f>
        <v>4.0516191776738717</v>
      </c>
      <c r="H190" s="291">
        <f t="shared" ref="H190" ca="1" si="90">-H189/(H187-H188/INDIRECT("A"&amp;$A185&amp;"taxstdlife"))</f>
        <v>3.6170875416795165</v>
      </c>
      <c r="I190" s="291"/>
      <c r="J190" s="280"/>
      <c r="K190" s="280"/>
      <c r="L190" s="280"/>
      <c r="M190" s="280"/>
      <c r="N190" s="280"/>
      <c r="O190" s="280"/>
      <c r="P190" s="280"/>
      <c r="Q190" s="280"/>
      <c r="R190" s="280"/>
      <c r="S190" s="280"/>
      <c r="T190" s="280"/>
      <c r="U190" s="280"/>
      <c r="V190" s="280"/>
      <c r="W190" s="280"/>
      <c r="X190" s="280"/>
    </row>
    <row r="191" spans="1:24">
      <c r="A191" s="280"/>
      <c r="B191" s="290" t="s">
        <v>120</v>
      </c>
      <c r="C191" s="298"/>
      <c r="D191" s="298"/>
      <c r="E191" s="298">
        <f ca="1">-E186/D190</f>
        <v>-2.3391021736990598E-2</v>
      </c>
      <c r="F191" s="298">
        <f t="shared" ref="F191" ca="1" si="91">-F186/E190</f>
        <v>-3.5256200725645392E-2</v>
      </c>
      <c r="G191" s="298">
        <f t="shared" ref="G191" ca="1" si="92">-G186/F190</f>
        <v>-4.4725290072556739E-2</v>
      </c>
      <c r="H191" s="298">
        <f t="shared" ref="H191" ca="1" si="93">-H186/G190</f>
        <v>-5.9124711970737036E-2</v>
      </c>
      <c r="I191" s="298">
        <f t="shared" ref="I191" ca="1" si="94">-I186/H190</f>
        <v>-7.4440559394192987E-2</v>
      </c>
      <c r="J191" s="280"/>
      <c r="K191" s="280"/>
      <c r="L191" s="280"/>
      <c r="M191" s="280"/>
      <c r="N191" s="280"/>
      <c r="O191" s="280"/>
      <c r="P191" s="280"/>
      <c r="Q191" s="280"/>
      <c r="R191" s="280"/>
      <c r="S191" s="280"/>
      <c r="T191" s="280"/>
      <c r="U191" s="280"/>
      <c r="V191" s="280"/>
      <c r="W191" s="280"/>
      <c r="X191" s="280"/>
    </row>
    <row r="192" spans="1:24">
      <c r="A192" s="280"/>
      <c r="B192" s="280"/>
      <c r="C192" s="291"/>
      <c r="D192" s="291"/>
      <c r="E192" s="291"/>
      <c r="F192" s="291"/>
      <c r="G192" s="291"/>
      <c r="H192" s="291"/>
      <c r="I192" s="291"/>
      <c r="J192" s="280"/>
      <c r="K192" s="280"/>
      <c r="L192" s="280"/>
      <c r="M192" s="280"/>
      <c r="N192" s="280"/>
      <c r="O192" s="280"/>
      <c r="P192" s="280"/>
      <c r="Q192" s="280"/>
      <c r="R192" s="280"/>
      <c r="S192" s="280"/>
      <c r="T192" s="280"/>
      <c r="U192" s="280"/>
      <c r="V192" s="280"/>
      <c r="W192" s="280"/>
      <c r="X192" s="280"/>
    </row>
    <row r="193" spans="1:24">
      <c r="A193" s="280">
        <v>8</v>
      </c>
      <c r="B193" s="284" t="str">
        <f ca="1">INDIRECT("Asset"&amp;A193)</f>
        <v>IT Systems (Corporate)</v>
      </c>
      <c r="C193" s="285"/>
      <c r="D193" s="280"/>
      <c r="E193" s="280"/>
      <c r="F193" s="280"/>
      <c r="G193" s="280"/>
      <c r="H193" s="280"/>
      <c r="I193" s="280"/>
      <c r="J193" s="280"/>
      <c r="K193" s="280"/>
      <c r="L193" s="280"/>
      <c r="M193" s="280"/>
      <c r="N193" s="280"/>
      <c r="O193" s="280"/>
      <c r="P193" s="280"/>
      <c r="Q193" s="280"/>
      <c r="R193" s="280"/>
      <c r="S193" s="280"/>
      <c r="T193" s="280"/>
      <c r="U193" s="280"/>
      <c r="V193" s="280"/>
      <c r="W193" s="280"/>
      <c r="X193" s="280"/>
    </row>
    <row r="194" spans="1:24">
      <c r="A194" s="280"/>
      <c r="B194" s="285" t="s">
        <v>28</v>
      </c>
      <c r="C194" s="291">
        <f ca="1">OFFSET('Tax value roll forward'!$G$7,A193,0)</f>
        <v>0</v>
      </c>
      <c r="D194" s="291">
        <f t="shared" ref="D194:I194" ca="1" si="95">C197</f>
        <v>0</v>
      </c>
      <c r="E194" s="291">
        <f t="shared" ca="1" si="95"/>
        <v>0.128394325779008</v>
      </c>
      <c r="F194" s="291">
        <f t="shared" ca="1" si="95"/>
        <v>0.13602941861467444</v>
      </c>
      <c r="G194" s="291">
        <f t="shared" ca="1" si="95"/>
        <v>0.29587572580291754</v>
      </c>
      <c r="H194" s="291">
        <f t="shared" ca="1" si="95"/>
        <v>0.60827204422173409</v>
      </c>
      <c r="I194" s="291">
        <f t="shared" ca="1" si="95"/>
        <v>1.3751241062707238</v>
      </c>
      <c r="J194" s="280"/>
      <c r="K194" s="280"/>
      <c r="L194" s="280"/>
      <c r="M194" s="280"/>
      <c r="N194" s="280"/>
      <c r="O194" s="280"/>
      <c r="P194" s="280"/>
      <c r="Q194" s="280"/>
      <c r="R194" s="280"/>
      <c r="S194" s="280"/>
      <c r="T194" s="280"/>
      <c r="U194" s="280"/>
      <c r="V194" s="280"/>
      <c r="W194" s="280"/>
      <c r="X194" s="280"/>
    </row>
    <row r="195" spans="1:24">
      <c r="A195" s="280"/>
      <c r="B195" s="285" t="s">
        <v>116</v>
      </c>
      <c r="C195" s="291">
        <f ca="1">OFFSET('Tax value roll forward'!G$71,14*$A193,0)</f>
        <v>0</v>
      </c>
      <c r="D195" s="291">
        <f ca="1">OFFSET('Tax value roll forward'!H$71,14*$A193,0)</f>
        <v>0</v>
      </c>
      <c r="E195" s="291">
        <f ca="1">OFFSET('Tax value roll forward'!I$71,14*$A193,0)</f>
        <v>-3.1315689214392199E-2</v>
      </c>
      <c r="F195" s="291">
        <f ca="1">OFFSET('Tax value roll forward'!J$71,14*$A193,0)</f>
        <v>-4.0815879958308939E-2</v>
      </c>
      <c r="G195" s="291">
        <f ca="1">OFFSET('Tax value roll forward'!K$71,14*$A193,0)</f>
        <v>-8.9757876823321647E-2</v>
      </c>
      <c r="H195" s="291">
        <f ca="1">OFFSET('Tax value roll forward'!L$71,14*$A193,0)</f>
        <v>-0.18784426590677</v>
      </c>
      <c r="I195" s="291"/>
      <c r="J195" s="280"/>
      <c r="K195" s="280"/>
      <c r="L195" s="280"/>
      <c r="M195" s="280"/>
      <c r="N195" s="280"/>
      <c r="O195" s="280"/>
      <c r="P195" s="280"/>
      <c r="Q195" s="280"/>
      <c r="R195" s="280"/>
      <c r="S195" s="280"/>
      <c r="T195" s="280"/>
      <c r="U195" s="280"/>
      <c r="V195" s="280"/>
      <c r="W195" s="280"/>
      <c r="X195" s="280"/>
    </row>
    <row r="196" spans="1:24">
      <c r="A196" s="280"/>
      <c r="B196" s="285" t="s">
        <v>117</v>
      </c>
      <c r="C196" s="291">
        <f ca="1">OFFSET('Tax value roll forward'!G$39,$A193,0)</f>
        <v>0</v>
      </c>
      <c r="D196" s="291">
        <f ca="1">OFFSET('Tax value roll forward'!H$39,$A193,0)</f>
        <v>0.128394325779008</v>
      </c>
      <c r="E196" s="291">
        <f ca="1">OFFSET('Tax value roll forward'!I$39,$A193,0)</f>
        <v>3.8950782050058627E-2</v>
      </c>
      <c r="F196" s="291">
        <f ca="1">OFFSET('Tax value roll forward'!J$39,$A193,0)</f>
        <v>0.20066218714655207</v>
      </c>
      <c r="G196" s="291">
        <f ca="1">OFFSET('Tax value roll forward'!K$39,$A193,0)</f>
        <v>0.40215419524213819</v>
      </c>
      <c r="H196" s="291">
        <f ca="1">OFFSET('Tax value roll forward'!L$39,$A193,0)</f>
        <v>0.95469632795575965</v>
      </c>
      <c r="I196" s="291"/>
      <c r="J196" s="280"/>
      <c r="K196" s="280"/>
      <c r="L196" s="280"/>
      <c r="M196" s="280"/>
      <c r="N196" s="280"/>
      <c r="O196" s="280"/>
      <c r="P196" s="280"/>
      <c r="Q196" s="280"/>
      <c r="R196" s="280"/>
      <c r="S196" s="280"/>
      <c r="T196" s="280"/>
      <c r="U196" s="280"/>
      <c r="V196" s="280"/>
      <c r="W196" s="280"/>
      <c r="X196" s="280"/>
    </row>
    <row r="197" spans="1:24">
      <c r="A197" s="280"/>
      <c r="B197" s="296" t="s">
        <v>118</v>
      </c>
      <c r="C197" s="297">
        <f t="shared" ref="C197:H197" ca="1" si="96">C194+C195+C196</f>
        <v>0</v>
      </c>
      <c r="D197" s="297">
        <f t="shared" ca="1" si="96"/>
        <v>0.128394325779008</v>
      </c>
      <c r="E197" s="297">
        <f t="shared" ca="1" si="96"/>
        <v>0.13602941861467444</v>
      </c>
      <c r="F197" s="297">
        <f t="shared" ca="1" si="96"/>
        <v>0.29587572580291754</v>
      </c>
      <c r="G197" s="297">
        <f t="shared" ca="1" si="96"/>
        <v>0.60827204422173409</v>
      </c>
      <c r="H197" s="297">
        <f t="shared" ca="1" si="96"/>
        <v>1.3751241062707238</v>
      </c>
      <c r="I197" s="297"/>
      <c r="J197" s="280"/>
      <c r="K197" s="280"/>
      <c r="L197" s="280"/>
      <c r="M197" s="280"/>
      <c r="N197" s="280"/>
      <c r="O197" s="280"/>
      <c r="P197" s="280"/>
      <c r="Q197" s="280"/>
      <c r="R197" s="280"/>
      <c r="S197" s="280"/>
      <c r="T197" s="280"/>
      <c r="U197" s="280"/>
      <c r="V197" s="280"/>
      <c r="W197" s="280"/>
      <c r="X197" s="280"/>
    </row>
    <row r="198" spans="1:24">
      <c r="A198" s="280"/>
      <c r="B198" s="285" t="s">
        <v>119</v>
      </c>
      <c r="C198" s="291"/>
      <c r="D198" s="291">
        <f ca="1">-D197/(D195-D196/INDIRECT("A"&amp;$A193&amp;"taxstdlife"))</f>
        <v>4.0999999999999996</v>
      </c>
      <c r="E198" s="291">
        <f t="shared" ref="E198" ca="1" si="97">-E197/(E195-E196/INDIRECT("A"&amp;$A193&amp;"taxstdlife"))</f>
        <v>3.3327572198276902</v>
      </c>
      <c r="F198" s="291">
        <f t="shared" ref="F198" ca="1" si="98">-F197/(F195-F196/INDIRECT("A"&amp;$A193&amp;"taxstdlife"))</f>
        <v>3.2963761652396908</v>
      </c>
      <c r="G198" s="291">
        <f t="shared" ref="G198" ca="1" si="99">-G197/(G195-G196/INDIRECT("A"&amp;$A193&amp;"taxstdlife"))</f>
        <v>3.238172010657109</v>
      </c>
      <c r="H198" s="291">
        <f t="shared" ref="H198" ca="1" si="100">-H197/(H195-H196/INDIRECT("A"&amp;$A193&amp;"taxstdlife"))</f>
        <v>3.268680337768453</v>
      </c>
      <c r="I198" s="291"/>
      <c r="J198" s="280"/>
      <c r="K198" s="280"/>
      <c r="L198" s="280"/>
      <c r="M198" s="280"/>
      <c r="N198" s="280"/>
      <c r="O198" s="280"/>
      <c r="P198" s="280"/>
      <c r="Q198" s="280"/>
      <c r="R198" s="280"/>
      <c r="S198" s="280"/>
      <c r="T198" s="280"/>
      <c r="U198" s="280"/>
      <c r="V198" s="280"/>
      <c r="W198" s="280"/>
      <c r="X198" s="280"/>
    </row>
    <row r="199" spans="1:24">
      <c r="A199" s="280"/>
      <c r="B199" s="290" t="s">
        <v>120</v>
      </c>
      <c r="C199" s="298"/>
      <c r="D199" s="298"/>
      <c r="E199" s="298">
        <f ca="1">-E194/D198</f>
        <v>-3.1315689214392199E-2</v>
      </c>
      <c r="F199" s="298">
        <f t="shared" ref="F199" ca="1" si="101">-F194/E198</f>
        <v>-4.0815879958308939E-2</v>
      </c>
      <c r="G199" s="298">
        <f t="shared" ref="G199" ca="1" si="102">-G194/F198</f>
        <v>-8.9757876823321647E-2</v>
      </c>
      <c r="H199" s="298">
        <f t="shared" ref="H199" ca="1" si="103">-H194/G198</f>
        <v>-0.18784426590677</v>
      </c>
      <c r="I199" s="298">
        <f t="shared" ref="I199" ca="1" si="104">-I194/H198</f>
        <v>-0.42069702882280896</v>
      </c>
      <c r="J199" s="280"/>
      <c r="K199" s="280"/>
      <c r="L199" s="280"/>
      <c r="M199" s="280"/>
      <c r="N199" s="280"/>
      <c r="O199" s="280"/>
      <c r="P199" s="280"/>
      <c r="Q199" s="280"/>
      <c r="R199" s="280"/>
      <c r="S199" s="280"/>
      <c r="T199" s="280"/>
      <c r="U199" s="280"/>
      <c r="V199" s="280"/>
      <c r="W199" s="280"/>
      <c r="X199" s="280"/>
    </row>
    <row r="200" spans="1:24">
      <c r="A200" s="280"/>
      <c r="B200" s="280"/>
      <c r="C200" s="291"/>
      <c r="D200" s="291"/>
      <c r="E200" s="291"/>
      <c r="F200" s="291"/>
      <c r="G200" s="291"/>
      <c r="H200" s="291"/>
      <c r="I200" s="291"/>
      <c r="J200" s="280"/>
      <c r="K200" s="280"/>
      <c r="L200" s="280"/>
      <c r="M200" s="280"/>
      <c r="N200" s="280"/>
      <c r="O200" s="280"/>
      <c r="P200" s="280"/>
      <c r="Q200" s="280"/>
      <c r="R200" s="280"/>
      <c r="S200" s="280"/>
      <c r="T200" s="280"/>
      <c r="U200" s="280"/>
      <c r="V200" s="280"/>
      <c r="W200" s="280"/>
      <c r="X200" s="280"/>
    </row>
    <row r="201" spans="1:24">
      <c r="A201" s="280">
        <v>9</v>
      </c>
      <c r="B201" s="284" t="str">
        <f ca="1">INDIRECT("Asset"&amp;A201)</f>
        <v>Telecommunications (Corporate)</v>
      </c>
      <c r="C201" s="285"/>
      <c r="D201" s="280"/>
      <c r="E201" s="280"/>
      <c r="F201" s="280"/>
      <c r="G201" s="280"/>
      <c r="H201" s="280"/>
      <c r="I201" s="280"/>
      <c r="J201" s="280"/>
      <c r="K201" s="280"/>
      <c r="L201" s="280"/>
      <c r="M201" s="280"/>
      <c r="N201" s="280"/>
      <c r="O201" s="280"/>
      <c r="P201" s="280"/>
      <c r="Q201" s="280"/>
      <c r="R201" s="280"/>
      <c r="S201" s="280"/>
      <c r="T201" s="280"/>
      <c r="U201" s="280"/>
      <c r="V201" s="280"/>
      <c r="W201" s="280"/>
      <c r="X201" s="280"/>
    </row>
    <row r="202" spans="1:24">
      <c r="A202" s="280"/>
      <c r="B202" s="285" t="s">
        <v>28</v>
      </c>
      <c r="C202" s="291">
        <f ca="1">OFFSET('Tax value roll forward'!$G$7,A201,0)</f>
        <v>0</v>
      </c>
      <c r="D202" s="291">
        <f t="shared" ref="D202:I202" ca="1" si="105">C205</f>
        <v>0</v>
      </c>
      <c r="E202" s="291">
        <f t="shared" ca="1" si="105"/>
        <v>3.5417028186202501E-2</v>
      </c>
      <c r="F202" s="291">
        <f t="shared" ca="1" si="105"/>
        <v>4.198333028185839E-2</v>
      </c>
      <c r="G202" s="291">
        <f t="shared" ca="1" si="105"/>
        <v>4.0573602126546107E-2</v>
      </c>
      <c r="H202" s="291">
        <f t="shared" ca="1" si="105"/>
        <v>4.0106542179245114E-2</v>
      </c>
      <c r="I202" s="291">
        <f t="shared" ca="1" si="105"/>
        <v>3.1099743721075976E-2</v>
      </c>
      <c r="J202" s="280"/>
      <c r="K202" s="280"/>
      <c r="L202" s="280"/>
      <c r="M202" s="280"/>
      <c r="N202" s="280"/>
      <c r="O202" s="280"/>
      <c r="P202" s="280"/>
      <c r="Q202" s="280"/>
      <c r="R202" s="280"/>
      <c r="S202" s="280"/>
      <c r="T202" s="280"/>
      <c r="U202" s="280"/>
      <c r="V202" s="280"/>
      <c r="W202" s="280"/>
      <c r="X202" s="280"/>
    </row>
    <row r="203" spans="1:24">
      <c r="A203" s="280"/>
      <c r="B203" s="285" t="s">
        <v>116</v>
      </c>
      <c r="C203" s="291">
        <f ca="1">OFFSET('Tax value roll forward'!G$71,14*$A201,0)</f>
        <v>0</v>
      </c>
      <c r="D203" s="291">
        <f ca="1">OFFSET('Tax value roll forward'!H$71,14*$A201,0)</f>
        <v>0</v>
      </c>
      <c r="E203" s="291">
        <f ca="1">OFFSET('Tax value roll forward'!I$71,14*$A201,0)</f>
        <v>-5.2861236098809706E-3</v>
      </c>
      <c r="F203" s="291">
        <f ca="1">OFFSET('Tax value roll forward'!J$71,14*$A201,0)</f>
        <v>-7.0551423719013972E-3</v>
      </c>
      <c r="G203" s="291">
        <f ca="1">OFFSET('Tax value roll forward'!K$71,14*$A201,0)</f>
        <v>-7.8977415087057422E-3</v>
      </c>
      <c r="H203" s="291">
        <f ca="1">OFFSET('Tax value roll forward'!L$71,14*$A201,0)</f>
        <v>-9.0067984581691379E-3</v>
      </c>
      <c r="I203" s="291"/>
      <c r="J203" s="280"/>
      <c r="K203" s="280"/>
      <c r="L203" s="280"/>
      <c r="M203" s="280"/>
      <c r="N203" s="280"/>
      <c r="O203" s="280"/>
      <c r="P203" s="280"/>
      <c r="Q203" s="280"/>
      <c r="R203" s="280"/>
      <c r="S203" s="280"/>
      <c r="T203" s="280"/>
      <c r="U203" s="280"/>
      <c r="V203" s="280"/>
      <c r="W203" s="280"/>
      <c r="X203" s="280"/>
    </row>
    <row r="204" spans="1:24">
      <c r="A204" s="280"/>
      <c r="B204" s="285" t="s">
        <v>117</v>
      </c>
      <c r="C204" s="291">
        <f ca="1">OFFSET('Tax value roll forward'!G$39,$A201,0)</f>
        <v>0</v>
      </c>
      <c r="D204" s="291">
        <f ca="1">OFFSET('Tax value roll forward'!H$39,$A201,0)</f>
        <v>3.5417028186202501E-2</v>
      </c>
      <c r="E204" s="291">
        <f ca="1">OFFSET('Tax value roll forward'!I$39,$A201,0)</f>
        <v>1.1852425705536856E-2</v>
      </c>
      <c r="F204" s="291">
        <f ca="1">OFFSET('Tax value roll forward'!J$39,$A201,0)</f>
        <v>5.6454142165891152E-3</v>
      </c>
      <c r="G204" s="291">
        <f ca="1">OFFSET('Tax value roll forward'!K$39,$A201,0)</f>
        <v>7.4306815614047523E-3</v>
      </c>
      <c r="H204" s="291">
        <f ca="1">OFFSET('Tax value roll forward'!L$39,$A201,0)</f>
        <v>0</v>
      </c>
      <c r="I204" s="291"/>
      <c r="J204" s="280"/>
      <c r="K204" s="280"/>
      <c r="L204" s="280"/>
      <c r="M204" s="280"/>
      <c r="N204" s="280"/>
      <c r="O204" s="280"/>
      <c r="P204" s="280"/>
      <c r="Q204" s="280"/>
      <c r="R204" s="280"/>
      <c r="S204" s="280"/>
      <c r="T204" s="280"/>
      <c r="U204" s="280"/>
      <c r="V204" s="280"/>
      <c r="W204" s="280"/>
      <c r="X204" s="280"/>
    </row>
    <row r="205" spans="1:24">
      <c r="A205" s="280"/>
      <c r="B205" s="296" t="s">
        <v>118</v>
      </c>
      <c r="C205" s="297">
        <f t="shared" ref="C205:H205" ca="1" si="106">C202+C203+C204</f>
        <v>0</v>
      </c>
      <c r="D205" s="297">
        <f t="shared" ca="1" si="106"/>
        <v>3.5417028186202501E-2</v>
      </c>
      <c r="E205" s="297">
        <f t="shared" ca="1" si="106"/>
        <v>4.198333028185839E-2</v>
      </c>
      <c r="F205" s="297">
        <f t="shared" ca="1" si="106"/>
        <v>4.0573602126546107E-2</v>
      </c>
      <c r="G205" s="297">
        <f t="shared" ca="1" si="106"/>
        <v>4.0106542179245114E-2</v>
      </c>
      <c r="H205" s="297">
        <f t="shared" ca="1" si="106"/>
        <v>3.1099743721075976E-2</v>
      </c>
      <c r="I205" s="297"/>
      <c r="J205" s="280"/>
      <c r="K205" s="280"/>
      <c r="L205" s="280"/>
      <c r="M205" s="280"/>
      <c r="N205" s="280"/>
      <c r="O205" s="280"/>
      <c r="P205" s="280"/>
      <c r="Q205" s="280"/>
      <c r="R205" s="280"/>
      <c r="S205" s="280"/>
      <c r="T205" s="280"/>
      <c r="U205" s="280"/>
      <c r="V205" s="280"/>
      <c r="W205" s="280"/>
      <c r="X205" s="280"/>
    </row>
    <row r="206" spans="1:24">
      <c r="A206" s="280"/>
      <c r="B206" s="285" t="s">
        <v>119</v>
      </c>
      <c r="C206" s="291"/>
      <c r="D206" s="291">
        <f ca="1">-D205/(D203-D204/INDIRECT("A"&amp;$A201&amp;"taxstdlife"))</f>
        <v>6.6999999999999993</v>
      </c>
      <c r="E206" s="291">
        <f t="shared" ref="E206" ca="1" si="107">-E205/(E203-E204/INDIRECT("A"&amp;$A201&amp;"taxstdlife"))</f>
        <v>5.9507417524366222</v>
      </c>
      <c r="F206" s="291">
        <f t="shared" ref="F206" ca="1" si="108">-F205/(F203-F204/INDIRECT("A"&amp;$A201&amp;"taxstdlife"))</f>
        <v>5.1373676995912705</v>
      </c>
      <c r="G206" s="291">
        <f t="shared" ref="G206" ca="1" si="109">-G205/(G203-G204/INDIRECT("A"&amp;$A201&amp;"taxstdlife"))</f>
        <v>4.4529187996727746</v>
      </c>
      <c r="H206" s="291">
        <f t="shared" ref="H206" ca="1" si="110">-H205/(H203-H204/INDIRECT("A"&amp;$A201&amp;"taxstdlife"))</f>
        <v>3.4529187996727746</v>
      </c>
      <c r="I206" s="291"/>
      <c r="J206" s="280"/>
      <c r="K206" s="280"/>
      <c r="L206" s="280"/>
      <c r="M206" s="280"/>
      <c r="N206" s="280"/>
      <c r="O206" s="280"/>
      <c r="P206" s="280"/>
      <c r="Q206" s="280"/>
      <c r="R206" s="280"/>
      <c r="S206" s="280"/>
      <c r="T206" s="280"/>
      <c r="U206" s="280"/>
      <c r="V206" s="280"/>
      <c r="W206" s="280"/>
      <c r="X206" s="280"/>
    </row>
    <row r="207" spans="1:24">
      <c r="A207" s="280"/>
      <c r="B207" s="290" t="s">
        <v>120</v>
      </c>
      <c r="C207" s="298"/>
      <c r="D207" s="298"/>
      <c r="E207" s="298">
        <f ca="1">-E202/D206</f>
        <v>-5.2861236098809706E-3</v>
      </c>
      <c r="F207" s="298">
        <f t="shared" ref="F207" ca="1" si="111">-F202/E206</f>
        <v>-7.0551423719013972E-3</v>
      </c>
      <c r="G207" s="298">
        <f t="shared" ref="G207" ca="1" si="112">-G202/F206</f>
        <v>-7.8977415087057422E-3</v>
      </c>
      <c r="H207" s="298">
        <f t="shared" ref="H207" ca="1" si="113">-H202/G206</f>
        <v>-9.0067984581691379E-3</v>
      </c>
      <c r="I207" s="298">
        <f t="shared" ref="I207" ca="1" si="114">-I202/H206</f>
        <v>-9.0067984581691379E-3</v>
      </c>
      <c r="J207" s="280"/>
      <c r="K207" s="280"/>
      <c r="L207" s="280"/>
      <c r="M207" s="280"/>
      <c r="N207" s="280"/>
      <c r="O207" s="280"/>
      <c r="P207" s="280"/>
      <c r="Q207" s="280"/>
      <c r="R207" s="280"/>
      <c r="S207" s="280"/>
      <c r="T207" s="280"/>
      <c r="U207" s="280"/>
      <c r="V207" s="280"/>
      <c r="W207" s="280"/>
      <c r="X207" s="280"/>
    </row>
    <row r="208" spans="1:24">
      <c r="A208" s="280"/>
      <c r="B208" s="280"/>
      <c r="C208" s="291"/>
      <c r="D208" s="291"/>
      <c r="E208" s="291"/>
      <c r="F208" s="291"/>
      <c r="G208" s="291"/>
      <c r="H208" s="291"/>
      <c r="I208" s="291"/>
      <c r="J208" s="280"/>
      <c r="K208" s="280"/>
      <c r="L208" s="280"/>
      <c r="M208" s="280"/>
      <c r="N208" s="280"/>
      <c r="O208" s="280"/>
      <c r="P208" s="280"/>
      <c r="Q208" s="280"/>
      <c r="R208" s="280"/>
      <c r="S208" s="280"/>
      <c r="T208" s="280"/>
      <c r="U208" s="280"/>
      <c r="V208" s="280"/>
      <c r="W208" s="280"/>
      <c r="X208" s="280"/>
    </row>
    <row r="209" spans="1:24">
      <c r="A209" s="280">
        <v>10</v>
      </c>
      <c r="B209" s="284" t="str">
        <f ca="1">INDIRECT("Asset"&amp;A209)</f>
        <v>Other Non-System Assets (Corporate)</v>
      </c>
      <c r="C209" s="285"/>
      <c r="D209" s="280"/>
      <c r="E209" s="280"/>
      <c r="F209" s="280"/>
      <c r="G209" s="280"/>
      <c r="H209" s="280"/>
      <c r="I209" s="280"/>
      <c r="J209" s="280"/>
      <c r="K209" s="280"/>
      <c r="L209" s="280"/>
      <c r="M209" s="280"/>
      <c r="N209" s="280"/>
      <c r="O209" s="280"/>
      <c r="P209" s="280"/>
      <c r="Q209" s="280"/>
      <c r="R209" s="280"/>
      <c r="S209" s="280"/>
      <c r="T209" s="280"/>
      <c r="U209" s="280"/>
      <c r="V209" s="280"/>
      <c r="W209" s="280"/>
      <c r="X209" s="280"/>
    </row>
    <row r="210" spans="1:24">
      <c r="A210" s="280"/>
      <c r="B210" s="285" t="s">
        <v>28</v>
      </c>
      <c r="C210" s="291">
        <f ca="1">OFFSET('Tax value roll forward'!$G$7,A209,0)</f>
        <v>0</v>
      </c>
      <c r="D210" s="291">
        <f t="shared" ref="D210:I210" ca="1" si="115">C213</f>
        <v>0</v>
      </c>
      <c r="E210" s="291">
        <f t="shared" ca="1" si="115"/>
        <v>0.46897318994059645</v>
      </c>
      <c r="F210" s="291">
        <f t="shared" ca="1" si="115"/>
        <v>0.94797670982073379</v>
      </c>
      <c r="G210" s="291">
        <f t="shared" ca="1" si="115"/>
        <v>0.8522310663624505</v>
      </c>
      <c r="H210" s="291">
        <f t="shared" ca="1" si="115"/>
        <v>0.75163933169729413</v>
      </c>
      <c r="I210" s="291">
        <f t="shared" ca="1" si="115"/>
        <v>0.70525890814607506</v>
      </c>
      <c r="J210" s="280"/>
      <c r="K210" s="280"/>
      <c r="L210" s="280"/>
      <c r="M210" s="280"/>
      <c r="N210" s="280"/>
      <c r="O210" s="280"/>
      <c r="P210" s="280"/>
      <c r="Q210" s="280"/>
      <c r="R210" s="280"/>
      <c r="S210" s="280"/>
      <c r="T210" s="280"/>
      <c r="U210" s="280"/>
      <c r="V210" s="280"/>
      <c r="W210" s="280"/>
      <c r="X210" s="280"/>
    </row>
    <row r="211" spans="1:24">
      <c r="A211" s="280"/>
      <c r="B211" s="285" t="s">
        <v>116</v>
      </c>
      <c r="C211" s="291">
        <f ca="1">OFFSET('Tax value roll forward'!G$71,14*$A209,0)</f>
        <v>0</v>
      </c>
      <c r="D211" s="291">
        <f ca="1">OFFSET('Tax value roll forward'!H$71,14*$A209,0)</f>
        <v>0</v>
      </c>
      <c r="E211" s="291">
        <f ca="1">OFFSET('Tax value roll forward'!I$71,14*$A209,0)</f>
        <v>-8.2275998235192355E-2</v>
      </c>
      <c r="F211" s="291">
        <f ca="1">OFFSET('Tax value roll forward'!J$71,14*$A209,0)</f>
        <v>-0.18074608913261864</v>
      </c>
      <c r="G211" s="291">
        <f ca="1">OFFSET('Tax value roll forward'!K$71,14*$A209,0)</f>
        <v>-0.1956584480228529</v>
      </c>
      <c r="H211" s="291">
        <f ca="1">OFFSET('Tax value roll forward'!L$71,14*$A209,0)</f>
        <v>-0.21233681878736108</v>
      </c>
      <c r="I211" s="291"/>
      <c r="J211" s="280"/>
      <c r="K211" s="280"/>
      <c r="L211" s="280"/>
      <c r="M211" s="280"/>
      <c r="N211" s="280"/>
      <c r="O211" s="280"/>
      <c r="P211" s="280"/>
      <c r="Q211" s="280"/>
      <c r="R211" s="280"/>
      <c r="S211" s="280"/>
      <c r="T211" s="280"/>
      <c r="U211" s="280"/>
      <c r="V211" s="280"/>
      <c r="W211" s="280"/>
      <c r="X211" s="280"/>
    </row>
    <row r="212" spans="1:24">
      <c r="A212" s="280"/>
      <c r="B212" s="285" t="s">
        <v>117</v>
      </c>
      <c r="C212" s="291">
        <f ca="1">OFFSET('Tax value roll forward'!G$39,$A209,0)</f>
        <v>0</v>
      </c>
      <c r="D212" s="291">
        <f ca="1">OFFSET('Tax value roll forward'!H$39,$A209,0)</f>
        <v>0.46897318994059645</v>
      </c>
      <c r="E212" s="291">
        <f ca="1">OFFSET('Tax value roll forward'!I$39,$A209,0)</f>
        <v>0.56127951811532972</v>
      </c>
      <c r="F212" s="291">
        <f ca="1">OFFSET('Tax value roll forward'!J$39,$A209,0)</f>
        <v>8.5000445674335331E-2</v>
      </c>
      <c r="G212" s="291">
        <f ca="1">OFFSET('Tax value roll forward'!K$39,$A209,0)</f>
        <v>9.5066713357696592E-2</v>
      </c>
      <c r="H212" s="291">
        <f ca="1">OFFSET('Tax value roll forward'!L$39,$A209,0)</f>
        <v>0.165956395236142</v>
      </c>
      <c r="I212" s="291"/>
      <c r="J212" s="280"/>
      <c r="K212" s="280"/>
      <c r="L212" s="280"/>
      <c r="M212" s="280"/>
      <c r="N212" s="280"/>
      <c r="O212" s="280"/>
      <c r="P212" s="280"/>
      <c r="Q212" s="280"/>
      <c r="R212" s="280"/>
      <c r="S212" s="280"/>
      <c r="T212" s="280"/>
      <c r="U212" s="280"/>
      <c r="V212" s="280"/>
      <c r="W212" s="280"/>
      <c r="X212" s="280"/>
    </row>
    <row r="213" spans="1:24">
      <c r="A213" s="280"/>
      <c r="B213" s="296" t="s">
        <v>118</v>
      </c>
      <c r="C213" s="297">
        <f t="shared" ref="C213:H213" ca="1" si="116">C210+C211+C212</f>
        <v>0</v>
      </c>
      <c r="D213" s="297">
        <f t="shared" ca="1" si="116"/>
        <v>0.46897318994059645</v>
      </c>
      <c r="E213" s="297">
        <f t="shared" ca="1" si="116"/>
        <v>0.94797670982073379</v>
      </c>
      <c r="F213" s="297">
        <f t="shared" ca="1" si="116"/>
        <v>0.8522310663624505</v>
      </c>
      <c r="G213" s="297">
        <f t="shared" ca="1" si="116"/>
        <v>0.75163933169729413</v>
      </c>
      <c r="H213" s="297">
        <f t="shared" ca="1" si="116"/>
        <v>0.70525890814607506</v>
      </c>
      <c r="I213" s="297"/>
      <c r="J213" s="280"/>
      <c r="K213" s="280"/>
      <c r="L213" s="280"/>
      <c r="M213" s="280"/>
      <c r="N213" s="280"/>
      <c r="O213" s="280"/>
      <c r="P213" s="280"/>
      <c r="Q213" s="280"/>
      <c r="R213" s="280"/>
      <c r="S213" s="280"/>
      <c r="T213" s="280"/>
      <c r="U213" s="280"/>
      <c r="V213" s="280"/>
      <c r="W213" s="280"/>
      <c r="X213" s="280"/>
    </row>
    <row r="214" spans="1:24">
      <c r="A214" s="280"/>
      <c r="B214" s="285" t="s">
        <v>119</v>
      </c>
      <c r="C214" s="291"/>
      <c r="D214" s="291">
        <f ca="1">-D213/(D211-D212/INDIRECT("A"&amp;$A209&amp;"taxstdlife"))</f>
        <v>5.7</v>
      </c>
      <c r="E214" s="291">
        <f t="shared" ref="E214" ca="1" si="117">-E213/(E211-E212/INDIRECT("A"&amp;$A209&amp;"taxstdlife"))</f>
        <v>5.2447979061122361</v>
      </c>
      <c r="F214" s="291">
        <f t="shared" ref="F214" ca="1" si="118">-F213/(F211-F212/INDIRECT("A"&amp;$A209&amp;"taxstdlife"))</f>
        <v>4.3557079951023114</v>
      </c>
      <c r="G214" s="291">
        <f t="shared" ref="G214" ca="1" si="119">-G213/(G211-G212/INDIRECT("A"&amp;$A209&amp;"taxstdlife"))</f>
        <v>3.5398445544670372</v>
      </c>
      <c r="H214" s="291">
        <f t="shared" ref="H214" ca="1" si="120">-H213/(H211-H212/INDIRECT("A"&amp;$A209&amp;"taxstdlife"))</f>
        <v>2.9209075870015706</v>
      </c>
      <c r="I214" s="291"/>
      <c r="J214" s="280"/>
      <c r="K214" s="280"/>
      <c r="L214" s="280"/>
      <c r="M214" s="280"/>
      <c r="N214" s="280"/>
      <c r="O214" s="280"/>
      <c r="P214" s="280"/>
      <c r="Q214" s="280"/>
      <c r="R214" s="280"/>
      <c r="S214" s="280"/>
      <c r="T214" s="280"/>
      <c r="U214" s="280"/>
      <c r="V214" s="280"/>
      <c r="W214" s="280"/>
      <c r="X214" s="280"/>
    </row>
    <row r="215" spans="1:24">
      <c r="A215" s="280"/>
      <c r="B215" s="290" t="s">
        <v>120</v>
      </c>
      <c r="C215" s="298"/>
      <c r="D215" s="298"/>
      <c r="E215" s="298">
        <f ca="1">-E210/D214</f>
        <v>-8.2275998235192355E-2</v>
      </c>
      <c r="F215" s="298">
        <f t="shared" ref="F215" ca="1" si="121">-F210/E214</f>
        <v>-0.18074608913261864</v>
      </c>
      <c r="G215" s="298">
        <f t="shared" ref="G215" ca="1" si="122">-G210/F214</f>
        <v>-0.19565844802285293</v>
      </c>
      <c r="H215" s="298">
        <f t="shared" ref="H215" ca="1" si="123">-H210/G214</f>
        <v>-0.21233681878736108</v>
      </c>
      <c r="I215" s="298">
        <f t="shared" ref="I215" ca="1" si="124">-I210/H214</f>
        <v>-0.24145197584633335</v>
      </c>
      <c r="J215" s="280"/>
      <c r="K215" s="280"/>
      <c r="L215" s="280"/>
      <c r="M215" s="280"/>
      <c r="N215" s="280"/>
      <c r="O215" s="280"/>
      <c r="P215" s="280"/>
      <c r="Q215" s="280"/>
      <c r="R215" s="280"/>
      <c r="S215" s="280"/>
      <c r="T215" s="280"/>
      <c r="U215" s="280"/>
      <c r="V215" s="280"/>
      <c r="W215" s="280"/>
      <c r="X215" s="280"/>
    </row>
    <row r="216" spans="1:24">
      <c r="A216" s="280"/>
      <c r="B216" s="280"/>
      <c r="C216" s="291"/>
      <c r="D216" s="291"/>
      <c r="E216" s="291"/>
      <c r="F216" s="291"/>
      <c r="G216" s="291"/>
      <c r="H216" s="291"/>
      <c r="I216" s="291"/>
      <c r="J216" s="280"/>
      <c r="K216" s="280"/>
      <c r="L216" s="280"/>
      <c r="M216" s="280"/>
      <c r="N216" s="280"/>
      <c r="O216" s="280"/>
      <c r="P216" s="280"/>
      <c r="Q216" s="280"/>
      <c r="R216" s="280"/>
      <c r="S216" s="280"/>
      <c r="T216" s="280"/>
      <c r="U216" s="280"/>
      <c r="V216" s="280"/>
      <c r="W216" s="280"/>
      <c r="X216" s="280"/>
    </row>
    <row r="217" spans="1:24">
      <c r="A217" s="280">
        <v>11</v>
      </c>
      <c r="B217" s="284" t="str">
        <f ca="1">INDIRECT("Asset"&amp;A217)</f>
        <v>Land</v>
      </c>
      <c r="C217" s="285"/>
      <c r="D217" s="280"/>
      <c r="E217" s="280"/>
      <c r="F217" s="280"/>
      <c r="G217" s="280"/>
      <c r="H217" s="280"/>
      <c r="I217" s="280"/>
      <c r="J217" s="280"/>
      <c r="K217" s="280"/>
      <c r="L217" s="280"/>
      <c r="M217" s="280"/>
      <c r="N217" s="280"/>
      <c r="O217" s="280"/>
      <c r="P217" s="280"/>
      <c r="Q217" s="280"/>
      <c r="R217" s="280"/>
      <c r="S217" s="280"/>
      <c r="T217" s="280"/>
      <c r="U217" s="280"/>
      <c r="V217" s="280"/>
      <c r="W217" s="280"/>
      <c r="X217" s="280"/>
    </row>
    <row r="218" spans="1:24">
      <c r="A218" s="280"/>
      <c r="B218" s="285" t="s">
        <v>28</v>
      </c>
      <c r="C218" s="291">
        <f ca="1">OFFSET('Tax value roll forward'!$G$7,A217,0)</f>
        <v>0</v>
      </c>
      <c r="D218" s="291">
        <f t="shared" ref="D218:I218" ca="1" si="125">C221</f>
        <v>0</v>
      </c>
      <c r="E218" s="291">
        <f t="shared" ca="1" si="125"/>
        <v>0.33654685393104061</v>
      </c>
      <c r="F218" s="291">
        <f t="shared" ca="1" si="125"/>
        <v>0.33654685393104061</v>
      </c>
      <c r="G218" s="291">
        <f t="shared" ca="1" si="125"/>
        <v>0.33654685393104061</v>
      </c>
      <c r="H218" s="291">
        <f t="shared" ca="1" si="125"/>
        <v>0.33654685393104061</v>
      </c>
      <c r="I218" s="291">
        <f t="shared" ca="1" si="125"/>
        <v>0.33654685393104061</v>
      </c>
      <c r="J218" s="280"/>
      <c r="K218" s="280"/>
      <c r="L218" s="280"/>
      <c r="M218" s="280"/>
      <c r="N218" s="280"/>
      <c r="O218" s="280"/>
      <c r="P218" s="280"/>
      <c r="Q218" s="280"/>
      <c r="R218" s="280"/>
      <c r="S218" s="280"/>
      <c r="T218" s="280"/>
      <c r="U218" s="280"/>
      <c r="V218" s="280"/>
      <c r="W218" s="280"/>
      <c r="X218" s="280"/>
    </row>
    <row r="219" spans="1:24">
      <c r="A219" s="280"/>
      <c r="B219" s="285" t="s">
        <v>116</v>
      </c>
      <c r="C219" s="291">
        <f ca="1">OFFSET('Tax value roll forward'!G$71,14*$A217,0)</f>
        <v>0</v>
      </c>
      <c r="D219" s="291">
        <f ca="1">OFFSET('Tax value roll forward'!H$71,14*$A217,0)</f>
        <v>0</v>
      </c>
      <c r="E219" s="291">
        <f ca="1">OFFSET('Tax value roll forward'!I$71,14*$A217,0)</f>
        <v>0</v>
      </c>
      <c r="F219" s="291">
        <f ca="1">OFFSET('Tax value roll forward'!J$71,14*$A217,0)</f>
        <v>0</v>
      </c>
      <c r="G219" s="291">
        <f ca="1">OFFSET('Tax value roll forward'!K$71,14*$A217,0)</f>
        <v>0</v>
      </c>
      <c r="H219" s="291">
        <f ca="1">OFFSET('Tax value roll forward'!L$71,14*$A217,0)</f>
        <v>0</v>
      </c>
      <c r="I219" s="291"/>
      <c r="J219" s="280"/>
      <c r="K219" s="280"/>
      <c r="L219" s="280"/>
      <c r="M219" s="280"/>
      <c r="N219" s="280"/>
      <c r="O219" s="280"/>
      <c r="P219" s="280"/>
      <c r="Q219" s="280"/>
      <c r="R219" s="280"/>
      <c r="S219" s="280"/>
      <c r="T219" s="280"/>
      <c r="U219" s="280"/>
      <c r="V219" s="280"/>
      <c r="W219" s="280"/>
      <c r="X219" s="280"/>
    </row>
    <row r="220" spans="1:24">
      <c r="A220" s="280"/>
      <c r="B220" s="285" t="s">
        <v>117</v>
      </c>
      <c r="C220" s="291">
        <f ca="1">OFFSET('Tax value roll forward'!G$39,$A217,0)</f>
        <v>0</v>
      </c>
      <c r="D220" s="291">
        <f ca="1">OFFSET('Tax value roll forward'!H$39,$A217,0)</f>
        <v>0.33654685393104061</v>
      </c>
      <c r="E220" s="291">
        <f ca="1">OFFSET('Tax value roll forward'!I$39,$A217,0)</f>
        <v>0</v>
      </c>
      <c r="F220" s="291">
        <f ca="1">OFFSET('Tax value roll forward'!J$39,$A217,0)</f>
        <v>0</v>
      </c>
      <c r="G220" s="291">
        <f ca="1">OFFSET('Tax value roll forward'!K$39,$A217,0)</f>
        <v>0</v>
      </c>
      <c r="H220" s="291">
        <f ca="1">OFFSET('Tax value roll forward'!L$39,$A217,0)</f>
        <v>0</v>
      </c>
      <c r="I220" s="291"/>
      <c r="J220" s="280"/>
      <c r="K220" s="280"/>
      <c r="L220" s="280"/>
      <c r="M220" s="280"/>
      <c r="N220" s="280"/>
      <c r="O220" s="280"/>
      <c r="P220" s="280"/>
      <c r="Q220" s="280"/>
      <c r="R220" s="280"/>
      <c r="S220" s="280"/>
      <c r="T220" s="280"/>
      <c r="U220" s="280"/>
      <c r="V220" s="280"/>
      <c r="W220" s="280"/>
      <c r="X220" s="280"/>
    </row>
    <row r="221" spans="1:24">
      <c r="A221" s="280"/>
      <c r="B221" s="296" t="s">
        <v>118</v>
      </c>
      <c r="C221" s="297">
        <f t="shared" ref="C221:H221" ca="1" si="126">C218+C219+C220</f>
        <v>0</v>
      </c>
      <c r="D221" s="297">
        <f t="shared" ca="1" si="126"/>
        <v>0.33654685393104061</v>
      </c>
      <c r="E221" s="297">
        <f t="shared" ca="1" si="126"/>
        <v>0.33654685393104061</v>
      </c>
      <c r="F221" s="297">
        <f t="shared" ca="1" si="126"/>
        <v>0.33654685393104061</v>
      </c>
      <c r="G221" s="297">
        <f t="shared" ca="1" si="126"/>
        <v>0.33654685393104061</v>
      </c>
      <c r="H221" s="297">
        <f t="shared" ca="1" si="126"/>
        <v>0.33654685393104061</v>
      </c>
      <c r="I221" s="297"/>
      <c r="J221" s="280"/>
      <c r="K221" s="280"/>
      <c r="L221" s="280"/>
      <c r="M221" s="280"/>
      <c r="N221" s="280"/>
      <c r="O221" s="280"/>
      <c r="P221" s="280"/>
      <c r="Q221" s="280"/>
      <c r="R221" s="280"/>
      <c r="S221" s="280"/>
      <c r="T221" s="280"/>
      <c r="U221" s="280"/>
      <c r="V221" s="280"/>
      <c r="W221" s="280"/>
      <c r="X221" s="280"/>
    </row>
    <row r="222" spans="1:24">
      <c r="A222" s="280"/>
      <c r="B222" s="285" t="s">
        <v>119</v>
      </c>
      <c r="C222" s="291"/>
      <c r="D222" s="291" t="e">
        <f ca="1">-D221/(D219-D220/INDIRECT("A"&amp;$A217&amp;"taxstdlife"))</f>
        <v>#VALUE!</v>
      </c>
      <c r="E222" s="291" t="e">
        <f t="shared" ref="E222" ca="1" si="127">-E221/(E219-E220/INDIRECT("A"&amp;$A217&amp;"taxstdlife"))</f>
        <v>#VALUE!</v>
      </c>
      <c r="F222" s="291" t="e">
        <f t="shared" ref="F222" ca="1" si="128">-F221/(F219-F220/INDIRECT("A"&amp;$A217&amp;"taxstdlife"))</f>
        <v>#VALUE!</v>
      </c>
      <c r="G222" s="291" t="e">
        <f t="shared" ref="G222" ca="1" si="129">-G221/(G219-G220/INDIRECT("A"&amp;$A217&amp;"taxstdlife"))</f>
        <v>#VALUE!</v>
      </c>
      <c r="H222" s="291" t="e">
        <f t="shared" ref="H222" ca="1" si="130">-H221/(H219-H220/INDIRECT("A"&amp;$A217&amp;"taxstdlife"))</f>
        <v>#VALUE!</v>
      </c>
      <c r="I222" s="291"/>
      <c r="J222" s="280"/>
      <c r="K222" s="280"/>
      <c r="L222" s="280"/>
      <c r="M222" s="280"/>
      <c r="N222" s="280"/>
      <c r="O222" s="280"/>
      <c r="P222" s="280"/>
      <c r="Q222" s="280"/>
      <c r="R222" s="280"/>
      <c r="S222" s="280"/>
      <c r="T222" s="280"/>
      <c r="U222" s="280"/>
      <c r="V222" s="280"/>
      <c r="W222" s="280"/>
      <c r="X222" s="280"/>
    </row>
    <row r="223" spans="1:24">
      <c r="A223" s="280"/>
      <c r="B223" s="290" t="s">
        <v>120</v>
      </c>
      <c r="C223" s="298"/>
      <c r="D223" s="298"/>
      <c r="E223" s="298" t="e">
        <f ca="1">-E218/D222</f>
        <v>#VALUE!</v>
      </c>
      <c r="F223" s="298" t="e">
        <f t="shared" ref="F223" ca="1" si="131">-F218/E222</f>
        <v>#VALUE!</v>
      </c>
      <c r="G223" s="298" t="e">
        <f t="shared" ref="G223" ca="1" si="132">-G218/F222</f>
        <v>#VALUE!</v>
      </c>
      <c r="H223" s="298" t="e">
        <f t="shared" ref="H223" ca="1" si="133">-H218/G222</f>
        <v>#VALUE!</v>
      </c>
      <c r="I223" s="298" t="e">
        <f t="shared" ref="I223" ca="1" si="134">-I218/H222</f>
        <v>#VALUE!</v>
      </c>
      <c r="J223" s="280"/>
      <c r="K223" s="280"/>
      <c r="L223" s="280"/>
      <c r="M223" s="280"/>
      <c r="N223" s="280"/>
      <c r="O223" s="280"/>
      <c r="P223" s="280"/>
      <c r="Q223" s="280"/>
      <c r="R223" s="280"/>
      <c r="S223" s="280"/>
      <c r="T223" s="280"/>
      <c r="U223" s="280"/>
      <c r="V223" s="280"/>
      <c r="W223" s="280"/>
      <c r="X223" s="280"/>
    </row>
    <row r="224" spans="1:24">
      <c r="A224" s="280"/>
      <c r="B224" s="280"/>
      <c r="C224" s="291"/>
      <c r="D224" s="291"/>
      <c r="E224" s="291"/>
      <c r="F224" s="291"/>
      <c r="G224" s="291"/>
      <c r="H224" s="291"/>
      <c r="I224" s="291"/>
      <c r="J224" s="280"/>
      <c r="K224" s="280"/>
      <c r="L224" s="280"/>
      <c r="M224" s="280"/>
      <c r="N224" s="280"/>
      <c r="O224" s="280"/>
      <c r="P224" s="280"/>
      <c r="Q224" s="280"/>
      <c r="R224" s="280"/>
      <c r="S224" s="280"/>
      <c r="T224" s="280"/>
      <c r="U224" s="280"/>
      <c r="V224" s="280"/>
      <c r="W224" s="280"/>
      <c r="X224" s="280"/>
    </row>
    <row r="225" spans="1:24">
      <c r="A225" s="280">
        <v>12</v>
      </c>
      <c r="B225" s="284" t="str">
        <f ca="1">INDIRECT("Asset"&amp;A225)</f>
        <v>Buildings</v>
      </c>
      <c r="C225" s="285"/>
      <c r="D225" s="280"/>
      <c r="E225" s="280"/>
      <c r="F225" s="280"/>
      <c r="G225" s="280"/>
      <c r="H225" s="280"/>
      <c r="I225" s="280"/>
      <c r="J225" s="280"/>
      <c r="K225" s="280"/>
      <c r="L225" s="280"/>
      <c r="M225" s="280"/>
      <c r="N225" s="280"/>
      <c r="O225" s="280"/>
      <c r="P225" s="280"/>
      <c r="Q225" s="280"/>
      <c r="R225" s="280"/>
      <c r="S225" s="280"/>
      <c r="T225" s="280"/>
      <c r="U225" s="280"/>
      <c r="V225" s="280"/>
      <c r="W225" s="280"/>
      <c r="X225" s="280"/>
    </row>
    <row r="226" spans="1:24">
      <c r="A226" s="280"/>
      <c r="B226" s="285" t="s">
        <v>28</v>
      </c>
      <c r="C226" s="291">
        <f ca="1">OFFSET('Tax value roll forward'!$G$7,A225,0)</f>
        <v>0</v>
      </c>
      <c r="D226" s="291">
        <f t="shared" ref="D226:I226" ca="1" si="135">C229</f>
        <v>0</v>
      </c>
      <c r="E226" s="291">
        <f t="shared" ca="1" si="135"/>
        <v>0.86376129134900759</v>
      </c>
      <c r="F226" s="291">
        <f t="shared" ca="1" si="135"/>
        <v>2.1537451922692039</v>
      </c>
      <c r="G226" s="291">
        <f t="shared" ca="1" si="135"/>
        <v>2.2373721516135485</v>
      </c>
      <c r="H226" s="291">
        <f t="shared" ca="1" si="135"/>
        <v>2.3770268861355497</v>
      </c>
      <c r="I226" s="291">
        <f t="shared" ca="1" si="135"/>
        <v>2.5974661665916896</v>
      </c>
      <c r="J226" s="280"/>
      <c r="K226" s="280"/>
      <c r="L226" s="280"/>
      <c r="M226" s="280"/>
      <c r="N226" s="280"/>
      <c r="O226" s="280"/>
      <c r="P226" s="280"/>
      <c r="Q226" s="280"/>
      <c r="R226" s="280"/>
      <c r="S226" s="280"/>
      <c r="T226" s="280"/>
      <c r="U226" s="280"/>
      <c r="V226" s="280"/>
      <c r="W226" s="280"/>
      <c r="X226" s="280"/>
    </row>
    <row r="227" spans="1:24">
      <c r="A227" s="280"/>
      <c r="B227" s="285" t="s">
        <v>116</v>
      </c>
      <c r="C227" s="291">
        <f ca="1">OFFSET('Tax value roll forward'!G$71,14*$A225,0)</f>
        <v>0</v>
      </c>
      <c r="D227" s="291">
        <f ca="1">OFFSET('Tax value roll forward'!H$71,14*$A225,0)</f>
        <v>0</v>
      </c>
      <c r="E227" s="291">
        <f ca="1">OFFSET('Tax value roll forward'!I$71,14*$A225,0)</f>
        <v>-8.6376129134900764E-3</v>
      </c>
      <c r="F227" s="291">
        <f ca="1">OFFSET('Tax value roll forward'!J$71,14*$A225,0)</f>
        <v>-2.162382805182694E-2</v>
      </c>
      <c r="G227" s="291">
        <f ca="1">OFFSET('Tax value roll forward'!K$71,14*$A225,0)</f>
        <v>-2.2676335925788656E-2</v>
      </c>
      <c r="H227" s="291">
        <f ca="1">OFFSET('Tax value roll forward'!L$71,14*$A225,0)</f>
        <v>-2.4299646630266555E-2</v>
      </c>
      <c r="I227" s="291"/>
      <c r="J227" s="280"/>
      <c r="K227" s="280"/>
      <c r="L227" s="280"/>
      <c r="M227" s="280"/>
      <c r="N227" s="280"/>
      <c r="O227" s="280"/>
      <c r="P227" s="280"/>
      <c r="Q227" s="280"/>
      <c r="R227" s="280"/>
      <c r="S227" s="280"/>
      <c r="T227" s="280"/>
      <c r="U227" s="280"/>
      <c r="V227" s="280"/>
      <c r="W227" s="280"/>
      <c r="X227" s="280"/>
    </row>
    <row r="228" spans="1:24">
      <c r="A228" s="280"/>
      <c r="B228" s="285" t="s">
        <v>117</v>
      </c>
      <c r="C228" s="291">
        <f ca="1">OFFSET('Tax value roll forward'!G$39,$A225,0)</f>
        <v>0</v>
      </c>
      <c r="D228" s="291">
        <f ca="1">OFFSET('Tax value roll forward'!H$39,$A225,0)</f>
        <v>0.86376129134900759</v>
      </c>
      <c r="E228" s="291">
        <f ca="1">OFFSET('Tax value roll forward'!I$39,$A225,0)</f>
        <v>1.2986215138336863</v>
      </c>
      <c r="F228" s="291">
        <f ca="1">OFFSET('Tax value roll forward'!J$39,$A225,0)</f>
        <v>0.10525078739617169</v>
      </c>
      <c r="G228" s="291">
        <f ca="1">OFFSET('Tax value roll forward'!K$39,$A225,0)</f>
        <v>0.16233107044779005</v>
      </c>
      <c r="H228" s="291">
        <f ca="1">OFFSET('Tax value roll forward'!L$39,$A225,0)</f>
        <v>0.24473892708640652</v>
      </c>
      <c r="I228" s="291"/>
      <c r="J228" s="280"/>
      <c r="K228" s="280"/>
      <c r="L228" s="280"/>
      <c r="M228" s="280"/>
      <c r="N228" s="280"/>
      <c r="O228" s="280"/>
      <c r="P228" s="280"/>
      <c r="Q228" s="280"/>
      <c r="R228" s="280"/>
      <c r="S228" s="280"/>
      <c r="T228" s="280"/>
      <c r="U228" s="280"/>
      <c r="V228" s="280"/>
      <c r="W228" s="280"/>
      <c r="X228" s="280"/>
    </row>
    <row r="229" spans="1:24">
      <c r="A229" s="280"/>
      <c r="B229" s="296" t="s">
        <v>118</v>
      </c>
      <c r="C229" s="297">
        <f t="shared" ref="C229:H229" ca="1" si="136">C226+C227+C228</f>
        <v>0</v>
      </c>
      <c r="D229" s="297">
        <f t="shared" ca="1" si="136"/>
        <v>0.86376129134900759</v>
      </c>
      <c r="E229" s="297">
        <f t="shared" ca="1" si="136"/>
        <v>2.1537451922692039</v>
      </c>
      <c r="F229" s="297">
        <f t="shared" ca="1" si="136"/>
        <v>2.2373721516135485</v>
      </c>
      <c r="G229" s="297">
        <f t="shared" ca="1" si="136"/>
        <v>2.3770268861355497</v>
      </c>
      <c r="H229" s="297">
        <f t="shared" ca="1" si="136"/>
        <v>2.5974661665916896</v>
      </c>
      <c r="I229" s="297"/>
      <c r="J229" s="280"/>
      <c r="K229" s="280"/>
      <c r="L229" s="280"/>
      <c r="M229" s="280"/>
      <c r="N229" s="280"/>
      <c r="O229" s="280"/>
      <c r="P229" s="280"/>
      <c r="Q229" s="280"/>
      <c r="R229" s="280"/>
      <c r="S229" s="280"/>
      <c r="T229" s="280"/>
      <c r="U229" s="280"/>
      <c r="V229" s="280"/>
      <c r="W229" s="280"/>
      <c r="X229" s="280"/>
    </row>
    <row r="230" spans="1:24">
      <c r="A230" s="280"/>
      <c r="B230" s="285" t="s">
        <v>119</v>
      </c>
      <c r="C230" s="291"/>
      <c r="D230" s="291">
        <f ca="1">-D229/(D227-D228/INDIRECT("A"&amp;$A225&amp;"taxstdlife"))</f>
        <v>100</v>
      </c>
      <c r="E230" s="291">
        <f t="shared" ref="E230" ca="1" si="137">-E229/(E227-E228/INDIRECT("A"&amp;$A225&amp;"taxstdlife"))</f>
        <v>99.600551165464879</v>
      </c>
      <c r="F230" s="291">
        <f t="shared" ref="F230" ca="1" si="138">-F229/(F227-F228/INDIRECT("A"&amp;$A225&amp;"taxstdlife"))</f>
        <v>98.665505703198619</v>
      </c>
      <c r="G230" s="291">
        <f t="shared" ref="G230" ca="1" si="139">-G229/(G227-G228/INDIRECT("A"&amp;$A225&amp;"taxstdlife"))</f>
        <v>97.821458982651663</v>
      </c>
      <c r="H230" s="291">
        <f t="shared" ref="H230" ca="1" si="140">-H229/(H227-H228/INDIRECT("A"&amp;$A225&amp;"taxstdlife"))</f>
        <v>97.112299702782863</v>
      </c>
      <c r="I230" s="291"/>
      <c r="J230" s="280"/>
      <c r="K230" s="280"/>
      <c r="L230" s="280"/>
      <c r="M230" s="280"/>
      <c r="N230" s="280"/>
      <c r="O230" s="280"/>
      <c r="P230" s="280"/>
      <c r="Q230" s="280"/>
      <c r="R230" s="280"/>
      <c r="S230" s="280"/>
      <c r="T230" s="280"/>
      <c r="U230" s="280"/>
      <c r="V230" s="280"/>
      <c r="W230" s="280"/>
      <c r="X230" s="280"/>
    </row>
    <row r="231" spans="1:24">
      <c r="A231" s="280"/>
      <c r="B231" s="290" t="s">
        <v>120</v>
      </c>
      <c r="C231" s="298"/>
      <c r="D231" s="298"/>
      <c r="E231" s="298">
        <f ca="1">-E226/D230</f>
        <v>-8.6376129134900764E-3</v>
      </c>
      <c r="F231" s="298">
        <f t="shared" ref="F231" ca="1" si="141">-F226/E230</f>
        <v>-2.162382805182694E-2</v>
      </c>
      <c r="G231" s="298">
        <f t="shared" ref="G231" ca="1" si="142">-G226/F230</f>
        <v>-2.2676335925788656E-2</v>
      </c>
      <c r="H231" s="298">
        <f t="shared" ref="H231" ca="1" si="143">-H226/G230</f>
        <v>-2.4299646630266555E-2</v>
      </c>
      <c r="I231" s="298">
        <f t="shared" ref="I231" ca="1" si="144">-I226/H230</f>
        <v>-2.674703590113062E-2</v>
      </c>
      <c r="J231" s="280"/>
      <c r="K231" s="280"/>
      <c r="L231" s="280"/>
      <c r="M231" s="280"/>
      <c r="N231" s="280"/>
      <c r="O231" s="280"/>
      <c r="P231" s="280"/>
      <c r="Q231" s="280"/>
      <c r="R231" s="280"/>
      <c r="S231" s="280"/>
      <c r="T231" s="280"/>
      <c r="U231" s="280"/>
      <c r="V231" s="280"/>
      <c r="W231" s="280"/>
      <c r="X231" s="280"/>
    </row>
    <row r="232" spans="1:24">
      <c r="A232" s="280"/>
      <c r="B232" s="280"/>
      <c r="C232" s="291"/>
      <c r="D232" s="291"/>
      <c r="E232" s="291"/>
      <c r="F232" s="291"/>
      <c r="G232" s="291"/>
      <c r="H232" s="291"/>
      <c r="I232" s="291"/>
      <c r="J232" s="280"/>
      <c r="K232" s="280"/>
      <c r="L232" s="280"/>
      <c r="M232" s="280"/>
      <c r="N232" s="280"/>
      <c r="O232" s="280"/>
      <c r="P232" s="280"/>
      <c r="Q232" s="280"/>
      <c r="R232" s="280"/>
      <c r="S232" s="280"/>
      <c r="T232" s="280"/>
      <c r="U232" s="280"/>
      <c r="V232" s="280"/>
      <c r="W232" s="280"/>
      <c r="X232" s="280"/>
    </row>
    <row r="233" spans="1:24">
      <c r="A233" s="280">
        <v>13</v>
      </c>
      <c r="B233" s="284" t="str">
        <f ca="1">INDIRECT("Asset"&amp;A233)</f>
        <v>Equity raising costs</v>
      </c>
      <c r="C233" s="285"/>
      <c r="D233" s="280"/>
      <c r="E233" s="280"/>
      <c r="F233" s="280"/>
      <c r="G233" s="280"/>
      <c r="H233" s="280"/>
      <c r="I233" s="280"/>
      <c r="J233" s="280"/>
      <c r="K233" s="280"/>
      <c r="L233" s="280"/>
      <c r="M233" s="280"/>
      <c r="N233" s="280"/>
      <c r="O233" s="280"/>
      <c r="P233" s="280"/>
      <c r="Q233" s="280"/>
      <c r="R233" s="280"/>
      <c r="S233" s="280"/>
      <c r="T233" s="280"/>
      <c r="U233" s="280"/>
      <c r="V233" s="280"/>
      <c r="W233" s="280"/>
      <c r="X233" s="280"/>
    </row>
    <row r="234" spans="1:24">
      <c r="A234" s="280"/>
      <c r="B234" s="285" t="s">
        <v>28</v>
      </c>
      <c r="C234" s="291">
        <f ca="1">OFFSET('Tax value roll forward'!$G$7,A233,0)</f>
        <v>0</v>
      </c>
      <c r="D234" s="291">
        <f t="shared" ref="D234:I234" ca="1" si="145">C237</f>
        <v>0</v>
      </c>
      <c r="E234" s="291">
        <f t="shared" ca="1" si="145"/>
        <v>3.3354844202852466E-2</v>
      </c>
      <c r="F234" s="291">
        <f t="shared" ca="1" si="145"/>
        <v>3.2606126856300599E-2</v>
      </c>
      <c r="G234" s="291">
        <f t="shared" ca="1" si="145"/>
        <v>3.1857409509748733E-2</v>
      </c>
      <c r="H234" s="291">
        <f t="shared" ca="1" si="145"/>
        <v>3.1108692163196866E-2</v>
      </c>
      <c r="I234" s="291">
        <f t="shared" ca="1" si="145"/>
        <v>3.0359974816645E-2</v>
      </c>
      <c r="J234" s="280"/>
      <c r="K234" s="280"/>
      <c r="L234" s="280"/>
      <c r="M234" s="280"/>
      <c r="N234" s="280"/>
      <c r="O234" s="280"/>
      <c r="P234" s="280"/>
      <c r="Q234" s="280"/>
      <c r="R234" s="280"/>
      <c r="S234" s="280"/>
      <c r="T234" s="280"/>
      <c r="U234" s="280"/>
      <c r="V234" s="280"/>
      <c r="W234" s="280"/>
      <c r="X234" s="280"/>
    </row>
    <row r="235" spans="1:24">
      <c r="A235" s="280"/>
      <c r="B235" s="285" t="s">
        <v>116</v>
      </c>
      <c r="C235" s="291">
        <f ca="1">OFFSET('Tax value roll forward'!G$71,14*$A233,0)</f>
        <v>0</v>
      </c>
      <c r="D235" s="291">
        <f ca="1">OFFSET('Tax value roll forward'!H$71,14*$A233,0)</f>
        <v>0</v>
      </c>
      <c r="E235" s="291">
        <f ca="1">OFFSET('Tax value roll forward'!I$71,14*$A233,0)</f>
        <v>-7.4871734655186531E-4</v>
      </c>
      <c r="F235" s="291">
        <f ca="1">OFFSET('Tax value roll forward'!J$71,14*$A233,0)</f>
        <v>-7.4871734655186531E-4</v>
      </c>
      <c r="G235" s="291">
        <f ca="1">OFFSET('Tax value roll forward'!K$71,14*$A233,0)</f>
        <v>-7.4871734655186531E-4</v>
      </c>
      <c r="H235" s="291">
        <f ca="1">OFFSET('Tax value roll forward'!L$71,14*$A233,0)</f>
        <v>-7.4871734655186531E-4</v>
      </c>
      <c r="I235" s="291"/>
      <c r="J235" s="280"/>
      <c r="K235" s="280"/>
      <c r="L235" s="280"/>
      <c r="M235" s="280"/>
      <c r="N235" s="280"/>
      <c r="O235" s="280"/>
      <c r="P235" s="280"/>
      <c r="Q235" s="280"/>
      <c r="R235" s="280"/>
      <c r="S235" s="280"/>
      <c r="T235" s="280"/>
      <c r="U235" s="280"/>
      <c r="V235" s="280"/>
      <c r="W235" s="280"/>
      <c r="X235" s="280"/>
    </row>
    <row r="236" spans="1:24">
      <c r="A236" s="280"/>
      <c r="B236" s="285" t="s">
        <v>117</v>
      </c>
      <c r="C236" s="291">
        <f ca="1">OFFSET('Tax value roll forward'!G$39,$A233,0)</f>
        <v>0</v>
      </c>
      <c r="D236" s="291">
        <f ca="1">OFFSET('Tax value roll forward'!H$39,$A233,0)</f>
        <v>3.3354844202852466E-2</v>
      </c>
      <c r="E236" s="291">
        <f ca="1">OFFSET('Tax value roll forward'!I$39,$A233,0)</f>
        <v>0</v>
      </c>
      <c r="F236" s="291">
        <f ca="1">OFFSET('Tax value roll forward'!J$39,$A233,0)</f>
        <v>0</v>
      </c>
      <c r="G236" s="291">
        <f ca="1">OFFSET('Tax value roll forward'!K$39,$A233,0)</f>
        <v>0</v>
      </c>
      <c r="H236" s="291">
        <f ca="1">OFFSET('Tax value roll forward'!L$39,$A233,0)</f>
        <v>0</v>
      </c>
      <c r="I236" s="291"/>
      <c r="J236" s="280"/>
      <c r="K236" s="280"/>
      <c r="L236" s="280"/>
      <c r="M236" s="280"/>
      <c r="N236" s="280"/>
      <c r="O236" s="280"/>
      <c r="P236" s="280"/>
      <c r="Q236" s="280"/>
      <c r="R236" s="280"/>
      <c r="S236" s="280"/>
      <c r="T236" s="280"/>
      <c r="U236" s="280"/>
      <c r="V236" s="280"/>
      <c r="W236" s="280"/>
      <c r="X236" s="280"/>
    </row>
    <row r="237" spans="1:24">
      <c r="A237" s="280"/>
      <c r="B237" s="296" t="s">
        <v>118</v>
      </c>
      <c r="C237" s="297">
        <f t="shared" ref="C237:H237" ca="1" si="146">C234+C235+C236</f>
        <v>0</v>
      </c>
      <c r="D237" s="297">
        <f t="shared" ca="1" si="146"/>
        <v>3.3354844202852466E-2</v>
      </c>
      <c r="E237" s="297">
        <f t="shared" ca="1" si="146"/>
        <v>3.2606126856300599E-2</v>
      </c>
      <c r="F237" s="297">
        <f t="shared" ca="1" si="146"/>
        <v>3.1857409509748733E-2</v>
      </c>
      <c r="G237" s="297">
        <f t="shared" ca="1" si="146"/>
        <v>3.1108692163196866E-2</v>
      </c>
      <c r="H237" s="297">
        <f t="shared" ca="1" si="146"/>
        <v>3.0359974816645E-2</v>
      </c>
      <c r="I237" s="297"/>
      <c r="J237" s="280"/>
      <c r="K237" s="280"/>
      <c r="L237" s="280"/>
      <c r="M237" s="280"/>
      <c r="N237" s="280"/>
      <c r="O237" s="280"/>
      <c r="P237" s="280"/>
      <c r="Q237" s="280"/>
      <c r="R237" s="280"/>
      <c r="S237" s="280"/>
      <c r="T237" s="280"/>
      <c r="U237" s="280"/>
      <c r="V237" s="280"/>
      <c r="W237" s="280"/>
      <c r="X237" s="280"/>
    </row>
    <row r="238" spans="1:24">
      <c r="A238" s="280"/>
      <c r="B238" s="285" t="s">
        <v>119</v>
      </c>
      <c r="C238" s="291"/>
      <c r="D238" s="291">
        <f ca="1">-D237/(D235-D236/INDIRECT("A"&amp;$A233&amp;"taxstdlife"))</f>
        <v>44.549314045499948</v>
      </c>
      <c r="E238" s="291">
        <f t="shared" ref="E238" ca="1" si="147">-E237/(E235-E236/INDIRECT("A"&amp;$A233&amp;"taxstdlife"))</f>
        <v>43.549314045499948</v>
      </c>
      <c r="F238" s="291">
        <f t="shared" ref="F238" ca="1" si="148">-F237/(F235-F236/INDIRECT("A"&amp;$A233&amp;"taxstdlife"))</f>
        <v>42.549314045499948</v>
      </c>
      <c r="G238" s="291">
        <f t="shared" ref="G238" ca="1" si="149">-G237/(G235-G236/INDIRECT("A"&amp;$A233&amp;"taxstdlife"))</f>
        <v>41.549314045499941</v>
      </c>
      <c r="H238" s="291">
        <f t="shared" ref="H238" ca="1" si="150">-H237/(H235-H236/INDIRECT("A"&amp;$A233&amp;"taxstdlife"))</f>
        <v>40.549314045499941</v>
      </c>
      <c r="I238" s="291"/>
      <c r="J238" s="280"/>
      <c r="K238" s="280"/>
      <c r="L238" s="280"/>
      <c r="M238" s="280"/>
      <c r="N238" s="280"/>
      <c r="O238" s="280"/>
      <c r="P238" s="280"/>
      <c r="Q238" s="280"/>
      <c r="R238" s="280"/>
      <c r="S238" s="280"/>
      <c r="T238" s="280"/>
      <c r="U238" s="280"/>
      <c r="V238" s="280"/>
      <c r="W238" s="280"/>
      <c r="X238" s="280"/>
    </row>
    <row r="239" spans="1:24">
      <c r="A239" s="280"/>
      <c r="B239" s="290" t="s">
        <v>120</v>
      </c>
      <c r="C239" s="298"/>
      <c r="D239" s="298"/>
      <c r="E239" s="298">
        <f ca="1">-E234/D238</f>
        <v>-7.4871734655186531E-4</v>
      </c>
      <c r="F239" s="298">
        <f t="shared" ref="F239" ca="1" si="151">-F234/E238</f>
        <v>-7.4871734655186531E-4</v>
      </c>
      <c r="G239" s="298">
        <f t="shared" ref="G239" ca="1" si="152">-G234/F238</f>
        <v>-7.4871734655186531E-4</v>
      </c>
      <c r="H239" s="298">
        <f t="shared" ref="H239" ca="1" si="153">-H234/G238</f>
        <v>-7.4871734655186531E-4</v>
      </c>
      <c r="I239" s="298">
        <f t="shared" ref="I239" ca="1" si="154">-I234/H238</f>
        <v>-7.4871734655186531E-4</v>
      </c>
      <c r="J239" s="280"/>
      <c r="K239" s="280"/>
      <c r="L239" s="280"/>
      <c r="M239" s="280"/>
      <c r="N239" s="280"/>
      <c r="O239" s="280"/>
      <c r="P239" s="280"/>
      <c r="Q239" s="280"/>
      <c r="R239" s="280"/>
      <c r="S239" s="280"/>
      <c r="T239" s="280"/>
      <c r="U239" s="280"/>
      <c r="V239" s="280"/>
      <c r="W239" s="280"/>
      <c r="X239" s="280"/>
    </row>
    <row r="240" spans="1:24">
      <c r="A240" s="280"/>
      <c r="B240" s="280"/>
      <c r="C240" s="291"/>
      <c r="D240" s="291"/>
      <c r="E240" s="291"/>
      <c r="F240" s="291"/>
      <c r="G240" s="291"/>
      <c r="H240" s="291"/>
      <c r="I240" s="291"/>
      <c r="J240" s="280"/>
      <c r="K240" s="280"/>
      <c r="L240" s="280"/>
      <c r="M240" s="280"/>
      <c r="N240" s="280"/>
      <c r="O240" s="280"/>
      <c r="P240" s="280"/>
      <c r="Q240" s="280"/>
      <c r="R240" s="280"/>
      <c r="S240" s="280"/>
      <c r="T240" s="280"/>
      <c r="U240" s="280"/>
      <c r="V240" s="280"/>
      <c r="W240" s="280"/>
      <c r="X240" s="280"/>
    </row>
    <row r="241" spans="1:24">
      <c r="A241" s="280">
        <v>14</v>
      </c>
      <c r="B241" s="284">
        <f ca="1">INDIRECT("Asset"&amp;A241)</f>
        <v>0</v>
      </c>
      <c r="C241" s="285"/>
      <c r="D241" s="280"/>
      <c r="E241" s="280"/>
      <c r="F241" s="280"/>
      <c r="G241" s="280"/>
      <c r="H241" s="280"/>
      <c r="I241" s="280"/>
      <c r="J241" s="280"/>
      <c r="K241" s="280"/>
      <c r="L241" s="280"/>
      <c r="M241" s="280"/>
      <c r="N241" s="280"/>
      <c r="O241" s="280"/>
      <c r="P241" s="280"/>
      <c r="Q241" s="280"/>
      <c r="R241" s="280"/>
      <c r="S241" s="280"/>
      <c r="T241" s="280"/>
      <c r="U241" s="280"/>
      <c r="V241" s="280"/>
      <c r="W241" s="280"/>
      <c r="X241" s="280"/>
    </row>
    <row r="242" spans="1:24">
      <c r="A242" s="280"/>
      <c r="B242" s="285" t="s">
        <v>28</v>
      </c>
      <c r="C242" s="291">
        <f ca="1">OFFSET('Tax value roll forward'!$G$7,A241,0)</f>
        <v>0</v>
      </c>
      <c r="D242" s="291">
        <f t="shared" ref="D242:I242" ca="1" si="155">C245</f>
        <v>0</v>
      </c>
      <c r="E242" s="291">
        <f t="shared" ca="1" si="155"/>
        <v>0</v>
      </c>
      <c r="F242" s="291">
        <f t="shared" ca="1" si="155"/>
        <v>0</v>
      </c>
      <c r="G242" s="291">
        <f t="shared" ca="1" si="155"/>
        <v>0</v>
      </c>
      <c r="H242" s="291">
        <f t="shared" ca="1" si="155"/>
        <v>0</v>
      </c>
      <c r="I242" s="291">
        <f t="shared" ca="1" si="155"/>
        <v>0</v>
      </c>
      <c r="J242" s="280"/>
      <c r="K242" s="280"/>
      <c r="L242" s="280"/>
      <c r="M242" s="280"/>
      <c r="N242" s="280"/>
      <c r="O242" s="280"/>
      <c r="P242" s="280"/>
      <c r="Q242" s="280"/>
      <c r="R242" s="280"/>
      <c r="S242" s="280"/>
      <c r="T242" s="280"/>
      <c r="U242" s="280"/>
      <c r="V242" s="280"/>
      <c r="W242" s="280"/>
      <c r="X242" s="280"/>
    </row>
    <row r="243" spans="1:24">
      <c r="A243" s="280"/>
      <c r="B243" s="285" t="s">
        <v>116</v>
      </c>
      <c r="C243" s="291">
        <f ca="1">OFFSET('Tax value roll forward'!G$71,14*$A241,0)</f>
        <v>0</v>
      </c>
      <c r="D243" s="291">
        <f ca="1">OFFSET('Tax value roll forward'!H$71,14*$A241,0)</f>
        <v>0</v>
      </c>
      <c r="E243" s="291">
        <f ca="1">OFFSET('Tax value roll forward'!I$71,14*$A241,0)</f>
        <v>0</v>
      </c>
      <c r="F243" s="291">
        <f ca="1">OFFSET('Tax value roll forward'!J$71,14*$A241,0)</f>
        <v>0</v>
      </c>
      <c r="G243" s="291">
        <f ca="1">OFFSET('Tax value roll forward'!K$71,14*$A241,0)</f>
        <v>0</v>
      </c>
      <c r="H243" s="291">
        <f ca="1">OFFSET('Tax value roll forward'!L$71,14*$A241,0)</f>
        <v>0</v>
      </c>
      <c r="I243" s="291"/>
      <c r="J243" s="280"/>
      <c r="K243" s="280"/>
      <c r="L243" s="280"/>
      <c r="M243" s="280"/>
      <c r="N243" s="280"/>
      <c r="O243" s="280"/>
      <c r="P243" s="280"/>
      <c r="Q243" s="280"/>
      <c r="R243" s="280"/>
      <c r="S243" s="280"/>
      <c r="T243" s="280"/>
      <c r="U243" s="280"/>
      <c r="V243" s="280"/>
      <c r="W243" s="280"/>
      <c r="X243" s="280"/>
    </row>
    <row r="244" spans="1:24">
      <c r="A244" s="280"/>
      <c r="B244" s="285" t="s">
        <v>117</v>
      </c>
      <c r="C244" s="291">
        <f ca="1">OFFSET('Tax value roll forward'!G$39,$A241,0)</f>
        <v>0</v>
      </c>
      <c r="D244" s="291">
        <f ca="1">OFFSET('Tax value roll forward'!H$39,$A241,0)</f>
        <v>0</v>
      </c>
      <c r="E244" s="291">
        <f ca="1">OFFSET('Tax value roll forward'!I$39,$A241,0)</f>
        <v>0</v>
      </c>
      <c r="F244" s="291">
        <f ca="1">OFFSET('Tax value roll forward'!J$39,$A241,0)</f>
        <v>0</v>
      </c>
      <c r="G244" s="291">
        <f ca="1">OFFSET('Tax value roll forward'!K$39,$A241,0)</f>
        <v>0</v>
      </c>
      <c r="H244" s="291">
        <f ca="1">OFFSET('Tax value roll forward'!L$39,$A241,0)</f>
        <v>0</v>
      </c>
      <c r="I244" s="291"/>
      <c r="J244" s="280"/>
      <c r="K244" s="280"/>
      <c r="L244" s="280"/>
      <c r="M244" s="280"/>
      <c r="N244" s="280"/>
      <c r="O244" s="280"/>
      <c r="P244" s="280"/>
      <c r="Q244" s="280"/>
      <c r="R244" s="280"/>
      <c r="S244" s="280"/>
      <c r="T244" s="280"/>
      <c r="U244" s="280"/>
      <c r="V244" s="280"/>
      <c r="W244" s="280"/>
      <c r="X244" s="280"/>
    </row>
    <row r="245" spans="1:24">
      <c r="A245" s="280"/>
      <c r="B245" s="296" t="s">
        <v>118</v>
      </c>
      <c r="C245" s="297">
        <f t="shared" ref="C245:H245" ca="1" si="156">C242+C243+C244</f>
        <v>0</v>
      </c>
      <c r="D245" s="297">
        <f t="shared" ca="1" si="156"/>
        <v>0</v>
      </c>
      <c r="E245" s="297">
        <f t="shared" ca="1" si="156"/>
        <v>0</v>
      </c>
      <c r="F245" s="297">
        <f t="shared" ca="1" si="156"/>
        <v>0</v>
      </c>
      <c r="G245" s="297">
        <f t="shared" ca="1" si="156"/>
        <v>0</v>
      </c>
      <c r="H245" s="297">
        <f t="shared" ca="1" si="156"/>
        <v>0</v>
      </c>
      <c r="I245" s="297"/>
      <c r="J245" s="280"/>
      <c r="K245" s="280"/>
      <c r="L245" s="280"/>
      <c r="M245" s="280"/>
      <c r="N245" s="280"/>
      <c r="O245" s="280"/>
      <c r="P245" s="280"/>
      <c r="Q245" s="280"/>
      <c r="R245" s="280"/>
      <c r="S245" s="280"/>
      <c r="T245" s="280"/>
      <c r="U245" s="280"/>
      <c r="V245" s="280"/>
      <c r="W245" s="280"/>
      <c r="X245" s="280"/>
    </row>
    <row r="246" spans="1:24">
      <c r="A246" s="280"/>
      <c r="B246" s="285" t="s">
        <v>119</v>
      </c>
      <c r="C246" s="291"/>
      <c r="D246" s="291" t="e">
        <f ca="1">-D245/(D243-D244/INDIRECT("A"&amp;$A241&amp;"taxstdlife"))</f>
        <v>#DIV/0!</v>
      </c>
      <c r="E246" s="291" t="e">
        <f t="shared" ref="E246" ca="1" si="157">-E245/(E243-E244/INDIRECT("A"&amp;$A241&amp;"taxstdlife"))</f>
        <v>#DIV/0!</v>
      </c>
      <c r="F246" s="291" t="e">
        <f t="shared" ref="F246" ca="1" si="158">-F245/(F243-F244/INDIRECT("A"&amp;$A241&amp;"taxstdlife"))</f>
        <v>#DIV/0!</v>
      </c>
      <c r="G246" s="291" t="e">
        <f t="shared" ref="G246" ca="1" si="159">-G245/(G243-G244/INDIRECT("A"&amp;$A241&amp;"taxstdlife"))</f>
        <v>#DIV/0!</v>
      </c>
      <c r="H246" s="291" t="e">
        <f t="shared" ref="H246" ca="1" si="160">-H245/(H243-H244/INDIRECT("A"&amp;$A241&amp;"taxstdlife"))</f>
        <v>#DIV/0!</v>
      </c>
      <c r="I246" s="291"/>
      <c r="J246" s="280"/>
      <c r="K246" s="280"/>
      <c r="L246" s="280"/>
      <c r="M246" s="280"/>
      <c r="N246" s="280"/>
      <c r="O246" s="280"/>
      <c r="P246" s="280"/>
      <c r="Q246" s="280"/>
      <c r="R246" s="280"/>
      <c r="S246" s="280"/>
      <c r="T246" s="280"/>
      <c r="U246" s="280"/>
      <c r="V246" s="280"/>
      <c r="W246" s="280"/>
      <c r="X246" s="280"/>
    </row>
    <row r="247" spans="1:24">
      <c r="A247" s="280"/>
      <c r="B247" s="290" t="s">
        <v>120</v>
      </c>
      <c r="C247" s="298"/>
      <c r="D247" s="298"/>
      <c r="E247" s="298" t="e">
        <f ca="1">-E242/D246</f>
        <v>#DIV/0!</v>
      </c>
      <c r="F247" s="298" t="e">
        <f t="shared" ref="F247" ca="1" si="161">-F242/E246</f>
        <v>#DIV/0!</v>
      </c>
      <c r="G247" s="298" t="e">
        <f t="shared" ref="G247" ca="1" si="162">-G242/F246</f>
        <v>#DIV/0!</v>
      </c>
      <c r="H247" s="298" t="e">
        <f t="shared" ref="H247" ca="1" si="163">-H242/G246</f>
        <v>#DIV/0!</v>
      </c>
      <c r="I247" s="298" t="e">
        <f t="shared" ref="I247" ca="1" si="164">-I242/H246</f>
        <v>#DIV/0!</v>
      </c>
      <c r="J247" s="280"/>
      <c r="K247" s="280"/>
      <c r="L247" s="280"/>
      <c r="M247" s="280"/>
      <c r="N247" s="280"/>
      <c r="O247" s="280"/>
      <c r="P247" s="280"/>
      <c r="Q247" s="280"/>
      <c r="R247" s="280"/>
      <c r="S247" s="280"/>
      <c r="T247" s="280"/>
      <c r="U247" s="280"/>
      <c r="V247" s="280"/>
      <c r="W247" s="280"/>
      <c r="X247" s="280"/>
    </row>
    <row r="248" spans="1:24">
      <c r="A248" s="280"/>
      <c r="B248" s="280"/>
      <c r="C248" s="291"/>
      <c r="D248" s="291"/>
      <c r="E248" s="291"/>
      <c r="F248" s="291"/>
      <c r="G248" s="291"/>
      <c r="H248" s="291"/>
      <c r="I248" s="291"/>
      <c r="J248" s="280"/>
      <c r="K248" s="280"/>
      <c r="L248" s="280"/>
      <c r="M248" s="280"/>
      <c r="N248" s="280"/>
      <c r="O248" s="280"/>
      <c r="P248" s="280"/>
      <c r="Q248" s="280"/>
      <c r="R248" s="280"/>
      <c r="S248" s="280"/>
      <c r="T248" s="280"/>
      <c r="U248" s="280"/>
      <c r="V248" s="280"/>
      <c r="W248" s="280"/>
      <c r="X248" s="280"/>
    </row>
    <row r="249" spans="1:24">
      <c r="A249" s="280">
        <v>15</v>
      </c>
      <c r="B249" s="284">
        <f ca="1">INDIRECT("Asset"&amp;A249)</f>
        <v>0</v>
      </c>
      <c r="C249" s="285"/>
      <c r="D249" s="280"/>
      <c r="E249" s="280"/>
      <c r="F249" s="280"/>
      <c r="G249" s="280"/>
      <c r="H249" s="280"/>
      <c r="I249" s="280"/>
      <c r="J249" s="280"/>
      <c r="K249" s="280"/>
      <c r="L249" s="280"/>
      <c r="M249" s="280"/>
      <c r="N249" s="280"/>
      <c r="O249" s="280"/>
      <c r="P249" s="280"/>
      <c r="Q249" s="280"/>
      <c r="R249" s="280"/>
      <c r="S249" s="280"/>
      <c r="T249" s="280"/>
      <c r="U249" s="280"/>
      <c r="V249" s="280"/>
      <c r="W249" s="280"/>
      <c r="X249" s="280"/>
    </row>
    <row r="250" spans="1:24">
      <c r="A250" s="280"/>
      <c r="B250" s="285" t="s">
        <v>28</v>
      </c>
      <c r="C250" s="291">
        <f ca="1">OFFSET('Tax value roll forward'!$G$7,A249,0)</f>
        <v>0</v>
      </c>
      <c r="D250" s="291">
        <f t="shared" ref="D250:I250" ca="1" si="165">C253</f>
        <v>0</v>
      </c>
      <c r="E250" s="291">
        <f t="shared" ca="1" si="165"/>
        <v>0</v>
      </c>
      <c r="F250" s="291">
        <f t="shared" ca="1" si="165"/>
        <v>0</v>
      </c>
      <c r="G250" s="291">
        <f t="shared" ca="1" si="165"/>
        <v>0</v>
      </c>
      <c r="H250" s="291">
        <f t="shared" ca="1" si="165"/>
        <v>0</v>
      </c>
      <c r="I250" s="291">
        <f t="shared" ca="1" si="165"/>
        <v>0</v>
      </c>
      <c r="J250" s="280"/>
      <c r="K250" s="280"/>
      <c r="L250" s="280"/>
      <c r="M250" s="280"/>
      <c r="N250" s="280"/>
      <c r="O250" s="280"/>
      <c r="P250" s="280"/>
      <c r="Q250" s="280"/>
      <c r="R250" s="280"/>
      <c r="S250" s="280"/>
      <c r="T250" s="280"/>
      <c r="U250" s="280"/>
      <c r="V250" s="280"/>
      <c r="W250" s="280"/>
      <c r="X250" s="280"/>
    </row>
    <row r="251" spans="1:24">
      <c r="A251" s="280"/>
      <c r="B251" s="285" t="s">
        <v>116</v>
      </c>
      <c r="C251" s="291">
        <f ca="1">OFFSET('Tax value roll forward'!G$71,14*$A249,0)</f>
        <v>0</v>
      </c>
      <c r="D251" s="291">
        <f ca="1">OFFSET('Tax value roll forward'!H$71,14*$A249,0)</f>
        <v>0</v>
      </c>
      <c r="E251" s="291">
        <f ca="1">OFFSET('Tax value roll forward'!I$71,14*$A249,0)</f>
        <v>0</v>
      </c>
      <c r="F251" s="291">
        <f ca="1">OFFSET('Tax value roll forward'!J$71,14*$A249,0)</f>
        <v>0</v>
      </c>
      <c r="G251" s="291">
        <f ca="1">OFFSET('Tax value roll forward'!K$71,14*$A249,0)</f>
        <v>0</v>
      </c>
      <c r="H251" s="291">
        <f ca="1">OFFSET('Tax value roll forward'!L$71,14*$A249,0)</f>
        <v>0</v>
      </c>
      <c r="I251" s="291"/>
      <c r="J251" s="280"/>
      <c r="K251" s="280"/>
      <c r="L251" s="280"/>
      <c r="M251" s="280"/>
      <c r="N251" s="280"/>
      <c r="O251" s="280"/>
      <c r="P251" s="280"/>
      <c r="Q251" s="280"/>
      <c r="R251" s="280"/>
      <c r="S251" s="280"/>
      <c r="T251" s="280"/>
      <c r="U251" s="280"/>
      <c r="V251" s="280"/>
      <c r="W251" s="280"/>
      <c r="X251" s="280"/>
    </row>
    <row r="252" spans="1:24">
      <c r="A252" s="280"/>
      <c r="B252" s="285" t="s">
        <v>117</v>
      </c>
      <c r="C252" s="291">
        <f ca="1">OFFSET('Tax value roll forward'!G$39,$A249,0)</f>
        <v>0</v>
      </c>
      <c r="D252" s="291">
        <f ca="1">OFFSET('Tax value roll forward'!H$39,$A249,0)</f>
        <v>0</v>
      </c>
      <c r="E252" s="291">
        <f ca="1">OFFSET('Tax value roll forward'!I$39,$A249,0)</f>
        <v>0</v>
      </c>
      <c r="F252" s="291">
        <f ca="1">OFFSET('Tax value roll forward'!J$39,$A249,0)</f>
        <v>0</v>
      </c>
      <c r="G252" s="291">
        <f ca="1">OFFSET('Tax value roll forward'!K$39,$A249,0)</f>
        <v>0</v>
      </c>
      <c r="H252" s="291">
        <f ca="1">OFFSET('Tax value roll forward'!L$39,$A249,0)</f>
        <v>0</v>
      </c>
      <c r="I252" s="291"/>
      <c r="J252" s="280"/>
      <c r="K252" s="280"/>
      <c r="L252" s="280"/>
      <c r="M252" s="280"/>
      <c r="N252" s="280"/>
      <c r="O252" s="280"/>
      <c r="P252" s="280"/>
      <c r="Q252" s="280"/>
      <c r="R252" s="280"/>
      <c r="S252" s="280"/>
      <c r="T252" s="280"/>
      <c r="U252" s="280"/>
      <c r="V252" s="280"/>
      <c r="W252" s="280"/>
      <c r="X252" s="280"/>
    </row>
    <row r="253" spans="1:24">
      <c r="A253" s="280"/>
      <c r="B253" s="296" t="s">
        <v>118</v>
      </c>
      <c r="C253" s="297">
        <f t="shared" ref="C253:H253" ca="1" si="166">C250+C251+C252</f>
        <v>0</v>
      </c>
      <c r="D253" s="297">
        <f t="shared" ca="1" si="166"/>
        <v>0</v>
      </c>
      <c r="E253" s="297">
        <f t="shared" ca="1" si="166"/>
        <v>0</v>
      </c>
      <c r="F253" s="297">
        <f t="shared" ca="1" si="166"/>
        <v>0</v>
      </c>
      <c r="G253" s="297">
        <f t="shared" ca="1" si="166"/>
        <v>0</v>
      </c>
      <c r="H253" s="297">
        <f t="shared" ca="1" si="166"/>
        <v>0</v>
      </c>
      <c r="I253" s="297"/>
      <c r="J253" s="280"/>
      <c r="K253" s="280"/>
      <c r="L253" s="280"/>
      <c r="M253" s="280"/>
      <c r="N253" s="280"/>
      <c r="O253" s="280"/>
      <c r="P253" s="280"/>
      <c r="Q253" s="280"/>
      <c r="R253" s="280"/>
      <c r="S253" s="280"/>
      <c r="T253" s="280"/>
      <c r="U253" s="280"/>
      <c r="V253" s="280"/>
      <c r="W253" s="280"/>
      <c r="X253" s="280"/>
    </row>
    <row r="254" spans="1:24">
      <c r="A254" s="280"/>
      <c r="B254" s="285" t="s">
        <v>119</v>
      </c>
      <c r="C254" s="291"/>
      <c r="D254" s="291" t="e">
        <f ca="1">-D253/(D251-D252/INDIRECT("A"&amp;$A249&amp;"taxstdlife"))</f>
        <v>#DIV/0!</v>
      </c>
      <c r="E254" s="291" t="e">
        <f t="shared" ref="E254" ca="1" si="167">-E253/(E251-E252/INDIRECT("A"&amp;$A249&amp;"taxstdlife"))</f>
        <v>#DIV/0!</v>
      </c>
      <c r="F254" s="291" t="e">
        <f t="shared" ref="F254" ca="1" si="168">-F253/(F251-F252/INDIRECT("A"&amp;$A249&amp;"taxstdlife"))</f>
        <v>#DIV/0!</v>
      </c>
      <c r="G254" s="291" t="e">
        <f t="shared" ref="G254" ca="1" si="169">-G253/(G251-G252/INDIRECT("A"&amp;$A249&amp;"taxstdlife"))</f>
        <v>#DIV/0!</v>
      </c>
      <c r="H254" s="291" t="e">
        <f t="shared" ref="H254" ca="1" si="170">-H253/(H251-H252/INDIRECT("A"&amp;$A249&amp;"taxstdlife"))</f>
        <v>#DIV/0!</v>
      </c>
      <c r="I254" s="291"/>
      <c r="J254" s="280"/>
      <c r="K254" s="280"/>
      <c r="L254" s="280"/>
      <c r="M254" s="280"/>
      <c r="N254" s="280"/>
      <c r="O254" s="280"/>
      <c r="P254" s="280"/>
      <c r="Q254" s="280"/>
      <c r="R254" s="280"/>
      <c r="S254" s="280"/>
      <c r="T254" s="280"/>
      <c r="U254" s="280"/>
      <c r="V254" s="280"/>
      <c r="W254" s="280"/>
      <c r="X254" s="280"/>
    </row>
    <row r="255" spans="1:24">
      <c r="A255" s="280"/>
      <c r="B255" s="290" t="s">
        <v>120</v>
      </c>
      <c r="C255" s="298"/>
      <c r="D255" s="298"/>
      <c r="E255" s="298" t="e">
        <f ca="1">-E250/D254</f>
        <v>#DIV/0!</v>
      </c>
      <c r="F255" s="298" t="e">
        <f t="shared" ref="F255" ca="1" si="171">-F250/E254</f>
        <v>#DIV/0!</v>
      </c>
      <c r="G255" s="298" t="e">
        <f t="shared" ref="G255" ca="1" si="172">-G250/F254</f>
        <v>#DIV/0!</v>
      </c>
      <c r="H255" s="298" t="e">
        <f t="shared" ref="H255" ca="1" si="173">-H250/G254</f>
        <v>#DIV/0!</v>
      </c>
      <c r="I255" s="298" t="e">
        <f t="shared" ref="I255" ca="1" si="174">-I250/H254</f>
        <v>#DIV/0!</v>
      </c>
      <c r="J255" s="280"/>
      <c r="K255" s="280"/>
      <c r="L255" s="280"/>
      <c r="M255" s="280"/>
      <c r="N255" s="280"/>
      <c r="O255" s="280"/>
      <c r="P255" s="280"/>
      <c r="Q255" s="280"/>
      <c r="R255" s="280"/>
      <c r="S255" s="280"/>
      <c r="T255" s="280"/>
      <c r="U255" s="280"/>
      <c r="V255" s="280"/>
      <c r="W255" s="280"/>
      <c r="X255" s="280"/>
    </row>
    <row r="256" spans="1:24">
      <c r="A256" s="280"/>
      <c r="B256" s="280"/>
      <c r="C256" s="291"/>
      <c r="D256" s="291"/>
      <c r="E256" s="291"/>
      <c r="F256" s="291"/>
      <c r="G256" s="291"/>
      <c r="H256" s="291"/>
      <c r="I256" s="291"/>
      <c r="J256" s="280"/>
      <c r="K256" s="280"/>
      <c r="L256" s="280"/>
      <c r="M256" s="280"/>
      <c r="N256" s="280"/>
      <c r="O256" s="280"/>
      <c r="P256" s="280"/>
      <c r="Q256" s="280"/>
      <c r="R256" s="280"/>
      <c r="S256" s="280"/>
      <c r="T256" s="280"/>
      <c r="U256" s="280"/>
      <c r="V256" s="280"/>
      <c r="W256" s="280"/>
      <c r="X256" s="280"/>
    </row>
    <row r="257" spans="1:24">
      <c r="A257" s="280">
        <v>16</v>
      </c>
      <c r="B257" s="284">
        <f ca="1">INDIRECT("Asset"&amp;A257)</f>
        <v>0</v>
      </c>
      <c r="C257" s="285"/>
      <c r="D257" s="280"/>
      <c r="E257" s="280"/>
      <c r="F257" s="280"/>
      <c r="G257" s="280"/>
      <c r="H257" s="280"/>
      <c r="I257" s="280"/>
      <c r="J257" s="280"/>
      <c r="K257" s="280"/>
      <c r="L257" s="280"/>
      <c r="M257" s="280"/>
      <c r="N257" s="280"/>
      <c r="O257" s="280"/>
      <c r="P257" s="280"/>
      <c r="Q257" s="280"/>
      <c r="R257" s="280"/>
      <c r="S257" s="280"/>
      <c r="T257" s="280"/>
      <c r="U257" s="280"/>
      <c r="V257" s="280"/>
      <c r="W257" s="280"/>
      <c r="X257" s="280"/>
    </row>
    <row r="258" spans="1:24">
      <c r="A258" s="280"/>
      <c r="B258" s="285" t="s">
        <v>28</v>
      </c>
      <c r="C258" s="291">
        <f ca="1">OFFSET('Tax value roll forward'!$G$7,A257,0)</f>
        <v>0</v>
      </c>
      <c r="D258" s="291">
        <f t="shared" ref="D258:I258" ca="1" si="175">C261</f>
        <v>0</v>
      </c>
      <c r="E258" s="291">
        <f t="shared" ca="1" si="175"/>
        <v>0</v>
      </c>
      <c r="F258" s="291">
        <f t="shared" ca="1" si="175"/>
        <v>0</v>
      </c>
      <c r="G258" s="291">
        <f t="shared" ca="1" si="175"/>
        <v>0</v>
      </c>
      <c r="H258" s="291">
        <f t="shared" ca="1" si="175"/>
        <v>0</v>
      </c>
      <c r="I258" s="291">
        <f t="shared" ca="1" si="175"/>
        <v>0</v>
      </c>
      <c r="J258" s="280"/>
      <c r="K258" s="280"/>
      <c r="L258" s="280"/>
      <c r="M258" s="280"/>
      <c r="N258" s="280"/>
      <c r="O258" s="280"/>
      <c r="P258" s="280"/>
      <c r="Q258" s="280"/>
      <c r="R258" s="280"/>
      <c r="S258" s="280"/>
      <c r="T258" s="280"/>
      <c r="U258" s="280"/>
      <c r="V258" s="280"/>
      <c r="W258" s="280"/>
      <c r="X258" s="280"/>
    </row>
    <row r="259" spans="1:24">
      <c r="A259" s="280"/>
      <c r="B259" s="285" t="s">
        <v>116</v>
      </c>
      <c r="C259" s="291">
        <f ca="1">OFFSET('Tax value roll forward'!G$71,14*$A257,0)</f>
        <v>0</v>
      </c>
      <c r="D259" s="291">
        <f ca="1">OFFSET('Tax value roll forward'!H$71,14*$A257,0)</f>
        <v>0</v>
      </c>
      <c r="E259" s="291">
        <f ca="1">OFFSET('Tax value roll forward'!I$71,14*$A257,0)</f>
        <v>0</v>
      </c>
      <c r="F259" s="291">
        <f ca="1">OFFSET('Tax value roll forward'!J$71,14*$A257,0)</f>
        <v>0</v>
      </c>
      <c r="G259" s="291">
        <f ca="1">OFFSET('Tax value roll forward'!K$71,14*$A257,0)</f>
        <v>0</v>
      </c>
      <c r="H259" s="291">
        <f ca="1">OFFSET('Tax value roll forward'!L$71,14*$A257,0)</f>
        <v>0</v>
      </c>
      <c r="I259" s="291"/>
      <c r="J259" s="280"/>
      <c r="K259" s="280"/>
      <c r="L259" s="280"/>
      <c r="M259" s="280"/>
      <c r="N259" s="280"/>
      <c r="O259" s="280"/>
      <c r="P259" s="280"/>
      <c r="Q259" s="280"/>
      <c r="R259" s="280"/>
      <c r="S259" s="280"/>
      <c r="T259" s="280"/>
      <c r="U259" s="280"/>
      <c r="V259" s="280"/>
      <c r="W259" s="280"/>
      <c r="X259" s="280"/>
    </row>
    <row r="260" spans="1:24">
      <c r="A260" s="280"/>
      <c r="B260" s="285" t="s">
        <v>117</v>
      </c>
      <c r="C260" s="291">
        <f ca="1">OFFSET('Tax value roll forward'!G$39,$A257,0)</f>
        <v>0</v>
      </c>
      <c r="D260" s="291">
        <f ca="1">OFFSET('Tax value roll forward'!H$39,$A257,0)</f>
        <v>0</v>
      </c>
      <c r="E260" s="291">
        <f ca="1">OFFSET('Tax value roll forward'!I$39,$A257,0)</f>
        <v>0</v>
      </c>
      <c r="F260" s="291">
        <f ca="1">OFFSET('Tax value roll forward'!J$39,$A257,0)</f>
        <v>0</v>
      </c>
      <c r="G260" s="291">
        <f ca="1">OFFSET('Tax value roll forward'!K$39,$A257,0)</f>
        <v>0</v>
      </c>
      <c r="H260" s="291">
        <f ca="1">OFFSET('Tax value roll forward'!L$39,$A257,0)</f>
        <v>0</v>
      </c>
      <c r="I260" s="291"/>
      <c r="J260" s="280"/>
      <c r="K260" s="280"/>
      <c r="L260" s="280"/>
      <c r="M260" s="280"/>
      <c r="N260" s="280"/>
      <c r="O260" s="280"/>
      <c r="P260" s="280"/>
      <c r="Q260" s="280"/>
      <c r="R260" s="280"/>
      <c r="S260" s="280"/>
      <c r="T260" s="280"/>
      <c r="U260" s="280"/>
      <c r="V260" s="280"/>
      <c r="W260" s="280"/>
      <c r="X260" s="280"/>
    </row>
    <row r="261" spans="1:24">
      <c r="A261" s="280"/>
      <c r="B261" s="296" t="s">
        <v>118</v>
      </c>
      <c r="C261" s="297">
        <f t="shared" ref="C261:H261" ca="1" si="176">C258+C259+C260</f>
        <v>0</v>
      </c>
      <c r="D261" s="297">
        <f t="shared" ca="1" si="176"/>
        <v>0</v>
      </c>
      <c r="E261" s="297">
        <f t="shared" ca="1" si="176"/>
        <v>0</v>
      </c>
      <c r="F261" s="297">
        <f t="shared" ca="1" si="176"/>
        <v>0</v>
      </c>
      <c r="G261" s="297">
        <f t="shared" ca="1" si="176"/>
        <v>0</v>
      </c>
      <c r="H261" s="297">
        <f t="shared" ca="1" si="176"/>
        <v>0</v>
      </c>
      <c r="I261" s="297"/>
      <c r="J261" s="280"/>
      <c r="K261" s="280"/>
      <c r="L261" s="280"/>
      <c r="M261" s="280"/>
      <c r="N261" s="280"/>
      <c r="O261" s="280"/>
      <c r="P261" s="280"/>
      <c r="Q261" s="280"/>
      <c r="R261" s="280"/>
      <c r="S261" s="280"/>
      <c r="T261" s="280"/>
      <c r="U261" s="280"/>
      <c r="V261" s="280"/>
      <c r="W261" s="280"/>
      <c r="X261" s="280"/>
    </row>
    <row r="262" spans="1:24">
      <c r="A262" s="280"/>
      <c r="B262" s="285" t="s">
        <v>119</v>
      </c>
      <c r="C262" s="291"/>
      <c r="D262" s="291" t="e">
        <f ca="1">-D261/(D259-D260/INDIRECT("A"&amp;$A257&amp;"taxstdlife"))</f>
        <v>#DIV/0!</v>
      </c>
      <c r="E262" s="291" t="e">
        <f t="shared" ref="E262" ca="1" si="177">-E261/(E259-E260/INDIRECT("A"&amp;$A257&amp;"taxstdlife"))</f>
        <v>#DIV/0!</v>
      </c>
      <c r="F262" s="291" t="e">
        <f t="shared" ref="F262" ca="1" si="178">-F261/(F259-F260/INDIRECT("A"&amp;$A257&amp;"taxstdlife"))</f>
        <v>#DIV/0!</v>
      </c>
      <c r="G262" s="291" t="e">
        <f t="shared" ref="G262" ca="1" si="179">-G261/(G259-G260/INDIRECT("A"&amp;$A257&amp;"taxstdlife"))</f>
        <v>#DIV/0!</v>
      </c>
      <c r="H262" s="291" t="e">
        <f t="shared" ref="H262" ca="1" si="180">-H261/(H259-H260/INDIRECT("A"&amp;$A257&amp;"taxstdlife"))</f>
        <v>#DIV/0!</v>
      </c>
      <c r="I262" s="291"/>
      <c r="J262" s="280"/>
      <c r="K262" s="280"/>
      <c r="L262" s="280"/>
      <c r="M262" s="280"/>
      <c r="N262" s="280"/>
      <c r="O262" s="280"/>
      <c r="P262" s="280"/>
      <c r="Q262" s="280"/>
      <c r="R262" s="280"/>
      <c r="S262" s="280"/>
      <c r="T262" s="280"/>
      <c r="U262" s="280"/>
      <c r="V262" s="280"/>
      <c r="W262" s="280"/>
      <c r="X262" s="280"/>
    </row>
    <row r="263" spans="1:24">
      <c r="A263" s="280"/>
      <c r="B263" s="290" t="s">
        <v>120</v>
      </c>
      <c r="C263" s="298"/>
      <c r="D263" s="298"/>
      <c r="E263" s="298" t="e">
        <f ca="1">-E258/D262</f>
        <v>#DIV/0!</v>
      </c>
      <c r="F263" s="298" t="e">
        <f t="shared" ref="F263" ca="1" si="181">-F258/E262</f>
        <v>#DIV/0!</v>
      </c>
      <c r="G263" s="298" t="e">
        <f t="shared" ref="G263" ca="1" si="182">-G258/F262</f>
        <v>#DIV/0!</v>
      </c>
      <c r="H263" s="298" t="e">
        <f t="shared" ref="H263" ca="1" si="183">-H258/G262</f>
        <v>#DIV/0!</v>
      </c>
      <c r="I263" s="298" t="e">
        <f t="shared" ref="I263" ca="1" si="184">-I258/H262</f>
        <v>#DIV/0!</v>
      </c>
      <c r="J263" s="280"/>
      <c r="K263" s="280"/>
      <c r="L263" s="280"/>
      <c r="M263" s="280"/>
      <c r="N263" s="280"/>
      <c r="O263" s="280"/>
      <c r="P263" s="280"/>
      <c r="Q263" s="280"/>
      <c r="R263" s="280"/>
      <c r="S263" s="280"/>
      <c r="T263" s="280"/>
      <c r="U263" s="280"/>
      <c r="V263" s="280"/>
      <c r="W263" s="280"/>
      <c r="X263" s="280"/>
    </row>
    <row r="264" spans="1:24">
      <c r="A264" s="280"/>
      <c r="B264" s="280"/>
      <c r="C264" s="291"/>
      <c r="D264" s="291"/>
      <c r="E264" s="291"/>
      <c r="F264" s="291"/>
      <c r="G264" s="291"/>
      <c r="H264" s="291"/>
      <c r="I264" s="291"/>
      <c r="J264" s="280"/>
      <c r="K264" s="280"/>
      <c r="L264" s="280"/>
      <c r="M264" s="280"/>
      <c r="N264" s="280"/>
      <c r="O264" s="280"/>
      <c r="P264" s="280"/>
      <c r="Q264" s="280"/>
      <c r="R264" s="280"/>
      <c r="S264" s="280"/>
      <c r="T264" s="280"/>
      <c r="U264" s="280"/>
      <c r="V264" s="280"/>
      <c r="W264" s="280"/>
      <c r="X264" s="280"/>
    </row>
    <row r="265" spans="1:24">
      <c r="A265" s="280"/>
      <c r="B265" s="284"/>
      <c r="C265" s="285"/>
      <c r="D265" s="280"/>
      <c r="E265" s="280"/>
      <c r="F265" s="280"/>
      <c r="G265" s="280"/>
      <c r="H265" s="280"/>
      <c r="I265" s="280"/>
      <c r="J265" s="280"/>
      <c r="K265" s="280"/>
      <c r="L265" s="280"/>
      <c r="M265" s="280"/>
      <c r="N265" s="280"/>
      <c r="O265" s="280"/>
      <c r="P265" s="280"/>
      <c r="Q265" s="280"/>
      <c r="R265" s="280"/>
      <c r="S265" s="280"/>
      <c r="T265" s="280"/>
      <c r="U265" s="280"/>
      <c r="V265" s="280"/>
      <c r="W265" s="280"/>
      <c r="X265" s="280"/>
    </row>
    <row r="266" spans="1:24">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row>
    <row r="267" spans="1:24">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row>
    <row r="268" spans="1:24">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row>
    <row r="269" spans="1:24">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row>
    <row r="270" spans="1:24">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row>
    <row r="271" spans="1:24">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row>
    <row r="272" spans="1:24">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row>
    <row r="273" spans="1:24">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row>
    <row r="274" spans="1:24">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row>
    <row r="275" spans="1:24">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row>
    <row r="276" spans="1:24">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row>
    <row r="277" spans="1:24">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row>
    <row r="278" spans="1:24">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row>
    <row r="279" spans="1:24">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row>
    <row r="280" spans="1:24">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row>
    <row r="281" spans="1:24">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5B837E585ADB459E103B78B075353C" ma:contentTypeVersion="0" ma:contentTypeDescription="Create a new document." ma:contentTypeScope="" ma:versionID="0b8c9b6ab23c6b7108f03f87b6b414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706989-23E1-4485-B8F6-3C7EBD9233A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1661E8D-863A-4DFE-8D51-40632646761C}">
  <ds:schemaRefs>
    <ds:schemaRef ds:uri="http://schemas.microsoft.com/sharepoint/v3/contenttype/forms"/>
  </ds:schemaRefs>
</ds:datastoreItem>
</file>

<file path=customXml/itemProps3.xml><?xml version="1.0" encoding="utf-8"?>
<ds:datastoreItem xmlns:ds="http://schemas.openxmlformats.org/officeDocument/2006/customXml" ds:itemID="{F3B5F433-9584-49AC-AECA-4E6C31C87D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223</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Remaining lives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2007-07-24T06:51:35Z</cp:lastPrinted>
  <dcterms:created xsi:type="dcterms:W3CDTF">2000-02-13T23:07:37Z</dcterms:created>
  <dcterms:modified xsi:type="dcterms:W3CDTF">2014-11-25T04:13:40Z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0x0101001B5B837E585ADB459E103B78B075353C</vt:lpwstr>
  </property>
  <property fmtid="{D5CDD505-2E9C-101B-9397-08002B2CF9AE}" pid="3" name="URI">
    <vt:lpwstr>8309402</vt:lpwstr>
  </property>
  <property fmtid="{D5CDD505-2E9C-101B-9397-08002B2CF9AE}" pid="4" name="Status">
    <vt:lpwstr>Ready</vt:lpwstr>
  </property>
  <property fmtid="{D5CDD505-2E9C-101B-9397-08002B2CF9AE}" pid="5" name="DatabaseID">
    <vt:lpwstr>AC</vt:lpwstr>
  </property>
  <property fmtid="{D5CDD505-2E9C-101B-9397-08002B2CF9AE}" pid="6" name="OnClose">
    <vt:lpwstr/>
  </property>
  <property fmtid="{D5CDD505-2E9C-101B-9397-08002B2CF9AE}" pid="7" name="currfile">
    <vt:lpwstr>\\cdchnas-evs02\home$\kyap\actewagl 2014-19 - rfm - trans (AER2014-008412).xlsx</vt:lpwstr>
  </property>
</Properties>
</file>