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2165" yWindow="45" windowWidth="16140" windowHeight="13170"/>
  </bookViews>
  <sheets>
    <sheet name="Read me" sheetId="10" r:id="rId1"/>
    <sheet name="OEFs adjustments" sheetId="11" r:id="rId2"/>
    <sheet name="OEFs calculated w historic cost" sheetId="6" r:id="rId3"/>
  </sheets>
  <calcPr calcId="145621" calcOnSave="0"/>
</workbook>
</file>

<file path=xl/calcChain.xml><?xml version="1.0" encoding="utf-8"?>
<calcChain xmlns="http://schemas.openxmlformats.org/spreadsheetml/2006/main">
  <c r="H78" i="6" l="1"/>
  <c r="G78" i="6"/>
  <c r="F78" i="6"/>
  <c r="E78" i="6"/>
  <c r="D78" i="6"/>
  <c r="C78" i="6"/>
  <c r="F9" i="11" l="1"/>
  <c r="G9" i="11"/>
  <c r="H9" i="11"/>
  <c r="F10" i="11"/>
  <c r="G10" i="11"/>
  <c r="H10" i="11"/>
  <c r="F11" i="11"/>
  <c r="G11" i="11"/>
  <c r="H11" i="11"/>
  <c r="F12" i="11"/>
  <c r="G12" i="11"/>
  <c r="H12" i="11"/>
  <c r="F13" i="11"/>
  <c r="G13" i="11"/>
  <c r="H13" i="11"/>
  <c r="F14" i="11"/>
  <c r="G14" i="11"/>
  <c r="H14" i="11"/>
  <c r="F15" i="11"/>
  <c r="G15" i="11"/>
  <c r="H15" i="11"/>
  <c r="F16" i="11"/>
  <c r="G16" i="11"/>
  <c r="H16" i="11"/>
  <c r="F17" i="11"/>
  <c r="G17" i="11"/>
  <c r="H17" i="11"/>
  <c r="F18" i="11"/>
  <c r="G18" i="11"/>
  <c r="H18" i="11"/>
  <c r="F19" i="11"/>
  <c r="G19" i="11"/>
  <c r="H19" i="11"/>
  <c r="F20" i="11"/>
  <c r="G20" i="11"/>
  <c r="H20" i="11"/>
  <c r="F21" i="11"/>
  <c r="G21" i="11"/>
  <c r="H21" i="11"/>
  <c r="F22" i="11"/>
  <c r="G22" i="11"/>
  <c r="H22" i="11"/>
  <c r="F23" i="11"/>
  <c r="G23" i="11"/>
  <c r="H23" i="11"/>
  <c r="H24" i="11"/>
  <c r="F25" i="11"/>
  <c r="G25" i="11"/>
  <c r="H25" i="11"/>
  <c r="H26" i="11"/>
  <c r="F27" i="11"/>
  <c r="G27" i="11"/>
  <c r="H27" i="11"/>
  <c r="F28" i="11"/>
  <c r="G28" i="11"/>
  <c r="H28" i="11"/>
  <c r="F29" i="11"/>
  <c r="G29" i="11"/>
  <c r="H29" i="11"/>
  <c r="H30" i="11"/>
  <c r="F31" i="11"/>
  <c r="G31" i="11"/>
  <c r="H31" i="11"/>
  <c r="F32" i="11"/>
  <c r="G32" i="11"/>
  <c r="H32" i="11"/>
  <c r="F34" i="11"/>
  <c r="G34" i="11"/>
  <c r="H34" i="11"/>
  <c r="F35" i="11"/>
  <c r="G35" i="11"/>
  <c r="H35" i="11"/>
  <c r="F36" i="11"/>
  <c r="G36" i="11"/>
  <c r="H36" i="11"/>
  <c r="F37" i="11"/>
  <c r="G37" i="11"/>
  <c r="H37" i="11"/>
  <c r="F38" i="11"/>
  <c r="G38" i="11"/>
  <c r="H38" i="11"/>
  <c r="F39" i="11"/>
  <c r="G39" i="11"/>
  <c r="H39" i="11"/>
  <c r="F40" i="11"/>
  <c r="G40" i="11"/>
  <c r="H40" i="11"/>
  <c r="F41" i="11"/>
  <c r="G41" i="11"/>
  <c r="H41" i="11"/>
  <c r="F42" i="11"/>
  <c r="G42" i="11"/>
  <c r="H42" i="11"/>
  <c r="F43" i="11"/>
  <c r="G43" i="11"/>
  <c r="H43" i="11"/>
  <c r="F44" i="11"/>
  <c r="G44" i="11"/>
  <c r="H44" i="11"/>
  <c r="F45" i="11"/>
  <c r="G45" i="11"/>
  <c r="H45" i="11"/>
  <c r="F46" i="11"/>
  <c r="G46" i="11"/>
  <c r="H46" i="11"/>
  <c r="F47" i="11"/>
  <c r="G47" i="11"/>
  <c r="H47" i="11"/>
  <c r="F48" i="11"/>
  <c r="G48" i="11"/>
  <c r="H48" i="11"/>
  <c r="F49" i="11"/>
  <c r="G49" i="11"/>
  <c r="H49" i="11"/>
  <c r="F50" i="11"/>
  <c r="G50" i="11"/>
  <c r="H50" i="11"/>
  <c r="F51" i="11"/>
  <c r="G51" i="11"/>
  <c r="H51" i="11"/>
  <c r="F52" i="11"/>
  <c r="G52" i="11"/>
  <c r="H52" i="11"/>
  <c r="F53" i="11"/>
  <c r="G53" i="11"/>
  <c r="H53" i="11"/>
  <c r="F54" i="11"/>
  <c r="G54" i="11"/>
  <c r="H54" i="11"/>
  <c r="F55" i="11"/>
  <c r="G55" i="11"/>
  <c r="H55" i="11"/>
  <c r="F56" i="11"/>
  <c r="G56" i="11"/>
  <c r="H56" i="11"/>
  <c r="F57" i="11"/>
  <c r="G57" i="11"/>
  <c r="H57" i="11"/>
  <c r="F58" i="11"/>
  <c r="G58" i="11"/>
  <c r="H58" i="11"/>
  <c r="F59" i="11"/>
  <c r="G59" i="11"/>
  <c r="H59" i="11"/>
  <c r="F60" i="11"/>
  <c r="G60" i="11"/>
  <c r="H60" i="11"/>
  <c r="F61" i="11"/>
  <c r="G61" i="11"/>
  <c r="H61" i="11"/>
  <c r="F62" i="11"/>
  <c r="G62" i="11"/>
  <c r="H62" i="11"/>
  <c r="F63" i="11"/>
  <c r="G63" i="11"/>
  <c r="H63" i="11"/>
  <c r="F64" i="11"/>
  <c r="G64" i="11"/>
  <c r="H64" i="11"/>
  <c r="F65" i="11"/>
  <c r="G65" i="11"/>
  <c r="H65" i="11"/>
  <c r="F66" i="11"/>
  <c r="G66" i="11"/>
  <c r="H66" i="11"/>
  <c r="F68" i="11"/>
  <c r="G68" i="11"/>
  <c r="H68" i="11"/>
  <c r="F69" i="11"/>
  <c r="G69" i="11"/>
  <c r="H69" i="11"/>
  <c r="F70" i="11"/>
  <c r="G70" i="11"/>
  <c r="H70" i="11"/>
  <c r="F71" i="11"/>
  <c r="G71" i="11"/>
  <c r="H71" i="11"/>
  <c r="F72" i="11"/>
  <c r="G72" i="11"/>
  <c r="H72" i="11"/>
  <c r="H8" i="11"/>
  <c r="G8" i="11"/>
  <c r="F8" i="11"/>
  <c r="E9" i="11"/>
  <c r="E10" i="11"/>
  <c r="E11" i="11"/>
  <c r="E12" i="11"/>
  <c r="E13" i="11"/>
  <c r="E14" i="11"/>
  <c r="E15" i="11"/>
  <c r="E16" i="11"/>
  <c r="E17" i="11"/>
  <c r="E18" i="11"/>
  <c r="E19" i="11"/>
  <c r="E20" i="11"/>
  <c r="E21" i="11"/>
  <c r="E22" i="11"/>
  <c r="E23" i="11"/>
  <c r="E24" i="11"/>
  <c r="E25" i="11"/>
  <c r="E26" i="11"/>
  <c r="E27" i="11"/>
  <c r="E28" i="11"/>
  <c r="E29" i="11"/>
  <c r="E30" i="11"/>
  <c r="E31" i="11"/>
  <c r="E32"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8" i="11"/>
  <c r="E69" i="11"/>
  <c r="E70" i="11"/>
  <c r="E71" i="11"/>
  <c r="E72" i="11"/>
  <c r="E8" i="11"/>
  <c r="D9" i="11"/>
  <c r="D10" i="11"/>
  <c r="D11" i="11"/>
  <c r="D12" i="11"/>
  <c r="D13" i="11"/>
  <c r="D14" i="11"/>
  <c r="D15" i="11"/>
  <c r="D16" i="11"/>
  <c r="D17" i="11"/>
  <c r="D18" i="11"/>
  <c r="D19" i="11"/>
  <c r="D20" i="11"/>
  <c r="D21" i="11"/>
  <c r="D22" i="11"/>
  <c r="D23" i="11"/>
  <c r="D24" i="11"/>
  <c r="D25" i="11"/>
  <c r="D26" i="11"/>
  <c r="D27" i="11"/>
  <c r="D28" i="11"/>
  <c r="D29" i="11"/>
  <c r="D30" i="11"/>
  <c r="D31" i="11"/>
  <c r="D32"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8" i="11"/>
  <c r="D69" i="11"/>
  <c r="D70" i="11"/>
  <c r="D71" i="11"/>
  <c r="D72" i="11"/>
  <c r="D8" i="11"/>
  <c r="C8" i="11"/>
  <c r="C70" i="11"/>
  <c r="C71" i="11"/>
  <c r="C72" i="11"/>
  <c r="C68"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9" i="11"/>
  <c r="H72" i="6"/>
  <c r="G72" i="6"/>
  <c r="F72" i="6"/>
  <c r="E72" i="6"/>
  <c r="D72" i="6"/>
  <c r="C72" i="6"/>
  <c r="H2" i="11"/>
  <c r="G2" i="11"/>
  <c r="F2" i="11"/>
  <c r="E2" i="11"/>
  <c r="D2" i="11"/>
  <c r="C2" i="11"/>
  <c r="C79" i="6"/>
  <c r="C77" i="6"/>
  <c r="C84" i="6" s="1"/>
  <c r="C4" i="11" l="1"/>
  <c r="C80" i="6"/>
  <c r="C86" i="6"/>
  <c r="C85" i="6"/>
  <c r="C89" i="6" l="1"/>
  <c r="H85" i="6"/>
  <c r="C69" i="11" l="1"/>
  <c r="C67" i="11"/>
  <c r="H79" i="6"/>
  <c r="G85" i="6"/>
  <c r="F85" i="6"/>
  <c r="E85" i="6"/>
  <c r="D85" i="6"/>
  <c r="H70" i="6"/>
  <c r="H76" i="6" s="1"/>
  <c r="H83" i="6" s="1"/>
  <c r="G70" i="6"/>
  <c r="G76" i="6" s="1"/>
  <c r="G83" i="6" s="1"/>
  <c r="F70" i="6"/>
  <c r="F76" i="6" s="1"/>
  <c r="F83" i="6" s="1"/>
  <c r="E70" i="6"/>
  <c r="E76" i="6" s="1"/>
  <c r="E83" i="6" s="1"/>
  <c r="D70" i="6"/>
  <c r="D76" i="6" s="1"/>
  <c r="D83" i="6" s="1"/>
  <c r="C70" i="6"/>
  <c r="C76" i="6" s="1"/>
  <c r="C83" i="6" s="1"/>
  <c r="H77" i="6"/>
  <c r="H84" i="6" s="1"/>
  <c r="G77" i="6"/>
  <c r="G84" i="6" s="1"/>
  <c r="F77" i="6"/>
  <c r="F84" i="6" s="1"/>
  <c r="D77" i="6"/>
  <c r="D84" i="6" s="1"/>
  <c r="G79" i="6"/>
  <c r="F79" i="6"/>
  <c r="D79" i="6"/>
  <c r="C71" i="6"/>
  <c r="C73" i="6" s="1"/>
  <c r="C3" i="11" l="1"/>
  <c r="C5" i="11" s="1"/>
  <c r="F86" i="6"/>
  <c r="D86" i="6"/>
  <c r="G86" i="6"/>
  <c r="H86" i="6"/>
  <c r="E79" i="6"/>
  <c r="G71" i="6"/>
  <c r="G80" i="6"/>
  <c r="F71" i="6"/>
  <c r="H71" i="6"/>
  <c r="D71" i="6"/>
  <c r="G89" i="6" l="1"/>
  <c r="H89" i="6"/>
  <c r="D89" i="6"/>
  <c r="F89" i="6"/>
  <c r="D73" i="6"/>
  <c r="D87" i="6"/>
  <c r="C87" i="6"/>
  <c r="G73" i="6"/>
  <c r="H87" i="6"/>
  <c r="F87" i="6"/>
  <c r="G87" i="6"/>
  <c r="F73" i="6"/>
  <c r="H80" i="6"/>
  <c r="F80" i="6"/>
  <c r="H73" i="6"/>
  <c r="D80" i="6"/>
  <c r="D33" i="11" l="1"/>
  <c r="D67" i="11"/>
  <c r="G24" i="11"/>
  <c r="G26" i="11"/>
  <c r="G30" i="11"/>
  <c r="G33" i="11"/>
  <c r="G67" i="11"/>
  <c r="F33" i="11"/>
  <c r="F67" i="11"/>
  <c r="F24" i="11"/>
  <c r="F26" i="11"/>
  <c r="F30" i="11"/>
  <c r="H33" i="11"/>
  <c r="H67" i="11"/>
  <c r="E71" i="6"/>
  <c r="E73" i="6" s="1"/>
  <c r="E77" i="6"/>
  <c r="F4" i="11" l="1"/>
  <c r="F3" i="11"/>
  <c r="H4" i="11"/>
  <c r="H3" i="11"/>
  <c r="G4" i="11"/>
  <c r="G3" i="11"/>
  <c r="D4" i="11"/>
  <c r="D3" i="11"/>
  <c r="E84" i="6"/>
  <c r="E86" i="6"/>
  <c r="E80" i="6"/>
  <c r="D5" i="11" l="1"/>
  <c r="G5" i="11"/>
  <c r="H5" i="11"/>
  <c r="F5" i="11"/>
  <c r="E89" i="6"/>
  <c r="E87" i="6"/>
  <c r="E33" i="11" l="1"/>
  <c r="E67" i="11"/>
  <c r="E4" i="11" l="1"/>
  <c r="E3" i="11"/>
  <c r="E5" i="11" l="1"/>
</calcChain>
</file>

<file path=xl/sharedStrings.xml><?xml version="1.0" encoding="utf-8"?>
<sst xmlns="http://schemas.openxmlformats.org/spreadsheetml/2006/main" count="211" uniqueCount="123">
  <si>
    <t>Bushfires</t>
  </si>
  <si>
    <t>Cyclones</t>
  </si>
  <si>
    <t>Demand management</t>
  </si>
  <si>
    <t>SWER</t>
  </si>
  <si>
    <t>Fire ants</t>
  </si>
  <si>
    <t>Outsourcing</t>
  </si>
  <si>
    <t>Network control centres</t>
  </si>
  <si>
    <t>Solar uptake</t>
  </si>
  <si>
    <t>Termite exposure</t>
  </si>
  <si>
    <t>Activity scheduling</t>
  </si>
  <si>
    <t>Contaminated land management</t>
  </si>
  <si>
    <t>Environmental variability</t>
  </si>
  <si>
    <t>One off base year costs</t>
  </si>
  <si>
    <t>Private power poles</t>
  </si>
  <si>
    <t>Temperature</t>
  </si>
  <si>
    <t>Critical national infrastructure</t>
  </si>
  <si>
    <t>Topography</t>
  </si>
  <si>
    <t>ACT</t>
  </si>
  <si>
    <t>AGD</t>
  </si>
  <si>
    <t>END</t>
  </si>
  <si>
    <t>ESS</t>
  </si>
  <si>
    <t>ENX</t>
  </si>
  <si>
    <t>ERG</t>
  </si>
  <si>
    <t>Total</t>
  </si>
  <si>
    <t>Customer density</t>
  </si>
  <si>
    <t>Transmission connection point charges</t>
  </si>
  <si>
    <t>Rising and lateral mains</t>
  </si>
  <si>
    <t>Environmental regulations</t>
  </si>
  <si>
    <t>Building regulations</t>
  </si>
  <si>
    <t>Corrosive environments</t>
  </si>
  <si>
    <t>Grounding conditions</t>
  </si>
  <si>
    <t>Planning regulations</t>
  </si>
  <si>
    <t>Proportion of 11kV and 22kV lines</t>
  </si>
  <si>
    <t>Proportion of wood poles</t>
  </si>
  <si>
    <t>Shape factors</t>
  </si>
  <si>
    <t>Skills required by different DNSPs</t>
  </si>
  <si>
    <t>Traffic management</t>
  </si>
  <si>
    <t>Mix of demand to non-demand customers</t>
  </si>
  <si>
    <t>Load growth</t>
  </si>
  <si>
    <t>Load factor</t>
  </si>
  <si>
    <t>Line length</t>
  </si>
  <si>
    <t>Economies of scale</t>
  </si>
  <si>
    <t>Risk appetite</t>
  </si>
  <si>
    <t>Competition from mining</t>
  </si>
  <si>
    <t>Work conditions</t>
  </si>
  <si>
    <t>Capital contributions</t>
  </si>
  <si>
    <t>Contestable services</t>
  </si>
  <si>
    <t>Unregulated services</t>
  </si>
  <si>
    <t>OH&amp;S regulations</t>
  </si>
  <si>
    <t>Population growth</t>
  </si>
  <si>
    <t>Service classification</t>
  </si>
  <si>
    <t>Undergrounding</t>
  </si>
  <si>
    <t>Licence conditions</t>
  </si>
  <si>
    <t>Underground services</t>
  </si>
  <si>
    <t>Taxes and levies</t>
  </si>
  <si>
    <t>Transformer capacity owned by customers</t>
  </si>
  <si>
    <t>Cultural heritage</t>
  </si>
  <si>
    <t>Line sag</t>
  </si>
  <si>
    <t>Category 1</t>
  </si>
  <si>
    <t>Category 2</t>
  </si>
  <si>
    <t>Category 3</t>
  </si>
  <si>
    <t>Category 1 =</t>
  </si>
  <si>
    <t>Category 2 =</t>
  </si>
  <si>
    <t>Category 3 =</t>
  </si>
  <si>
    <t>New total</t>
  </si>
  <si>
    <t>DNSP</t>
  </si>
  <si>
    <t>CIT</t>
  </si>
  <si>
    <t>JEN</t>
  </si>
  <si>
    <t>PCR</t>
  </si>
  <si>
    <t>SAP</t>
  </si>
  <si>
    <t>SPD</t>
  </si>
  <si>
    <t>TND</t>
  </si>
  <si>
    <t>UED</t>
  </si>
  <si>
    <t>Subtransmission</t>
  </si>
  <si>
    <t>ActewAGL</t>
  </si>
  <si>
    <t>Ausgrid</t>
  </si>
  <si>
    <t>Endeavour</t>
  </si>
  <si>
    <t>Energex</t>
  </si>
  <si>
    <t>Ergon</t>
  </si>
  <si>
    <t>Essential</t>
  </si>
  <si>
    <t>Calculation category for ACT</t>
  </si>
  <si>
    <t>Calculation category for NSW</t>
  </si>
  <si>
    <t>Factors calculated as a percentage increase using efficient costs</t>
  </si>
  <si>
    <t>Factors calculated as a percentage increase using historical costs considered to be efficient</t>
  </si>
  <si>
    <t>Efficiency scores</t>
  </si>
  <si>
    <t>Before category 3 adjustment</t>
  </si>
  <si>
    <t>Before category 3 adjustment sorted by category</t>
  </si>
  <si>
    <t>After category 3 adjustment sorted by category</t>
  </si>
  <si>
    <t>Category 3 adjustment factor</t>
  </si>
  <si>
    <t>Calculation category for QLD</t>
  </si>
  <si>
    <t>Network accessibility</t>
  </si>
  <si>
    <t>Asset age</t>
  </si>
  <si>
    <t>Backyard reticulation</t>
  </si>
  <si>
    <t>Capitalisation practices</t>
  </si>
  <si>
    <t>Past ownership</t>
  </si>
  <si>
    <t>Communication networks</t>
  </si>
  <si>
    <t>Rainfall and humidity</t>
  </si>
  <si>
    <t>Reliability outcomes</t>
  </si>
  <si>
    <t>Safety outcomes</t>
  </si>
  <si>
    <t>Advanced metering infrastructure</t>
  </si>
  <si>
    <t>Special customer requirements</t>
  </si>
  <si>
    <t>Extreme weather events</t>
  </si>
  <si>
    <t>Division of responsibility for vegetation management</t>
  </si>
  <si>
    <t>Data source Endeavour</t>
  </si>
  <si>
    <t>AER April 2015 Final decision Ausgrid: Attachment 7 - Operating Expenditure</t>
  </si>
  <si>
    <t>AER April 2015 Final decision ActewAGL: Attachment 7 - Operating Expenditure</t>
  </si>
  <si>
    <t>AER April 2015 Final decision Essential Energy: Attachment 7 - Operating Expenditure</t>
  </si>
  <si>
    <t>AER April 2015 Final decision Endeavour Energy: Attachment 7 - Operating Expenditure</t>
  </si>
  <si>
    <t>Purpose:</t>
  </si>
  <si>
    <t>Structure:</t>
  </si>
  <si>
    <t xml:space="preserve">Data sources: </t>
  </si>
  <si>
    <t>AER April 2015 Preliminary decision Energex: Attachment 7 - Operating Expenditure</t>
  </si>
  <si>
    <t>AER April 2015 Preliminary decision Ergon Energy: Attachment 7 - Operating Expenditure</t>
  </si>
  <si>
    <t>Ergon Energy</t>
  </si>
  <si>
    <t>Factors calculated as a percentage increase on efficient costs using efficient costs</t>
  </si>
  <si>
    <t>Factors calculated as a percentage increase on efficient costs using historical costs considered to be efficient</t>
  </si>
  <si>
    <t>Total OEF adjustment</t>
  </si>
  <si>
    <t>Material OEFs</t>
  </si>
  <si>
    <t>immaterial OEFs</t>
  </si>
  <si>
    <t>Factors estimated using the  impact on historical opex for the firm being considered</t>
  </si>
  <si>
    <t>Operating Environment Factors Summary: April 2015 - Final decision NSW and ACT, Preliminary decision QLD</t>
  </si>
  <si>
    <t>This spreadsheet presents a summary of OEFs considered in the AER's 2015 Final Decisions for ActewAGL, Ausgrid, Endeavour Energy and Essential Energy. It also presents a summary of OEFs presented in the AER's 2015 Preliminary decisions for Energex and Ergon Energy. Additionally, this spreadsheet provides the calculations used to adjust OEFs, calculated on the basis of historical costs that have not been demonstrated as efficient, to OEF adjustments to the AER's forecast of efficient base year costs.</t>
  </si>
  <si>
    <t>There are two worksheets. The first worksheet (OEF adjustments) provides a summary of the OEF adjustments used as an input in our base year adjustment model. The second worksheet (OEFs calculated w historic costs) calculates the adjustment required to transform OEFs, calculated on the basis of historical costs that have not been demonstrated to be efficient, to OEF adjustments to the AER's forecast of efficient base year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</si>
</sst>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00"/>
    <numFmt numFmtId="166" formatCode="0.0%"/>
    <numFmt numFmtId="167" formatCode="_-* #,##0.0_-;\-* #,##0.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70">
    <xf numFmtId="0" fontId="0" fillId="0" borderId="0" xfId="0"/>
    <xf numFmtId="0" fontId="0" fillId="0" borderId="0" xfId="0" applyFill="1"/>
    <xf numFmtId="164" fontId="0" fillId="0" borderId="0" xfId="0" applyNumberFormat="1"/>
    <xf numFmtId="2" fontId="0" fillId="0" borderId="0" xfId="0" applyNumberFormat="1"/>
    <xf numFmtId="166" fontId="0" fillId="0" borderId="0" xfId="0" applyNumberFormat="1"/>
    <xf numFmtId="164" fontId="0" fillId="0" borderId="0" xfId="0" applyNumberFormat="1" applyFill="1"/>
    <xf numFmtId="165" fontId="0" fillId="0" borderId="0" xfId="0" applyNumberFormat="1" applyFill="1"/>
    <xf numFmtId="10" fontId="0" fillId="0" borderId="0" xfId="1" applyNumberFormat="1" applyFont="1"/>
    <xf numFmtId="166" fontId="0" fillId="0" borderId="0" xfId="1" applyNumberFormat="1" applyFont="1" applyFill="1"/>
    <xf numFmtId="166" fontId="0" fillId="0" borderId="0" xfId="1" applyNumberFormat="1" applyFont="1"/>
    <xf numFmtId="165" fontId="0" fillId="0" borderId="0" xfId="0" applyNumberFormat="1"/>
    <xf numFmtId="43" fontId="0" fillId="0" borderId="0" xfId="3" applyFont="1"/>
    <xf numFmtId="167" fontId="0" fillId="0" borderId="0" xfId="3" applyNumberFormat="1" applyFont="1"/>
    <xf numFmtId="167" fontId="0" fillId="0" borderId="0" xfId="0" applyNumberFormat="1"/>
    <xf numFmtId="0" fontId="0" fillId="0" borderId="1" xfId="0" applyFill="1" applyBorder="1"/>
    <xf numFmtId="164" fontId="0" fillId="0" borderId="1" xfId="0" applyNumberFormat="1" applyFill="1" applyBorder="1"/>
    <xf numFmtId="164" fontId="0" fillId="0" borderId="1" xfId="0" applyNumberFormat="1" applyBorder="1"/>
    <xf numFmtId="0" fontId="0" fillId="0" borderId="1" xfId="0" applyBorder="1"/>
    <xf numFmtId="0" fontId="0" fillId="0" borderId="2" xfId="0" applyFill="1" applyBorder="1"/>
    <xf numFmtId="0" fontId="0" fillId="0" borderId="6" xfId="0" applyFill="1" applyBorder="1"/>
    <xf numFmtId="0" fontId="0" fillId="0" borderId="7" xfId="0" applyFill="1" applyBorder="1"/>
    <xf numFmtId="0" fontId="0" fillId="0" borderId="8" xfId="0" applyBorder="1"/>
    <xf numFmtId="0" fontId="0" fillId="0" borderId="11" xfId="0" applyFill="1" applyBorder="1"/>
    <xf numFmtId="0" fontId="0" fillId="0" borderId="12" xfId="0" applyFill="1" applyBorder="1"/>
    <xf numFmtId="0" fontId="0" fillId="0" borderId="13" xfId="0"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xf numFmtId="0" fontId="0" fillId="0" borderId="9" xfId="0" applyFill="1" applyBorder="1"/>
    <xf numFmtId="0" fontId="0" fillId="0" borderId="10" xfId="0" applyFill="1" applyBorder="1"/>
    <xf numFmtId="0" fontId="0" fillId="0" borderId="14" xfId="0" applyBorder="1"/>
    <xf numFmtId="0" fontId="0" fillId="0" borderId="15" xfId="0" applyBorder="1"/>
    <xf numFmtId="0" fontId="0" fillId="0" borderId="16" xfId="0" applyBorder="1"/>
    <xf numFmtId="0" fontId="0" fillId="0" borderId="14" xfId="0" applyFill="1" applyBorder="1" applyAlignment="1">
      <alignment wrapText="1"/>
    </xf>
    <xf numFmtId="0" fontId="0" fillId="0" borderId="15" xfId="0" applyFill="1" applyBorder="1" applyAlignment="1">
      <alignment wrapText="1"/>
    </xf>
    <xf numFmtId="0" fontId="0" fillId="0" borderId="16" xfId="0" applyFill="1" applyBorder="1" applyAlignment="1">
      <alignment wrapText="1"/>
    </xf>
    <xf numFmtId="43" fontId="0" fillId="0" borderId="0" xfId="3" applyFont="1" applyFill="1"/>
    <xf numFmtId="43" fontId="0" fillId="0" borderId="0" xfId="0" applyNumberFormat="1"/>
    <xf numFmtId="0" fontId="0" fillId="0" borderId="20" xfId="0" applyFill="1" applyBorder="1"/>
    <xf numFmtId="0" fontId="0" fillId="0" borderId="21" xfId="0" applyFill="1" applyBorder="1"/>
    <xf numFmtId="0" fontId="0" fillId="0" borderId="22" xfId="0" applyFill="1" applyBorder="1"/>
    <xf numFmtId="0" fontId="0" fillId="0" borderId="23" xfId="0" applyFill="1" applyBorder="1"/>
    <xf numFmtId="0" fontId="0" fillId="0" borderId="24" xfId="0" applyFill="1" applyBorder="1"/>
    <xf numFmtId="0" fontId="0" fillId="0" borderId="17" xfId="0" applyBorder="1"/>
    <xf numFmtId="0" fontId="0" fillId="0" borderId="18" xfId="0" applyBorder="1"/>
    <xf numFmtId="0" fontId="0" fillId="0" borderId="19" xfId="0" applyBorder="1"/>
    <xf numFmtId="167" fontId="0" fillId="0" borderId="3" xfId="3" applyNumberFormat="1" applyFont="1" applyFill="1" applyBorder="1"/>
    <xf numFmtId="167" fontId="0" fillId="0" borderId="4" xfId="3" applyNumberFormat="1" applyFont="1" applyFill="1" applyBorder="1"/>
    <xf numFmtId="167" fontId="0" fillId="0" borderId="5" xfId="3" applyNumberFormat="1" applyFont="1" applyFill="1" applyBorder="1"/>
    <xf numFmtId="167" fontId="0" fillId="0" borderId="6" xfId="3" applyNumberFormat="1" applyFont="1" applyFill="1" applyBorder="1"/>
    <xf numFmtId="167" fontId="0" fillId="0" borderId="1" xfId="3" applyNumberFormat="1" applyFont="1" applyFill="1" applyBorder="1"/>
    <xf numFmtId="167" fontId="0" fillId="0" borderId="7" xfId="3" applyNumberFormat="1" applyFont="1" applyFill="1" applyBorder="1"/>
    <xf numFmtId="167" fontId="0" fillId="0" borderId="8" xfId="3" applyNumberFormat="1" applyFont="1" applyFill="1" applyBorder="1"/>
    <xf numFmtId="167" fontId="0" fillId="0" borderId="9" xfId="3" applyNumberFormat="1" applyFont="1" applyFill="1" applyBorder="1"/>
    <xf numFmtId="167" fontId="0" fillId="0" borderId="10" xfId="3" applyNumberFormat="1" applyFont="1" applyFill="1" applyBorder="1"/>
    <xf numFmtId="43" fontId="0" fillId="0" borderId="1" xfId="0" applyNumberFormat="1" applyBorder="1"/>
    <xf numFmtId="0" fontId="2" fillId="0" borderId="0" xfId="0" applyFont="1"/>
    <xf numFmtId="0" fontId="3" fillId="0" borderId="0" xfId="0" applyFont="1"/>
    <xf numFmtId="0" fontId="4" fillId="0" borderId="0" xfId="0" applyFont="1"/>
    <xf numFmtId="164" fontId="0" fillId="0" borderId="9" xfId="0" applyNumberFormat="1" applyBorder="1"/>
    <xf numFmtId="164" fontId="0" fillId="0" borderId="10" xfId="0" applyNumberFormat="1" applyBorder="1"/>
    <xf numFmtId="0" fontId="0" fillId="0" borderId="25" xfId="0" applyBorder="1"/>
    <xf numFmtId="164" fontId="0" fillId="0" borderId="26" xfId="0" applyNumberFormat="1" applyBorder="1"/>
    <xf numFmtId="164" fontId="0" fillId="0" borderId="27" xfId="0" applyNumberFormat="1" applyBorder="1"/>
    <xf numFmtId="0" fontId="0" fillId="2" borderId="14" xfId="0" applyFill="1" applyBorder="1"/>
    <xf numFmtId="164" fontId="0" fillId="2" borderId="15" xfId="0" applyNumberFormat="1" applyFill="1" applyBorder="1"/>
    <xf numFmtId="164" fontId="0" fillId="2" borderId="16" xfId="0" applyNumberFormat="1" applyFill="1" applyBorder="1"/>
    <xf numFmtId="167" fontId="0" fillId="0" borderId="1" xfId="3" applyNumberFormat="1" applyFont="1" applyBorder="1"/>
    <xf numFmtId="0" fontId="0" fillId="0" borderId="0" xfId="0" applyAlignment="1">
      <alignment horizontal="left" wrapText="1"/>
    </xf>
  </cellXfs>
  <cellStyles count="4">
    <cellStyle name="Comma" xfId="3" builtinId="3"/>
    <cellStyle name="Normal" xfId="0" builtinId="0"/>
    <cellStyle name="Normal 3" xfId="2"/>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6"/>
  <sheetViews>
    <sheetView tabSelected="1" workbookViewId="0"/>
  </sheetViews>
  <sheetFormatPr defaultRowHeight="15" x14ac:dyDescent="0.25"/>
  <sheetData>
    <row r="2" spans="2:15" ht="23.25" x14ac:dyDescent="0.35">
      <c r="B2" s="58" t="s">
        <v>120</v>
      </c>
    </row>
    <row r="4" spans="2:15" ht="21" x14ac:dyDescent="0.35">
      <c r="B4" s="59" t="s">
        <v>108</v>
      </c>
    </row>
    <row r="5" spans="2:15" ht="60" customHeight="1" x14ac:dyDescent="0.25">
      <c r="B5" s="69" t="s">
        <v>121</v>
      </c>
      <c r="C5" s="69"/>
      <c r="D5" s="69"/>
      <c r="E5" s="69"/>
      <c r="F5" s="69"/>
      <c r="G5" s="69"/>
      <c r="H5" s="69"/>
      <c r="I5" s="69"/>
      <c r="J5" s="69"/>
      <c r="K5" s="69"/>
      <c r="L5" s="69"/>
      <c r="M5" s="69"/>
      <c r="N5" s="69"/>
      <c r="O5" s="69"/>
    </row>
    <row r="7" spans="2:15" ht="21" x14ac:dyDescent="0.35">
      <c r="B7" s="59" t="s">
        <v>109</v>
      </c>
    </row>
    <row r="8" spans="2:15" ht="60" customHeight="1" x14ac:dyDescent="0.25">
      <c r="B8" s="69" t="s">
        <v>122</v>
      </c>
      <c r="C8" s="69"/>
      <c r="D8" s="69"/>
      <c r="E8" s="69"/>
      <c r="F8" s="69"/>
      <c r="G8" s="69"/>
      <c r="H8" s="69"/>
      <c r="I8" s="69"/>
      <c r="J8" s="69"/>
      <c r="K8" s="69"/>
      <c r="L8" s="69"/>
      <c r="M8" s="69"/>
      <c r="N8" s="69"/>
      <c r="O8" s="69"/>
    </row>
    <row r="10" spans="2:15" ht="21" x14ac:dyDescent="0.35">
      <c r="B10" s="59" t="s">
        <v>110</v>
      </c>
    </row>
    <row r="11" spans="2:15" x14ac:dyDescent="0.25">
      <c r="B11" t="s">
        <v>74</v>
      </c>
      <c r="E11" t="s">
        <v>105</v>
      </c>
    </row>
    <row r="12" spans="2:15" x14ac:dyDescent="0.25">
      <c r="B12" t="s">
        <v>75</v>
      </c>
      <c r="E12" t="s">
        <v>104</v>
      </c>
    </row>
    <row r="13" spans="2:15" x14ac:dyDescent="0.25">
      <c r="B13" t="s">
        <v>103</v>
      </c>
      <c r="E13" t="s">
        <v>107</v>
      </c>
    </row>
    <row r="14" spans="2:15" x14ac:dyDescent="0.25">
      <c r="B14" t="s">
        <v>77</v>
      </c>
      <c r="E14" t="s">
        <v>111</v>
      </c>
    </row>
    <row r="15" spans="2:15" x14ac:dyDescent="0.25">
      <c r="B15" t="s">
        <v>113</v>
      </c>
      <c r="E15" t="s">
        <v>112</v>
      </c>
    </row>
    <row r="16" spans="2:15" x14ac:dyDescent="0.25">
      <c r="B16" t="s">
        <v>79</v>
      </c>
      <c r="E16" t="s">
        <v>106</v>
      </c>
    </row>
  </sheetData>
  <mergeCells count="2">
    <mergeCell ref="B5:O5"/>
    <mergeCell ref="B8:O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90"/>
  <sheetViews>
    <sheetView zoomScaleNormal="100" workbookViewId="0"/>
  </sheetViews>
  <sheetFormatPr defaultRowHeight="15" x14ac:dyDescent="0.25"/>
  <cols>
    <col min="1" max="1" width="9.140625" style="1"/>
    <col min="2" max="2" width="50.140625" customWidth="1"/>
    <col min="3" max="8" width="10.7109375" customWidth="1"/>
    <col min="9" max="11" width="10.7109375" style="1" customWidth="1"/>
    <col min="12" max="12" width="9.85546875" customWidth="1"/>
    <col min="13" max="13" width="12.85546875" customWidth="1"/>
    <col min="14" max="14" width="9.140625" customWidth="1"/>
    <col min="19" max="20" width="9.140625" style="1"/>
    <col min="21" max="21" width="15" customWidth="1"/>
    <col min="22" max="22" width="9" customWidth="1"/>
    <col min="23" max="27" width="8.7109375" customWidth="1"/>
  </cols>
  <sheetData>
    <row r="2" spans="2:19" ht="15.75" thickBot="1" x14ac:dyDescent="0.3">
      <c r="C2" t="str">
        <f t="shared" ref="C2:H2" si="0">C7</f>
        <v>ActewAGL</v>
      </c>
      <c r="D2" t="str">
        <f t="shared" si="0"/>
        <v>Ausgrid</v>
      </c>
      <c r="E2" t="str">
        <f t="shared" si="0"/>
        <v>Endeavour</v>
      </c>
      <c r="F2" t="str">
        <f t="shared" si="0"/>
        <v>Energex</v>
      </c>
      <c r="G2" t="str">
        <f t="shared" si="0"/>
        <v>Ergon</v>
      </c>
      <c r="H2" t="str">
        <f t="shared" si="0"/>
        <v>Essential</v>
      </c>
    </row>
    <row r="3" spans="2:19" ht="15.75" thickBot="1" x14ac:dyDescent="0.3">
      <c r="B3" s="65" t="s">
        <v>116</v>
      </c>
      <c r="C3" s="66">
        <f t="shared" ref="C3:H3" si="1">SUM(C8:C72)</f>
        <v>23.036925238408653</v>
      </c>
      <c r="D3" s="66">
        <f t="shared" si="1"/>
        <v>11.660262028621865</v>
      </c>
      <c r="E3" s="66">
        <f t="shared" si="1"/>
        <v>12.942700744916745</v>
      </c>
      <c r="F3" s="66">
        <f t="shared" si="1"/>
        <v>17.114327427760632</v>
      </c>
      <c r="G3" s="66">
        <f t="shared" si="1"/>
        <v>24.357364203527347</v>
      </c>
      <c r="H3" s="67">
        <f t="shared" si="1"/>
        <v>10.678529514123248</v>
      </c>
    </row>
    <row r="4" spans="2:19" x14ac:dyDescent="0.25">
      <c r="B4" s="62" t="s">
        <v>117</v>
      </c>
      <c r="C4" s="63">
        <f>C11+C15+C41+C55</f>
        <v>18.600000000000001</v>
      </c>
      <c r="D4" s="63">
        <f>D33+D41+D60+D64</f>
        <v>6.9501418124358283</v>
      </c>
      <c r="E4" s="63">
        <f>E33+E41+E60+E64</f>
        <v>6.2822313272675308</v>
      </c>
      <c r="F4" s="63">
        <f>F13+F24+F30+F33+F39+F41+F62+F64+F60+F26</f>
        <v>12.159808472974261</v>
      </c>
      <c r="G4" s="63">
        <f>G13+G24+G30+G33+G39+G41+G62+G64+G60+G26</f>
        <v>18.210336774429884</v>
      </c>
      <c r="H4" s="64">
        <f>H33+H41+H60+H64</f>
        <v>5.2747412220646828</v>
      </c>
    </row>
    <row r="5" spans="2:19" ht="15.75" thickBot="1" x14ac:dyDescent="0.3">
      <c r="B5" s="21" t="s">
        <v>118</v>
      </c>
      <c r="C5" s="60">
        <f t="shared" ref="C5:H5" si="2">C3-C4</f>
        <v>4.4369252384086515</v>
      </c>
      <c r="D5" s="60">
        <f t="shared" si="2"/>
        <v>4.7101202161860369</v>
      </c>
      <c r="E5" s="60">
        <f t="shared" si="2"/>
        <v>6.6604694176492147</v>
      </c>
      <c r="F5" s="60">
        <f t="shared" si="2"/>
        <v>4.9545189547863711</v>
      </c>
      <c r="G5" s="60">
        <f t="shared" si="2"/>
        <v>6.1470274290974629</v>
      </c>
      <c r="H5" s="61">
        <f t="shared" si="2"/>
        <v>5.4037882920585654</v>
      </c>
    </row>
    <row r="6" spans="2:19" ht="15.75" thickBot="1" x14ac:dyDescent="0.3">
      <c r="C6" s="2"/>
      <c r="D6" s="2"/>
      <c r="E6" s="2"/>
      <c r="F6" s="2"/>
      <c r="G6" s="2"/>
      <c r="H6" s="2"/>
      <c r="S6" s="6"/>
    </row>
    <row r="7" spans="2:19" ht="45" customHeight="1" thickBot="1" x14ac:dyDescent="0.3">
      <c r="C7" s="44" t="s">
        <v>74</v>
      </c>
      <c r="D7" s="45" t="s">
        <v>75</v>
      </c>
      <c r="E7" s="45" t="s">
        <v>76</v>
      </c>
      <c r="F7" s="45" t="s">
        <v>77</v>
      </c>
      <c r="G7" s="45" t="s">
        <v>78</v>
      </c>
      <c r="H7" s="46" t="s">
        <v>79</v>
      </c>
      <c r="I7" s="34" t="s">
        <v>80</v>
      </c>
      <c r="J7" s="35" t="s">
        <v>81</v>
      </c>
      <c r="K7" s="36" t="s">
        <v>89</v>
      </c>
    </row>
    <row r="8" spans="2:19" x14ac:dyDescent="0.25">
      <c r="B8" s="39" t="s">
        <v>9</v>
      </c>
      <c r="C8" s="47">
        <f>IF(I8=3,'OEFs calculated w historic cost'!C3*'OEFs calculated w historic cost'!C$89,'OEFs calculated w historic cost'!C3)</f>
        <v>0</v>
      </c>
      <c r="D8" s="48">
        <f>IF(J8=3,'OEFs calculated w historic cost'!D3*'OEFs calculated w historic cost'!D$89,'OEFs calculated w historic cost'!D3)</f>
        <v>0</v>
      </c>
      <c r="E8" s="48">
        <f>IF(J8=3,'OEFs calculated w historic cost'!E3*'OEFs calculated w historic cost'!E$89,'OEFs calculated w historic cost'!E3)</f>
        <v>0</v>
      </c>
      <c r="F8" s="48">
        <f>IF(K8=3,'OEFs calculated w historic cost'!F3*'OEFs calculated w historic cost'!F$89,'OEFs calculated w historic cost'!F3)</f>
        <v>0</v>
      </c>
      <c r="G8" s="48">
        <f>IF(K8=3,'OEFs calculated w historic cost'!G3*'OEFs calculated w historic cost'!G$89,'OEFs calculated w historic cost'!G3)</f>
        <v>0</v>
      </c>
      <c r="H8" s="49">
        <f>IF(J8=3,'OEFs calculated w historic cost'!H3*'OEFs calculated w historic cost'!H$89,'OEFs calculated w historic cost'!H3)</f>
        <v>0</v>
      </c>
      <c r="I8" s="42"/>
      <c r="J8" s="26"/>
      <c r="K8" s="27"/>
      <c r="M8" t="s">
        <v>61</v>
      </c>
      <c r="N8" t="s">
        <v>82</v>
      </c>
    </row>
    <row r="9" spans="2:19" x14ac:dyDescent="0.25">
      <c r="B9" s="40" t="s">
        <v>99</v>
      </c>
      <c r="C9" s="50">
        <f>IF(I9=3,'OEFs calculated w historic cost'!C4*'OEFs calculated w historic cost'!C$89,'OEFs calculated w historic cost'!C4)</f>
        <v>0</v>
      </c>
      <c r="D9" s="51">
        <f>IF(J9=3,'OEFs calculated w historic cost'!D4*'OEFs calculated w historic cost'!D$89,'OEFs calculated w historic cost'!D4)</f>
        <v>0</v>
      </c>
      <c r="E9" s="51">
        <f>IF(J9=3,'OEFs calculated w historic cost'!E4*'OEFs calculated w historic cost'!E$89,'OEFs calculated w historic cost'!E4)</f>
        <v>0</v>
      </c>
      <c r="F9" s="51">
        <f>IF(K9=3,'OEFs calculated w historic cost'!F4*'OEFs calculated w historic cost'!F$89,'OEFs calculated w historic cost'!F4)</f>
        <v>0</v>
      </c>
      <c r="G9" s="51">
        <f>IF(K9=3,'OEFs calculated w historic cost'!G4*'OEFs calculated w historic cost'!G$89,'OEFs calculated w historic cost'!G4)</f>
        <v>0</v>
      </c>
      <c r="H9" s="52">
        <f>IF(J9=3,'OEFs calculated w historic cost'!H4*'OEFs calculated w historic cost'!H$89,'OEFs calculated w historic cost'!H4)</f>
        <v>0</v>
      </c>
      <c r="I9" s="18"/>
      <c r="J9" s="14"/>
      <c r="K9" s="20"/>
      <c r="M9" t="s">
        <v>62</v>
      </c>
      <c r="N9" t="s">
        <v>83</v>
      </c>
    </row>
    <row r="10" spans="2:19" x14ac:dyDescent="0.25">
      <c r="B10" s="40" t="s">
        <v>91</v>
      </c>
      <c r="C10" s="50">
        <f>IF(I10=3,'OEFs calculated w historic cost'!C5*'OEFs calculated w historic cost'!C$89,'OEFs calculated w historic cost'!C5)</f>
        <v>-0.5</v>
      </c>
      <c r="D10" s="51">
        <f>IF(J10=3,'OEFs calculated w historic cost'!D5*'OEFs calculated w historic cost'!D$89,'OEFs calculated w historic cost'!D5)</f>
        <v>0.5</v>
      </c>
      <c r="E10" s="51">
        <f>IF(J10=3,'OEFs calculated w historic cost'!E5*'OEFs calculated w historic cost'!E$89,'OEFs calculated w historic cost'!E5)</f>
        <v>0.5</v>
      </c>
      <c r="F10" s="51">
        <f>IF(K10=3,'OEFs calculated w historic cost'!F5*'OEFs calculated w historic cost'!F$89,'OEFs calculated w historic cost'!F5)</f>
        <v>-0.5</v>
      </c>
      <c r="G10" s="51">
        <f>IF(K10=3,'OEFs calculated w historic cost'!G5*'OEFs calculated w historic cost'!G$89,'OEFs calculated w historic cost'!G5)</f>
        <v>0.5</v>
      </c>
      <c r="H10" s="52">
        <f>IF(J10=3,'OEFs calculated w historic cost'!H5*'OEFs calculated w historic cost'!H$89,'OEFs calculated w historic cost'!H5)</f>
        <v>-0.5</v>
      </c>
      <c r="I10" s="18">
        <v>1</v>
      </c>
      <c r="J10" s="14">
        <v>1</v>
      </c>
      <c r="K10" s="20">
        <v>1</v>
      </c>
      <c r="M10" t="s">
        <v>63</v>
      </c>
      <c r="N10" t="s">
        <v>119</v>
      </c>
    </row>
    <row r="11" spans="2:19" x14ac:dyDescent="0.25">
      <c r="B11" s="40" t="s">
        <v>92</v>
      </c>
      <c r="C11" s="50">
        <f>IF(I11=3,'OEFs calculated w historic cost'!C6*'OEFs calculated w historic cost'!C$89,'OEFs calculated w historic cost'!C6)</f>
        <v>5.6</v>
      </c>
      <c r="D11" s="51">
        <f>IF(J11=3,'OEFs calculated w historic cost'!D6*'OEFs calculated w historic cost'!D$89,'OEFs calculated w historic cost'!D6)</f>
        <v>0</v>
      </c>
      <c r="E11" s="51">
        <f>IF(J11=3,'OEFs calculated w historic cost'!E6*'OEFs calculated w historic cost'!E$89,'OEFs calculated w historic cost'!E6)</f>
        <v>0</v>
      </c>
      <c r="F11" s="51">
        <f>IF(K11=3,'OEFs calculated w historic cost'!F6*'OEFs calculated w historic cost'!F$89,'OEFs calculated w historic cost'!F6)</f>
        <v>0</v>
      </c>
      <c r="G11" s="51">
        <f>IF(K11=3,'OEFs calculated w historic cost'!G6*'OEFs calculated w historic cost'!G$89,'OEFs calculated w historic cost'!G6)</f>
        <v>0</v>
      </c>
      <c r="H11" s="52">
        <f>IF(J11=3,'OEFs calculated w historic cost'!H6*'OEFs calculated w historic cost'!H$89,'OEFs calculated w historic cost'!H6)</f>
        <v>0</v>
      </c>
      <c r="I11" s="18">
        <v>2</v>
      </c>
      <c r="J11" s="14"/>
      <c r="K11" s="20"/>
    </row>
    <row r="12" spans="2:19" x14ac:dyDescent="0.25">
      <c r="B12" s="40" t="s">
        <v>28</v>
      </c>
      <c r="C12" s="50">
        <f>IF(I12=3,'OEFs calculated w historic cost'!C7*'OEFs calculated w historic cost'!C$89,'OEFs calculated w historic cost'!C7)</f>
        <v>0.5</v>
      </c>
      <c r="D12" s="51">
        <f>IF(J12=3,'OEFs calculated w historic cost'!D7*'OEFs calculated w historic cost'!D$89,'OEFs calculated w historic cost'!D7)</f>
        <v>0.5</v>
      </c>
      <c r="E12" s="51">
        <f>IF(J12=3,'OEFs calculated w historic cost'!E7*'OEFs calculated w historic cost'!E$89,'OEFs calculated w historic cost'!E7)</f>
        <v>0.5</v>
      </c>
      <c r="F12" s="51">
        <f>IF(K12=3,'OEFs calculated w historic cost'!F7*'OEFs calculated w historic cost'!F$89,'OEFs calculated w historic cost'!F7)</f>
        <v>0.5</v>
      </c>
      <c r="G12" s="51">
        <f>IF(K12=3,'OEFs calculated w historic cost'!G7*'OEFs calculated w historic cost'!G$89,'OEFs calculated w historic cost'!G7)</f>
        <v>0.5</v>
      </c>
      <c r="H12" s="52">
        <f>IF(J12=3,'OEFs calculated w historic cost'!H7*'OEFs calculated w historic cost'!H$89,'OEFs calculated w historic cost'!H7)</f>
        <v>0.5</v>
      </c>
      <c r="I12" s="18">
        <v>1</v>
      </c>
      <c r="J12" s="14">
        <v>1</v>
      </c>
      <c r="K12" s="20">
        <v>1</v>
      </c>
    </row>
    <row r="13" spans="2:19" x14ac:dyDescent="0.25">
      <c r="B13" s="40" t="s">
        <v>0</v>
      </c>
      <c r="C13" s="50">
        <f>IF(I13=3,'OEFs calculated w historic cost'!C8*'OEFs calculated w historic cost'!C$89,'OEFs calculated w historic cost'!C8)</f>
        <v>0.5</v>
      </c>
      <c r="D13" s="51">
        <f>IF(J13=3,'OEFs calculated w historic cost'!D8*'OEFs calculated w historic cost'!D$89,'OEFs calculated w historic cost'!D8)</f>
        <v>-0.5</v>
      </c>
      <c r="E13" s="51">
        <f>IF(J13=3,'OEFs calculated w historic cost'!E8*'OEFs calculated w historic cost'!E$89,'OEFs calculated w historic cost'!E8)</f>
        <v>-0.5</v>
      </c>
      <c r="F13" s="51">
        <f>IF(K13=3,'OEFs calculated w historic cost'!F8*'OEFs calculated w historic cost'!F$89,'OEFs calculated w historic cost'!F8)</f>
        <v>-0.5</v>
      </c>
      <c r="G13" s="51">
        <f>IF(K13=3,'OEFs calculated w historic cost'!G8*'OEFs calculated w historic cost'!G$89,'OEFs calculated w historic cost'!G8)</f>
        <v>-2.6</v>
      </c>
      <c r="H13" s="52">
        <f>IF(J13=3,'OEFs calculated w historic cost'!H8*'OEFs calculated w historic cost'!H$89,'OEFs calculated w historic cost'!H8)</f>
        <v>-0.5</v>
      </c>
      <c r="I13" s="18">
        <v>1</v>
      </c>
      <c r="J13" s="14">
        <v>1</v>
      </c>
      <c r="K13" s="20">
        <v>1</v>
      </c>
    </row>
    <row r="14" spans="2:19" x14ac:dyDescent="0.25">
      <c r="B14" s="40" t="s">
        <v>45</v>
      </c>
      <c r="C14" s="50">
        <f>IF(I14=3,'OEFs calculated w historic cost'!C9*'OEFs calculated w historic cost'!C$89,'OEFs calculated w historic cost'!C9)</f>
        <v>0</v>
      </c>
      <c r="D14" s="51">
        <f>IF(J14=3,'OEFs calculated w historic cost'!D9*'OEFs calculated w historic cost'!D$89,'OEFs calculated w historic cost'!D9)</f>
        <v>0</v>
      </c>
      <c r="E14" s="51">
        <f>IF(J14=3,'OEFs calculated w historic cost'!E9*'OEFs calculated w historic cost'!E$89,'OEFs calculated w historic cost'!E9)</f>
        <v>0</v>
      </c>
      <c r="F14" s="51">
        <f>IF(K14=3,'OEFs calculated w historic cost'!F9*'OEFs calculated w historic cost'!F$89,'OEFs calculated w historic cost'!F9)</f>
        <v>0</v>
      </c>
      <c r="G14" s="51">
        <f>IF(K14=3,'OEFs calculated w historic cost'!G9*'OEFs calculated w historic cost'!G$89,'OEFs calculated w historic cost'!G9)</f>
        <v>0</v>
      </c>
      <c r="H14" s="52">
        <f>IF(J14=3,'OEFs calculated w historic cost'!H9*'OEFs calculated w historic cost'!H$89,'OEFs calculated w historic cost'!H9)</f>
        <v>0</v>
      </c>
      <c r="I14" s="18"/>
      <c r="J14" s="14"/>
      <c r="K14" s="20"/>
    </row>
    <row r="15" spans="2:19" x14ac:dyDescent="0.25">
      <c r="B15" s="40" t="s">
        <v>93</v>
      </c>
      <c r="C15" s="50">
        <f>IF(I15=3,'OEFs calculated w historic cost'!C10*'OEFs calculated w historic cost'!C$89,'OEFs calculated w historic cost'!C10)</f>
        <v>8.5</v>
      </c>
      <c r="D15" s="51">
        <f>IF(J15=3,'OEFs calculated w historic cost'!D10*'OEFs calculated w historic cost'!D$89,'OEFs calculated w historic cost'!D10)</f>
        <v>-0.5</v>
      </c>
      <c r="E15" s="51">
        <f>IF(J15=3,'OEFs calculated w historic cost'!E10*'OEFs calculated w historic cost'!E$89,'OEFs calculated w historic cost'!E10)</f>
        <v>0.5</v>
      </c>
      <c r="F15" s="51">
        <f>IF(K15=3,'OEFs calculated w historic cost'!F10*'OEFs calculated w historic cost'!F$89,'OEFs calculated w historic cost'!F10)</f>
        <v>0.5</v>
      </c>
      <c r="G15" s="51">
        <f>IF(K15=3,'OEFs calculated w historic cost'!G10*'OEFs calculated w historic cost'!G$89,'OEFs calculated w historic cost'!G10)</f>
        <v>-0.5</v>
      </c>
      <c r="H15" s="52">
        <f>IF(J15=3,'OEFs calculated w historic cost'!H10*'OEFs calculated w historic cost'!H$89,'OEFs calculated w historic cost'!H10)</f>
        <v>-0.5</v>
      </c>
      <c r="I15" s="18">
        <v>2</v>
      </c>
      <c r="J15" s="14">
        <v>1</v>
      </c>
      <c r="K15" s="20">
        <v>1</v>
      </c>
    </row>
    <row r="16" spans="2:19" x14ac:dyDescent="0.25">
      <c r="B16" s="40" t="s">
        <v>95</v>
      </c>
      <c r="C16" s="50">
        <f>IF(I16=3,'OEFs calculated w historic cost'!C11*'OEFs calculated w historic cost'!C$89,'OEFs calculated w historic cost'!C11)</f>
        <v>0</v>
      </c>
      <c r="D16" s="51">
        <f>IF(J16=3,'OEFs calculated w historic cost'!D11*'OEFs calculated w historic cost'!D$89,'OEFs calculated w historic cost'!D11)</f>
        <v>0</v>
      </c>
      <c r="E16" s="51">
        <f>IF(J16=3,'OEFs calculated w historic cost'!E11*'OEFs calculated w historic cost'!E$89,'OEFs calculated w historic cost'!E11)</f>
        <v>0</v>
      </c>
      <c r="F16" s="51">
        <f>IF(K16=3,'OEFs calculated w historic cost'!F11*'OEFs calculated w historic cost'!F$89,'OEFs calculated w historic cost'!F11)</f>
        <v>0</v>
      </c>
      <c r="G16" s="51">
        <f>IF(K16=3,'OEFs calculated w historic cost'!G11*'OEFs calculated w historic cost'!G$89,'OEFs calculated w historic cost'!G11)</f>
        <v>0</v>
      </c>
      <c r="H16" s="52">
        <f>IF(J16=3,'OEFs calculated w historic cost'!H11*'OEFs calculated w historic cost'!H$89,'OEFs calculated w historic cost'!H11)</f>
        <v>0</v>
      </c>
      <c r="I16" s="18"/>
      <c r="J16" s="14"/>
      <c r="K16" s="20"/>
    </row>
    <row r="17" spans="2:11" x14ac:dyDescent="0.25">
      <c r="B17" s="40" t="s">
        <v>43</v>
      </c>
      <c r="C17" s="50">
        <f>IF(I17=3,'OEFs calculated w historic cost'!C12*'OEFs calculated w historic cost'!C$89,'OEFs calculated w historic cost'!C12)</f>
        <v>0</v>
      </c>
      <c r="D17" s="51">
        <f>IF(J17=3,'OEFs calculated w historic cost'!D12*'OEFs calculated w historic cost'!D$89,'OEFs calculated w historic cost'!D12)</f>
        <v>0</v>
      </c>
      <c r="E17" s="51">
        <f>IF(J17=3,'OEFs calculated w historic cost'!E12*'OEFs calculated w historic cost'!E$89,'OEFs calculated w historic cost'!E12)</f>
        <v>0</v>
      </c>
      <c r="F17" s="51">
        <f>IF(K17=3,'OEFs calculated w historic cost'!F12*'OEFs calculated w historic cost'!F$89,'OEFs calculated w historic cost'!F12)</f>
        <v>0</v>
      </c>
      <c r="G17" s="51">
        <f>IF(K17=3,'OEFs calculated w historic cost'!G12*'OEFs calculated w historic cost'!G$89,'OEFs calculated w historic cost'!G12)</f>
        <v>0.5</v>
      </c>
      <c r="H17" s="52">
        <f>IF(J17=3,'OEFs calculated w historic cost'!H12*'OEFs calculated w historic cost'!H$89,'OEFs calculated w historic cost'!H12)</f>
        <v>0</v>
      </c>
      <c r="I17" s="18"/>
      <c r="J17" s="14"/>
      <c r="K17" s="20">
        <v>1</v>
      </c>
    </row>
    <row r="18" spans="2:11" x14ac:dyDescent="0.25">
      <c r="B18" s="40" t="s">
        <v>10</v>
      </c>
      <c r="C18" s="50">
        <f>IF(I18=3,'OEFs calculated w historic cost'!C13*'OEFs calculated w historic cost'!C$89,'OEFs calculated w historic cost'!C13)</f>
        <v>0</v>
      </c>
      <c r="D18" s="51">
        <f>IF(J18=3,'OEFs calculated w historic cost'!D13*'OEFs calculated w historic cost'!D$89,'OEFs calculated w historic cost'!D13)</f>
        <v>0</v>
      </c>
      <c r="E18" s="51">
        <f>IF(J18=3,'OEFs calculated w historic cost'!E13*'OEFs calculated w historic cost'!E$89,'OEFs calculated w historic cost'!E13)</f>
        <v>0</v>
      </c>
      <c r="F18" s="51">
        <f>IF(K18=3,'OEFs calculated w historic cost'!F13*'OEFs calculated w historic cost'!F$89,'OEFs calculated w historic cost'!F13)</f>
        <v>0</v>
      </c>
      <c r="G18" s="51">
        <f>IF(K18=3,'OEFs calculated w historic cost'!G13*'OEFs calculated w historic cost'!G$89,'OEFs calculated w historic cost'!G13)</f>
        <v>0</v>
      </c>
      <c r="H18" s="52">
        <f>IF(J18=3,'OEFs calculated w historic cost'!H13*'OEFs calculated w historic cost'!H$89,'OEFs calculated w historic cost'!H13)</f>
        <v>0</v>
      </c>
      <c r="I18" s="18"/>
      <c r="J18" s="14"/>
      <c r="K18" s="20"/>
    </row>
    <row r="19" spans="2:11" x14ac:dyDescent="0.25">
      <c r="B19" s="40" t="s">
        <v>46</v>
      </c>
      <c r="C19" s="50">
        <f>IF(I19=3,'OEFs calculated w historic cost'!C14*'OEFs calculated w historic cost'!C$89,'OEFs calculated w historic cost'!C14)</f>
        <v>0</v>
      </c>
      <c r="D19" s="51">
        <f>IF(J19=3,'OEFs calculated w historic cost'!D14*'OEFs calculated w historic cost'!D$89,'OEFs calculated w historic cost'!D14)</f>
        <v>0</v>
      </c>
      <c r="E19" s="51">
        <f>IF(J19=3,'OEFs calculated w historic cost'!E14*'OEFs calculated w historic cost'!E$89,'OEFs calculated w historic cost'!E14)</f>
        <v>0</v>
      </c>
      <c r="F19" s="51">
        <f>IF(K19=3,'OEFs calculated w historic cost'!F14*'OEFs calculated w historic cost'!F$89,'OEFs calculated w historic cost'!F14)</f>
        <v>0</v>
      </c>
      <c r="G19" s="51">
        <f>IF(K19=3,'OEFs calculated w historic cost'!G14*'OEFs calculated w historic cost'!G$89,'OEFs calculated w historic cost'!G14)</f>
        <v>0</v>
      </c>
      <c r="H19" s="52">
        <f>IF(J19=3,'OEFs calculated w historic cost'!H14*'OEFs calculated w historic cost'!H$89,'OEFs calculated w historic cost'!H14)</f>
        <v>0</v>
      </c>
      <c r="I19" s="18"/>
      <c r="J19" s="14"/>
      <c r="K19" s="20"/>
    </row>
    <row r="20" spans="2:11" x14ac:dyDescent="0.25">
      <c r="B20" s="40" t="s">
        <v>29</v>
      </c>
      <c r="C20" s="50">
        <f>IF(I20=3,'OEFs calculated w historic cost'!C15*'OEFs calculated w historic cost'!C$89,'OEFs calculated w historic cost'!C15)</f>
        <v>0.5</v>
      </c>
      <c r="D20" s="51">
        <f>IF(J20=3,'OEFs calculated w historic cost'!D15*'OEFs calculated w historic cost'!D$89,'OEFs calculated w historic cost'!D15)</f>
        <v>0.5</v>
      </c>
      <c r="E20" s="51">
        <f>IF(J20=3,'OEFs calculated w historic cost'!E15*'OEFs calculated w historic cost'!E$89,'OEFs calculated w historic cost'!E15)</f>
        <v>0.5</v>
      </c>
      <c r="F20" s="51">
        <f>IF(K20=3,'OEFs calculated w historic cost'!F15*'OEFs calculated w historic cost'!F$89,'OEFs calculated w historic cost'!F15)</f>
        <v>0.5</v>
      </c>
      <c r="G20" s="51">
        <f>IF(K20=3,'OEFs calculated w historic cost'!G15*'OEFs calculated w historic cost'!G$89,'OEFs calculated w historic cost'!G15)</f>
        <v>0.5</v>
      </c>
      <c r="H20" s="52">
        <f>IF(J20=3,'OEFs calculated w historic cost'!H15*'OEFs calculated w historic cost'!H$89,'OEFs calculated w historic cost'!H15)</f>
        <v>0.5</v>
      </c>
      <c r="I20" s="18">
        <v>1</v>
      </c>
      <c r="J20" s="14">
        <v>1</v>
      </c>
      <c r="K20" s="20">
        <v>1</v>
      </c>
    </row>
    <row r="21" spans="2:11" x14ac:dyDescent="0.25">
      <c r="B21" s="40" t="s">
        <v>15</v>
      </c>
      <c r="C21" s="50">
        <f>IF(I21=3,'OEFs calculated w historic cost'!C16*'OEFs calculated w historic cost'!C$89,'OEFs calculated w historic cost'!C16)</f>
        <v>0</v>
      </c>
      <c r="D21" s="51">
        <f>IF(J21=3,'OEFs calculated w historic cost'!D16*'OEFs calculated w historic cost'!D$89,'OEFs calculated w historic cost'!D16)</f>
        <v>0</v>
      </c>
      <c r="E21" s="51">
        <f>IF(J21=3,'OEFs calculated w historic cost'!E16*'OEFs calculated w historic cost'!E$89,'OEFs calculated w historic cost'!E16)</f>
        <v>0</v>
      </c>
      <c r="F21" s="51">
        <f>IF(K21=3,'OEFs calculated w historic cost'!F16*'OEFs calculated w historic cost'!F$89,'OEFs calculated w historic cost'!F16)</f>
        <v>0</v>
      </c>
      <c r="G21" s="51">
        <f>IF(K21=3,'OEFs calculated w historic cost'!G16*'OEFs calculated w historic cost'!G$89,'OEFs calculated w historic cost'!G16)</f>
        <v>0</v>
      </c>
      <c r="H21" s="52">
        <f>IF(J21=3,'OEFs calculated w historic cost'!H16*'OEFs calculated w historic cost'!H$89,'OEFs calculated w historic cost'!H16)</f>
        <v>0</v>
      </c>
      <c r="I21" s="18"/>
      <c r="J21" s="14"/>
      <c r="K21" s="20"/>
    </row>
    <row r="22" spans="2:11" x14ac:dyDescent="0.25">
      <c r="B22" s="40" t="s">
        <v>56</v>
      </c>
      <c r="C22" s="50">
        <f>IF(I22=3,'OEFs calculated w historic cost'!C17*'OEFs calculated w historic cost'!C$89,'OEFs calculated w historic cost'!C17)</f>
        <v>0.5</v>
      </c>
      <c r="D22" s="51">
        <f>IF(J22=3,'OEFs calculated w historic cost'!D17*'OEFs calculated w historic cost'!D$89,'OEFs calculated w historic cost'!D17)</f>
        <v>0.5</v>
      </c>
      <c r="E22" s="51">
        <f>IF(J22=3,'OEFs calculated w historic cost'!E17*'OEFs calculated w historic cost'!E$89,'OEFs calculated w historic cost'!E17)</f>
        <v>0.5</v>
      </c>
      <c r="F22" s="51">
        <f>IF(K22=3,'OEFs calculated w historic cost'!F17*'OEFs calculated w historic cost'!F$89,'OEFs calculated w historic cost'!F17)</f>
        <v>0.5</v>
      </c>
      <c r="G22" s="51">
        <f>IF(K22=3,'OEFs calculated w historic cost'!G17*'OEFs calculated w historic cost'!G$89,'OEFs calculated w historic cost'!G17)</f>
        <v>0.5</v>
      </c>
      <c r="H22" s="52">
        <f>IF(J22=3,'OEFs calculated w historic cost'!H17*'OEFs calculated w historic cost'!H$89,'OEFs calculated w historic cost'!H17)</f>
        <v>0.5</v>
      </c>
      <c r="I22" s="18">
        <v>1</v>
      </c>
      <c r="J22" s="14">
        <v>1</v>
      </c>
      <c r="K22" s="20">
        <v>1</v>
      </c>
    </row>
    <row r="23" spans="2:11" x14ac:dyDescent="0.25">
      <c r="B23" s="40" t="s">
        <v>24</v>
      </c>
      <c r="C23" s="50">
        <f>IF(I23=3,'OEFs calculated w historic cost'!C18*'OEFs calculated w historic cost'!C$89,'OEFs calculated w historic cost'!C18)</f>
        <v>0</v>
      </c>
      <c r="D23" s="51">
        <f>IF(J23=3,'OEFs calculated w historic cost'!D18*'OEFs calculated w historic cost'!D$89,'OEFs calculated w historic cost'!D18)</f>
        <v>0</v>
      </c>
      <c r="E23" s="51">
        <f>IF(J23=3,'OEFs calculated w historic cost'!E18*'OEFs calculated w historic cost'!E$89,'OEFs calculated w historic cost'!E18)</f>
        <v>0</v>
      </c>
      <c r="F23" s="51">
        <f>IF(K23=3,'OEFs calculated w historic cost'!F18*'OEFs calculated w historic cost'!F$89,'OEFs calculated w historic cost'!F18)</f>
        <v>0</v>
      </c>
      <c r="G23" s="51">
        <f>IF(K23=3,'OEFs calculated w historic cost'!G18*'OEFs calculated w historic cost'!G$89,'OEFs calculated w historic cost'!G18)</f>
        <v>0</v>
      </c>
      <c r="H23" s="52">
        <f>IF(J23=3,'OEFs calculated w historic cost'!H18*'OEFs calculated w historic cost'!H$89,'OEFs calculated w historic cost'!H18)</f>
        <v>0</v>
      </c>
      <c r="I23" s="18"/>
      <c r="J23" s="14"/>
      <c r="K23" s="20"/>
    </row>
    <row r="24" spans="2:11" x14ac:dyDescent="0.25">
      <c r="B24" s="40" t="s">
        <v>1</v>
      </c>
      <c r="C24" s="50">
        <f>IF(I24=3,'OEFs calculated w historic cost'!C19*'OEFs calculated w historic cost'!C$89,'OEFs calculated w historic cost'!C19)</f>
        <v>0</v>
      </c>
      <c r="D24" s="51">
        <f>IF(J24=3,'OEFs calculated w historic cost'!D19*'OEFs calculated w historic cost'!D$89,'OEFs calculated w historic cost'!D19)</f>
        <v>0</v>
      </c>
      <c r="E24" s="51">
        <f>IF(J24=3,'OEFs calculated w historic cost'!E19*'OEFs calculated w historic cost'!E$89,'OEFs calculated w historic cost'!E19)</f>
        <v>0</v>
      </c>
      <c r="F24" s="51">
        <f>IF(K24=3,'OEFs calculated w historic cost'!F19*'OEFs calculated w historic cost'!F$89,'OEFs calculated w historic cost'!F19)</f>
        <v>0</v>
      </c>
      <c r="G24" s="51">
        <f>IF(K24=3,'OEFs calculated w historic cost'!G19*'OEFs calculated w historic cost'!G$89,'OEFs calculated w historic cost'!G19)</f>
        <v>4.6157951579562306</v>
      </c>
      <c r="H24" s="52">
        <f>IF(J24=3,'OEFs calculated w historic cost'!H19*'OEFs calculated w historic cost'!H$89,'OEFs calculated w historic cost'!H19)</f>
        <v>0</v>
      </c>
      <c r="I24" s="18"/>
      <c r="J24" s="14"/>
      <c r="K24" s="20">
        <v>3</v>
      </c>
    </row>
    <row r="25" spans="2:11" x14ac:dyDescent="0.25">
      <c r="B25" s="40" t="s">
        <v>2</v>
      </c>
      <c r="C25" s="50">
        <f>IF(I25=3,'OEFs calculated w historic cost'!C20*'OEFs calculated w historic cost'!C$89,'OEFs calculated w historic cost'!C20)</f>
        <v>0</v>
      </c>
      <c r="D25" s="51">
        <f>IF(J25=3,'OEFs calculated w historic cost'!D20*'OEFs calculated w historic cost'!D$89,'OEFs calculated w historic cost'!D20)</f>
        <v>0</v>
      </c>
      <c r="E25" s="51">
        <f>IF(J25=3,'OEFs calculated w historic cost'!E20*'OEFs calculated w historic cost'!E$89,'OEFs calculated w historic cost'!E20)</f>
        <v>0</v>
      </c>
      <c r="F25" s="51">
        <f>IF(K25=3,'OEFs calculated w historic cost'!F20*'OEFs calculated w historic cost'!F$89,'OEFs calculated w historic cost'!F20)</f>
        <v>0</v>
      </c>
      <c r="G25" s="51">
        <f>IF(K25=3,'OEFs calculated w historic cost'!G20*'OEFs calculated w historic cost'!G$89,'OEFs calculated w historic cost'!G20)</f>
        <v>0</v>
      </c>
      <c r="H25" s="52">
        <f>IF(J25=3,'OEFs calculated w historic cost'!H20*'OEFs calculated w historic cost'!H$89,'OEFs calculated w historic cost'!H20)</f>
        <v>0</v>
      </c>
      <c r="I25" s="18"/>
      <c r="J25" s="14"/>
      <c r="K25" s="20"/>
    </row>
    <row r="26" spans="2:11" x14ac:dyDescent="0.25">
      <c r="B26" s="40" t="s">
        <v>102</v>
      </c>
      <c r="C26" s="50">
        <f>IF(I26=3,'OEFs calculated w historic cost'!C21*'OEFs calculated w historic cost'!C$89,'OEFs calculated w historic cost'!C21)</f>
        <v>0</v>
      </c>
      <c r="D26" s="51">
        <f>IF(J26=3,'OEFs calculated w historic cost'!D21*'OEFs calculated w historic cost'!D$89,'OEFs calculated w historic cost'!D21)</f>
        <v>0.5</v>
      </c>
      <c r="E26" s="51">
        <f>IF(J26=3,'OEFs calculated w historic cost'!E21*'OEFs calculated w historic cost'!E$89,'OEFs calculated w historic cost'!E21)</f>
        <v>0.5</v>
      </c>
      <c r="F26" s="51">
        <f>IF(K26=3,'OEFs calculated w historic cost'!F21*'OEFs calculated w historic cost'!F$89,'OEFs calculated w historic cost'!F21)</f>
        <v>3.3945577216512342</v>
      </c>
      <c r="G26" s="51">
        <f>IF(K26=3,'OEFs calculated w historic cost'!G21*'OEFs calculated w historic cost'!G$89,'OEFs calculated w historic cost'!G21)</f>
        <v>4.0727604334907923</v>
      </c>
      <c r="H26" s="52">
        <f>IF(J26=3,'OEFs calculated w historic cost'!H21*'OEFs calculated w historic cost'!H$89,'OEFs calculated w historic cost'!H21)</f>
        <v>0.5</v>
      </c>
      <c r="I26" s="18">
        <v>1</v>
      </c>
      <c r="J26" s="14">
        <v>1</v>
      </c>
      <c r="K26" s="20">
        <v>3</v>
      </c>
    </row>
    <row r="27" spans="2:11" x14ac:dyDescent="0.25">
      <c r="B27" s="40" t="s">
        <v>41</v>
      </c>
      <c r="C27" s="50">
        <f>IF(I27=3,'OEFs calculated w historic cost'!C22*'OEFs calculated w historic cost'!C$89,'OEFs calculated w historic cost'!C22)</f>
        <v>0</v>
      </c>
      <c r="D27" s="51">
        <f>IF(J27=3,'OEFs calculated w historic cost'!D22*'OEFs calculated w historic cost'!D$89,'OEFs calculated w historic cost'!D22)</f>
        <v>0</v>
      </c>
      <c r="E27" s="51">
        <f>IF(J27=3,'OEFs calculated w historic cost'!E22*'OEFs calculated w historic cost'!E$89,'OEFs calculated w historic cost'!E22)</f>
        <v>0</v>
      </c>
      <c r="F27" s="51">
        <f>IF(K27=3,'OEFs calculated w historic cost'!F22*'OEFs calculated w historic cost'!F$89,'OEFs calculated w historic cost'!F22)</f>
        <v>0</v>
      </c>
      <c r="G27" s="51">
        <f>IF(K27=3,'OEFs calculated w historic cost'!G22*'OEFs calculated w historic cost'!G$89,'OEFs calculated w historic cost'!G22)</f>
        <v>0</v>
      </c>
      <c r="H27" s="52">
        <f>IF(J27=3,'OEFs calculated w historic cost'!H22*'OEFs calculated w historic cost'!H$89,'OEFs calculated w historic cost'!H22)</f>
        <v>0</v>
      </c>
      <c r="I27" s="18"/>
      <c r="J27" s="14"/>
      <c r="K27" s="20"/>
    </row>
    <row r="28" spans="2:11" x14ac:dyDescent="0.25">
      <c r="B28" s="40" t="s">
        <v>27</v>
      </c>
      <c r="C28" s="50">
        <f>IF(I28=3,'OEFs calculated w historic cost'!C23*'OEFs calculated w historic cost'!C$89,'OEFs calculated w historic cost'!C23)</f>
        <v>0.5</v>
      </c>
      <c r="D28" s="51">
        <f>IF(J28=3,'OEFs calculated w historic cost'!D23*'OEFs calculated w historic cost'!D$89,'OEFs calculated w historic cost'!D23)</f>
        <v>0.5</v>
      </c>
      <c r="E28" s="51">
        <f>IF(J28=3,'OEFs calculated w historic cost'!E23*'OEFs calculated w historic cost'!E$89,'OEFs calculated w historic cost'!E23)</f>
        <v>0.5</v>
      </c>
      <c r="F28" s="51">
        <f>IF(K28=3,'OEFs calculated w historic cost'!F23*'OEFs calculated w historic cost'!F$89,'OEFs calculated w historic cost'!F23)</f>
        <v>0.5</v>
      </c>
      <c r="G28" s="51">
        <f>IF(K28=3,'OEFs calculated w historic cost'!G23*'OEFs calculated w historic cost'!G$89,'OEFs calculated w historic cost'!G23)</f>
        <v>0.5</v>
      </c>
      <c r="H28" s="52">
        <f>IF(J28=3,'OEFs calculated w historic cost'!H23*'OEFs calculated w historic cost'!H$89,'OEFs calculated w historic cost'!H23)</f>
        <v>0.5</v>
      </c>
      <c r="I28" s="18">
        <v>1</v>
      </c>
      <c r="J28" s="14">
        <v>1</v>
      </c>
      <c r="K28" s="20">
        <v>1</v>
      </c>
    </row>
    <row r="29" spans="2:11" x14ac:dyDescent="0.25">
      <c r="B29" s="40" t="s">
        <v>11</v>
      </c>
      <c r="C29" s="50">
        <f>IF(I29=3,'OEFs calculated w historic cost'!C24*'OEFs calculated w historic cost'!C$89,'OEFs calculated w historic cost'!C24)</f>
        <v>-0.5</v>
      </c>
      <c r="D29" s="51">
        <f>IF(J29=3,'OEFs calculated w historic cost'!D24*'OEFs calculated w historic cost'!D$89,'OEFs calculated w historic cost'!D24)</f>
        <v>-0.5</v>
      </c>
      <c r="E29" s="51">
        <f>IF(J29=3,'OEFs calculated w historic cost'!E24*'OEFs calculated w historic cost'!E$89,'OEFs calculated w historic cost'!E24)</f>
        <v>-0.5</v>
      </c>
      <c r="F29" s="51">
        <f>IF(K29=3,'OEFs calculated w historic cost'!F24*'OEFs calculated w historic cost'!F$89,'OEFs calculated w historic cost'!F24)</f>
        <v>-0.5</v>
      </c>
      <c r="G29" s="51">
        <f>IF(K29=3,'OEFs calculated w historic cost'!G24*'OEFs calculated w historic cost'!G$89,'OEFs calculated w historic cost'!G24)</f>
        <v>0.5</v>
      </c>
      <c r="H29" s="52">
        <f>IF(J29=3,'OEFs calculated w historic cost'!H24*'OEFs calculated w historic cost'!H$89,'OEFs calculated w historic cost'!H24)</f>
        <v>0.5</v>
      </c>
      <c r="I29" s="18">
        <v>1</v>
      </c>
      <c r="J29" s="14">
        <v>1</v>
      </c>
      <c r="K29" s="20">
        <v>1</v>
      </c>
    </row>
    <row r="30" spans="2:11" x14ac:dyDescent="0.25">
      <c r="B30" s="40" t="s">
        <v>101</v>
      </c>
      <c r="C30" s="50">
        <f>IF(I30=3,'OEFs calculated w historic cost'!C25*'OEFs calculated w historic cost'!C$89,'OEFs calculated w historic cost'!C25)</f>
        <v>-0.5</v>
      </c>
      <c r="D30" s="51">
        <f>IF(J30=3,'OEFs calculated w historic cost'!D25*'OEFs calculated w historic cost'!D$89,'OEFs calculated w historic cost'!D25)</f>
        <v>0.5</v>
      </c>
      <c r="E30" s="51">
        <f>IF(J30=3,'OEFs calculated w historic cost'!E25*'OEFs calculated w historic cost'!E$89,'OEFs calculated w historic cost'!E25)</f>
        <v>0.5</v>
      </c>
      <c r="F30" s="51">
        <f>IF(K30=3,'OEFs calculated w historic cost'!F25*'OEFs calculated w historic cost'!F$89,'OEFs calculated w historic cost'!F25)</f>
        <v>2.667152495583113</v>
      </c>
      <c r="G30" s="51">
        <f>IF(K30=3,'OEFs calculated w historic cost'!G25*'OEFs calculated w historic cost'!G$89,'OEFs calculated w historic cost'!G25)</f>
        <v>2.9866909845599143</v>
      </c>
      <c r="H30" s="52">
        <f>IF(J30=3,'OEFs calculated w historic cost'!H25*'OEFs calculated w historic cost'!H$89,'OEFs calculated w historic cost'!H25)</f>
        <v>0.5</v>
      </c>
      <c r="I30" s="18">
        <v>1</v>
      </c>
      <c r="J30" s="14">
        <v>1</v>
      </c>
      <c r="K30" s="20">
        <v>3</v>
      </c>
    </row>
    <row r="31" spans="2:11" x14ac:dyDescent="0.25">
      <c r="B31" s="40" t="s">
        <v>4</v>
      </c>
      <c r="C31" s="50">
        <f>IF(I31=3,'OEFs calculated w historic cost'!C26*'OEFs calculated w historic cost'!C$89,'OEFs calculated w historic cost'!C26)</f>
        <v>0</v>
      </c>
      <c r="D31" s="51">
        <f>IF(J31=3,'OEFs calculated w historic cost'!D26*'OEFs calculated w historic cost'!D$89,'OEFs calculated w historic cost'!D26)</f>
        <v>0</v>
      </c>
      <c r="E31" s="51">
        <f>IF(J31=3,'OEFs calculated w historic cost'!E26*'OEFs calculated w historic cost'!E$89,'OEFs calculated w historic cost'!E26)</f>
        <v>0</v>
      </c>
      <c r="F31" s="51">
        <f>IF(K31=3,'OEFs calculated w historic cost'!F26*'OEFs calculated w historic cost'!F$89,'OEFs calculated w historic cost'!F26)</f>
        <v>0.1</v>
      </c>
      <c r="G31" s="51">
        <f>IF(K31=3,'OEFs calculated w historic cost'!G26*'OEFs calculated w historic cost'!G$89,'OEFs calculated w historic cost'!G26)</f>
        <v>0</v>
      </c>
      <c r="H31" s="52">
        <f>IF(J31=3,'OEFs calculated w historic cost'!H26*'OEFs calculated w historic cost'!H$89,'OEFs calculated w historic cost'!H26)</f>
        <v>0</v>
      </c>
      <c r="I31" s="18"/>
      <c r="J31" s="14"/>
      <c r="K31" s="20">
        <v>1</v>
      </c>
    </row>
    <row r="32" spans="2:11" x14ac:dyDescent="0.25">
      <c r="B32" s="40" t="s">
        <v>30</v>
      </c>
      <c r="C32" s="50">
        <f>IF(I32=3,'OEFs calculated w historic cost'!C27*'OEFs calculated w historic cost'!C$89,'OEFs calculated w historic cost'!C27)</f>
        <v>0.5</v>
      </c>
      <c r="D32" s="51">
        <f>IF(J32=3,'OEFs calculated w historic cost'!D27*'OEFs calculated w historic cost'!D$89,'OEFs calculated w historic cost'!D27)</f>
        <v>0.5</v>
      </c>
      <c r="E32" s="51">
        <f>IF(J32=3,'OEFs calculated w historic cost'!E27*'OEFs calculated w historic cost'!E$89,'OEFs calculated w historic cost'!E27)</f>
        <v>0.5</v>
      </c>
      <c r="F32" s="51">
        <f>IF(K32=3,'OEFs calculated w historic cost'!F27*'OEFs calculated w historic cost'!F$89,'OEFs calculated w historic cost'!F27)</f>
        <v>0.5</v>
      </c>
      <c r="G32" s="51">
        <f>IF(K32=3,'OEFs calculated w historic cost'!G27*'OEFs calculated w historic cost'!G$89,'OEFs calculated w historic cost'!G27)</f>
        <v>0.5</v>
      </c>
      <c r="H32" s="52">
        <f>IF(J32=3,'OEFs calculated w historic cost'!H27*'OEFs calculated w historic cost'!H$89,'OEFs calculated w historic cost'!H27)</f>
        <v>0.5</v>
      </c>
      <c r="I32" s="18">
        <v>1</v>
      </c>
      <c r="J32" s="14">
        <v>1</v>
      </c>
      <c r="K32" s="20">
        <v>1</v>
      </c>
    </row>
    <row r="33" spans="2:11" x14ac:dyDescent="0.25">
      <c r="B33" s="40" t="s">
        <v>52</v>
      </c>
      <c r="C33" s="50">
        <f>IF(I33=3,'OEFs calculated w historic cost'!C28*'OEFs calculated w historic cost'!C$89,'OEFs calculated w historic cost'!C28)</f>
        <v>0</v>
      </c>
      <c r="D33" s="51">
        <f>IF(J33=3,'OEFs calculated w historic cost'!D28*'OEFs calculated w historic cost'!D$89,'OEFs calculated w historic cost'!D28)</f>
        <v>1.1824902452187298</v>
      </c>
      <c r="E33" s="51">
        <f>IF(J33=3,'OEFs calculated w historic cost'!E28*'OEFs calculated w historic cost'!E$89,'OEFs calculated w historic cost'!E28)</f>
        <v>0.72799960307243416</v>
      </c>
      <c r="F33" s="51">
        <f>IF(K33=3,'OEFs calculated w historic cost'!F28*'OEFs calculated w historic cost'!F$89,'OEFs calculated w historic cost'!F28)</f>
        <v>0</v>
      </c>
      <c r="G33" s="51">
        <f>IF(K33=3,'OEFs calculated w historic cost'!G28*'OEFs calculated w historic cost'!G$89,'OEFs calculated w historic cost'!G28)</f>
        <v>0.72754136529428237</v>
      </c>
      <c r="H33" s="52">
        <f>IF(J33=3,'OEFs calculated w historic cost'!H28*'OEFs calculated w historic cost'!H$89,'OEFs calculated w historic cost'!H28)</f>
        <v>1.1560137890940443</v>
      </c>
      <c r="I33" s="18"/>
      <c r="J33" s="14">
        <v>3</v>
      </c>
      <c r="K33" s="20">
        <v>3</v>
      </c>
    </row>
    <row r="34" spans="2:11" x14ac:dyDescent="0.25">
      <c r="B34" s="40" t="s">
        <v>40</v>
      </c>
      <c r="C34" s="50">
        <f>IF(I34=3,'OEFs calculated w historic cost'!C29*'OEFs calculated w historic cost'!C$89,'OEFs calculated w historic cost'!C29)</f>
        <v>0</v>
      </c>
      <c r="D34" s="51">
        <f>IF(J34=3,'OEFs calculated w historic cost'!D29*'OEFs calculated w historic cost'!D$89,'OEFs calculated w historic cost'!D29)</f>
        <v>0</v>
      </c>
      <c r="E34" s="51">
        <f>IF(J34=3,'OEFs calculated w historic cost'!E29*'OEFs calculated w historic cost'!E$89,'OEFs calculated w historic cost'!E29)</f>
        <v>0</v>
      </c>
      <c r="F34" s="51">
        <f>IF(K34=3,'OEFs calculated w historic cost'!F29*'OEFs calculated w historic cost'!F$89,'OEFs calculated w historic cost'!F29)</f>
        <v>0</v>
      </c>
      <c r="G34" s="51">
        <f>IF(K34=3,'OEFs calculated w historic cost'!G29*'OEFs calculated w historic cost'!G$89,'OEFs calculated w historic cost'!G29)</f>
        <v>0</v>
      </c>
      <c r="H34" s="52">
        <f>IF(J34=3,'OEFs calculated w historic cost'!H29*'OEFs calculated w historic cost'!H$89,'OEFs calculated w historic cost'!H29)</f>
        <v>0</v>
      </c>
      <c r="I34" s="18"/>
      <c r="J34" s="14"/>
      <c r="K34" s="20"/>
    </row>
    <row r="35" spans="2:11" x14ac:dyDescent="0.25">
      <c r="B35" s="40" t="s">
        <v>57</v>
      </c>
      <c r="C35" s="50">
        <f>IF(I35=3,'OEFs calculated w historic cost'!C30*'OEFs calculated w historic cost'!C$89,'OEFs calculated w historic cost'!C30)</f>
        <v>0</v>
      </c>
      <c r="D35" s="51">
        <f>IF(J35=3,'OEFs calculated w historic cost'!D30*'OEFs calculated w historic cost'!D$89,'OEFs calculated w historic cost'!D30)</f>
        <v>0</v>
      </c>
      <c r="E35" s="51">
        <f>IF(J35=3,'OEFs calculated w historic cost'!E30*'OEFs calculated w historic cost'!E$89,'OEFs calculated w historic cost'!E30)</f>
        <v>0</v>
      </c>
      <c r="F35" s="51">
        <f>IF(K35=3,'OEFs calculated w historic cost'!F30*'OEFs calculated w historic cost'!F$89,'OEFs calculated w historic cost'!F30)</f>
        <v>0</v>
      </c>
      <c r="G35" s="51">
        <f>IF(K35=3,'OEFs calculated w historic cost'!G30*'OEFs calculated w historic cost'!G$89,'OEFs calculated w historic cost'!G30)</f>
        <v>0</v>
      </c>
      <c r="H35" s="52">
        <f>IF(J35=3,'OEFs calculated w historic cost'!H30*'OEFs calculated w historic cost'!H$89,'OEFs calculated w historic cost'!H30)</f>
        <v>0</v>
      </c>
      <c r="I35" s="18"/>
      <c r="J35" s="14"/>
      <c r="K35" s="20"/>
    </row>
    <row r="36" spans="2:11" x14ac:dyDescent="0.25">
      <c r="B36" s="40" t="s">
        <v>39</v>
      </c>
      <c r="C36" s="50">
        <f>IF(I36=3,'OEFs calculated w historic cost'!C31*'OEFs calculated w historic cost'!C$89,'OEFs calculated w historic cost'!C31)</f>
        <v>0</v>
      </c>
      <c r="D36" s="51">
        <f>IF(J36=3,'OEFs calculated w historic cost'!D31*'OEFs calculated w historic cost'!D$89,'OEFs calculated w historic cost'!D31)</f>
        <v>0</v>
      </c>
      <c r="E36" s="51">
        <f>IF(J36=3,'OEFs calculated w historic cost'!E31*'OEFs calculated w historic cost'!E$89,'OEFs calculated w historic cost'!E31)</f>
        <v>0</v>
      </c>
      <c r="F36" s="51">
        <f>IF(K36=3,'OEFs calculated w historic cost'!F31*'OEFs calculated w historic cost'!F$89,'OEFs calculated w historic cost'!F31)</f>
        <v>0</v>
      </c>
      <c r="G36" s="51">
        <f>IF(K36=3,'OEFs calculated w historic cost'!G31*'OEFs calculated w historic cost'!G$89,'OEFs calculated w historic cost'!G31)</f>
        <v>0</v>
      </c>
      <c r="H36" s="52">
        <f>IF(J36=3,'OEFs calculated w historic cost'!H31*'OEFs calculated w historic cost'!H$89,'OEFs calculated w historic cost'!H31)</f>
        <v>0</v>
      </c>
      <c r="I36" s="18"/>
      <c r="J36" s="14"/>
      <c r="K36" s="20"/>
    </row>
    <row r="37" spans="2:11" x14ac:dyDescent="0.25">
      <c r="B37" s="40" t="s">
        <v>38</v>
      </c>
      <c r="C37" s="50">
        <f>IF(I37=3,'OEFs calculated w historic cost'!C32*'OEFs calculated w historic cost'!C$89,'OEFs calculated w historic cost'!C32)</f>
        <v>0</v>
      </c>
      <c r="D37" s="51">
        <f>IF(J37=3,'OEFs calculated w historic cost'!D32*'OEFs calculated w historic cost'!D$89,'OEFs calculated w historic cost'!D32)</f>
        <v>0</v>
      </c>
      <c r="E37" s="51">
        <f>IF(J37=3,'OEFs calculated w historic cost'!E32*'OEFs calculated w historic cost'!E$89,'OEFs calculated w historic cost'!E32)</f>
        <v>0</v>
      </c>
      <c r="F37" s="51">
        <f>IF(K37=3,'OEFs calculated w historic cost'!F32*'OEFs calculated w historic cost'!F$89,'OEFs calculated w historic cost'!F32)</f>
        <v>0</v>
      </c>
      <c r="G37" s="51">
        <f>IF(K37=3,'OEFs calculated w historic cost'!G32*'OEFs calculated w historic cost'!G$89,'OEFs calculated w historic cost'!G32)</f>
        <v>0</v>
      </c>
      <c r="H37" s="52">
        <f>IF(J37=3,'OEFs calculated w historic cost'!H32*'OEFs calculated w historic cost'!H$89,'OEFs calculated w historic cost'!H32)</f>
        <v>0</v>
      </c>
      <c r="I37" s="18"/>
      <c r="J37" s="14"/>
      <c r="K37" s="20"/>
    </row>
    <row r="38" spans="2:11" x14ac:dyDescent="0.25">
      <c r="B38" s="40" t="s">
        <v>37</v>
      </c>
      <c r="C38" s="50">
        <f>IF(I38=3,'OEFs calculated w historic cost'!C33*'OEFs calculated w historic cost'!C$89,'OEFs calculated w historic cost'!C33)</f>
        <v>0</v>
      </c>
      <c r="D38" s="51">
        <f>IF(J38=3,'OEFs calculated w historic cost'!D33*'OEFs calculated w historic cost'!D$89,'OEFs calculated w historic cost'!D33)</f>
        <v>0</v>
      </c>
      <c r="E38" s="51">
        <f>IF(J38=3,'OEFs calculated w historic cost'!E33*'OEFs calculated w historic cost'!E$89,'OEFs calculated w historic cost'!E33)</f>
        <v>0</v>
      </c>
      <c r="F38" s="51">
        <f>IF(K38=3,'OEFs calculated w historic cost'!F33*'OEFs calculated w historic cost'!F$89,'OEFs calculated w historic cost'!F33)</f>
        <v>0</v>
      </c>
      <c r="G38" s="51">
        <f>IF(K38=3,'OEFs calculated w historic cost'!G33*'OEFs calculated w historic cost'!G$89,'OEFs calculated w historic cost'!G33)</f>
        <v>0</v>
      </c>
      <c r="H38" s="52">
        <f>IF(J38=3,'OEFs calculated w historic cost'!H33*'OEFs calculated w historic cost'!H$89,'OEFs calculated w historic cost'!H33)</f>
        <v>0</v>
      </c>
      <c r="I38" s="18"/>
      <c r="J38" s="14"/>
      <c r="K38" s="20"/>
    </row>
    <row r="39" spans="2:11" x14ac:dyDescent="0.25">
      <c r="B39" s="40" t="s">
        <v>90</v>
      </c>
      <c r="C39" s="50">
        <f>IF(I39=3,'OEFs calculated w historic cost'!C34*'OEFs calculated w historic cost'!C$89,'OEFs calculated w historic cost'!C34)</f>
        <v>-0.11702342131906757</v>
      </c>
      <c r="D39" s="51">
        <f>IF(J39=3,'OEFs calculated w historic cost'!D34*'OEFs calculated w historic cost'!D$89,'OEFs calculated w historic cost'!D34)</f>
        <v>-0.12922635482166692</v>
      </c>
      <c r="E39" s="51">
        <f>IF(J39=3,'OEFs calculated w historic cost'!E34*'OEFs calculated w historic cost'!E$89,'OEFs calculated w historic cost'!E34)</f>
        <v>0.54104736202513681</v>
      </c>
      <c r="F39" s="51">
        <f>IF(K39=3,'OEFs calculated w historic cost'!F34*'OEFs calculated w historic cost'!F$89,'OEFs calculated w historic cost'!F34)</f>
        <v>-4.2339742096429121E-2</v>
      </c>
      <c r="G39" s="51">
        <f>IF(K39=3,'OEFs calculated w historic cost'!G34*'OEFs calculated w historic cost'!G$89,'OEFs calculated w historic cost'!G34)</f>
        <v>1.0920641593390603</v>
      </c>
      <c r="H39" s="52">
        <f>IF(J39=3,'OEFs calculated w historic cost'!H34*'OEFs calculated w historic cost'!H$89,'OEFs calculated w historic cost'!H34)</f>
        <v>0.40378829205856331</v>
      </c>
      <c r="I39" s="18">
        <v>1</v>
      </c>
      <c r="J39" s="14">
        <v>1</v>
      </c>
      <c r="K39" s="20">
        <v>1</v>
      </c>
    </row>
    <row r="40" spans="2:11" x14ac:dyDescent="0.25">
      <c r="B40" s="40" t="s">
        <v>6</v>
      </c>
      <c r="C40" s="50">
        <f>IF(I40=3,'OEFs calculated w historic cost'!C35*'OEFs calculated w historic cost'!C$89,'OEFs calculated w historic cost'!C35)</f>
        <v>0</v>
      </c>
      <c r="D40" s="51">
        <f>IF(J40=3,'OEFs calculated w historic cost'!D35*'OEFs calculated w historic cost'!D$89,'OEFs calculated w historic cost'!D35)</f>
        <v>0</v>
      </c>
      <c r="E40" s="51">
        <f>IF(J40=3,'OEFs calculated w historic cost'!E35*'OEFs calculated w historic cost'!E$89,'OEFs calculated w historic cost'!E35)</f>
        <v>0</v>
      </c>
      <c r="F40" s="51">
        <f>IF(K40=3,'OEFs calculated w historic cost'!F35*'OEFs calculated w historic cost'!F$89,'OEFs calculated w historic cost'!F35)</f>
        <v>0</v>
      </c>
      <c r="G40" s="51">
        <f>IF(K40=3,'OEFs calculated w historic cost'!G35*'OEFs calculated w historic cost'!G$89,'OEFs calculated w historic cost'!G35)</f>
        <v>0</v>
      </c>
      <c r="H40" s="52">
        <f>IF(J40=3,'OEFs calculated w historic cost'!H35*'OEFs calculated w historic cost'!H$89,'OEFs calculated w historic cost'!H35)</f>
        <v>0</v>
      </c>
      <c r="I40" s="18"/>
      <c r="J40" s="14"/>
      <c r="K40" s="20"/>
    </row>
    <row r="41" spans="2:11" x14ac:dyDescent="0.25">
      <c r="B41" s="40" t="s">
        <v>48</v>
      </c>
      <c r="C41" s="50">
        <f>IF(I41=3,'OEFs calculated w historic cost'!C36*'OEFs calculated w historic cost'!C$89,'OEFs calculated w historic cost'!C36)</f>
        <v>0.5</v>
      </c>
      <c r="D41" s="51">
        <f>IF(J41=3,'OEFs calculated w historic cost'!D36*'OEFs calculated w historic cost'!D$89,'OEFs calculated w historic cost'!D36)</f>
        <v>0.5</v>
      </c>
      <c r="E41" s="51">
        <f>IF(J41=3,'OEFs calculated w historic cost'!E36*'OEFs calculated w historic cost'!E$89,'OEFs calculated w historic cost'!E36)</f>
        <v>0.5</v>
      </c>
      <c r="F41" s="51">
        <f>IF(K41=3,'OEFs calculated w historic cost'!F36*'OEFs calculated w historic cost'!F$89,'OEFs calculated w historic cost'!F36)</f>
        <v>0.5</v>
      </c>
      <c r="G41" s="51">
        <f>IF(K41=3,'OEFs calculated w historic cost'!G36*'OEFs calculated w historic cost'!G$89,'OEFs calculated w historic cost'!G36)</f>
        <v>0.5</v>
      </c>
      <c r="H41" s="52">
        <f>IF(J41=3,'OEFs calculated w historic cost'!H36*'OEFs calculated w historic cost'!H$89,'OEFs calculated w historic cost'!H36)</f>
        <v>0.5</v>
      </c>
      <c r="I41" s="18">
        <v>1</v>
      </c>
      <c r="J41" s="14">
        <v>1</v>
      </c>
      <c r="K41" s="20">
        <v>1</v>
      </c>
    </row>
    <row r="42" spans="2:11" x14ac:dyDescent="0.25">
      <c r="B42" s="40" t="s">
        <v>12</v>
      </c>
      <c r="C42" s="50">
        <f>IF(I42=3,'OEFs calculated w historic cost'!C37*'OEFs calculated w historic cost'!C$89,'OEFs calculated w historic cost'!C37)</f>
        <v>0</v>
      </c>
      <c r="D42" s="51">
        <f>IF(J42=3,'OEFs calculated w historic cost'!D37*'OEFs calculated w historic cost'!D$89,'OEFs calculated w historic cost'!D37)</f>
        <v>0</v>
      </c>
      <c r="E42" s="51">
        <f>IF(J42=3,'OEFs calculated w historic cost'!E37*'OEFs calculated w historic cost'!E$89,'OEFs calculated w historic cost'!E37)</f>
        <v>0</v>
      </c>
      <c r="F42" s="51">
        <f>IF(K42=3,'OEFs calculated w historic cost'!F37*'OEFs calculated w historic cost'!F$89,'OEFs calculated w historic cost'!F37)</f>
        <v>0</v>
      </c>
      <c r="G42" s="51">
        <f>IF(K42=3,'OEFs calculated w historic cost'!G37*'OEFs calculated w historic cost'!G$89,'OEFs calculated w historic cost'!G37)</f>
        <v>0</v>
      </c>
      <c r="H42" s="52">
        <f>IF(J42=3,'OEFs calculated w historic cost'!H37*'OEFs calculated w historic cost'!H$89,'OEFs calculated w historic cost'!H37)</f>
        <v>0</v>
      </c>
      <c r="I42" s="18"/>
      <c r="J42" s="14"/>
      <c r="K42" s="20"/>
    </row>
    <row r="43" spans="2:11" x14ac:dyDescent="0.25">
      <c r="B43" s="40" t="s">
        <v>5</v>
      </c>
      <c r="C43" s="50">
        <f>IF(I43=3,'OEFs calculated w historic cost'!C38*'OEFs calculated w historic cost'!C$89,'OEFs calculated w historic cost'!C38)</f>
        <v>0</v>
      </c>
      <c r="D43" s="51">
        <f>IF(J43=3,'OEFs calculated w historic cost'!D38*'OEFs calculated w historic cost'!D$89,'OEFs calculated w historic cost'!D38)</f>
        <v>0</v>
      </c>
      <c r="E43" s="51">
        <f>IF(J43=3,'OEFs calculated w historic cost'!E38*'OEFs calculated w historic cost'!E$89,'OEFs calculated w historic cost'!E38)</f>
        <v>0</v>
      </c>
      <c r="F43" s="51">
        <f>IF(K43=3,'OEFs calculated w historic cost'!F38*'OEFs calculated w historic cost'!F$89,'OEFs calculated w historic cost'!F38)</f>
        <v>0</v>
      </c>
      <c r="G43" s="51">
        <f>IF(K43=3,'OEFs calculated w historic cost'!G38*'OEFs calculated w historic cost'!G$89,'OEFs calculated w historic cost'!G38)</f>
        <v>0</v>
      </c>
      <c r="H43" s="52">
        <f>IF(J43=3,'OEFs calculated w historic cost'!H38*'OEFs calculated w historic cost'!H$89,'OEFs calculated w historic cost'!H38)</f>
        <v>0</v>
      </c>
      <c r="I43" s="18"/>
      <c r="J43" s="14"/>
      <c r="K43" s="20"/>
    </row>
    <row r="44" spans="2:11" x14ac:dyDescent="0.25">
      <c r="B44" s="40" t="s">
        <v>94</v>
      </c>
      <c r="C44" s="50">
        <f>IF(I44=3,'OEFs calculated w historic cost'!C39*'OEFs calculated w historic cost'!C$89,'OEFs calculated w historic cost'!C39)</f>
        <v>0</v>
      </c>
      <c r="D44" s="51">
        <f>IF(J44=3,'OEFs calculated w historic cost'!D39*'OEFs calculated w historic cost'!D$89,'OEFs calculated w historic cost'!D39)</f>
        <v>0</v>
      </c>
      <c r="E44" s="51">
        <f>IF(J44=3,'OEFs calculated w historic cost'!E39*'OEFs calculated w historic cost'!E$89,'OEFs calculated w historic cost'!E39)</f>
        <v>0</v>
      </c>
      <c r="F44" s="51">
        <f>IF(K44=3,'OEFs calculated w historic cost'!F39*'OEFs calculated w historic cost'!F$89,'OEFs calculated w historic cost'!F39)</f>
        <v>0</v>
      </c>
      <c r="G44" s="51">
        <f>IF(K44=3,'OEFs calculated w historic cost'!G39*'OEFs calculated w historic cost'!G$89,'OEFs calculated w historic cost'!G39)</f>
        <v>0</v>
      </c>
      <c r="H44" s="52">
        <f>IF(J44=3,'OEFs calculated w historic cost'!H39*'OEFs calculated w historic cost'!H$89,'OEFs calculated w historic cost'!H39)</f>
        <v>0</v>
      </c>
      <c r="I44" s="18"/>
      <c r="J44" s="14"/>
      <c r="K44" s="20"/>
    </row>
    <row r="45" spans="2:11" x14ac:dyDescent="0.25">
      <c r="B45" s="40" t="s">
        <v>31</v>
      </c>
      <c r="C45" s="50">
        <f>IF(I45=3,'OEFs calculated w historic cost'!C40*'OEFs calculated w historic cost'!C$89,'OEFs calculated w historic cost'!C40)</f>
        <v>0.5</v>
      </c>
      <c r="D45" s="51">
        <f>IF(J45=3,'OEFs calculated w historic cost'!D40*'OEFs calculated w historic cost'!D$89,'OEFs calculated w historic cost'!D40)</f>
        <v>0.5</v>
      </c>
      <c r="E45" s="51">
        <f>IF(J45=3,'OEFs calculated w historic cost'!E40*'OEFs calculated w historic cost'!E$89,'OEFs calculated w historic cost'!E40)</f>
        <v>0.5</v>
      </c>
      <c r="F45" s="51">
        <f>IF(K45=3,'OEFs calculated w historic cost'!F40*'OEFs calculated w historic cost'!F$89,'OEFs calculated w historic cost'!F40)</f>
        <v>0.5</v>
      </c>
      <c r="G45" s="51">
        <f>IF(K45=3,'OEFs calculated w historic cost'!G40*'OEFs calculated w historic cost'!G$89,'OEFs calculated w historic cost'!G40)</f>
        <v>0.5</v>
      </c>
      <c r="H45" s="52">
        <f>IF(J45=3,'OEFs calculated w historic cost'!H40*'OEFs calculated w historic cost'!H$89,'OEFs calculated w historic cost'!H40)</f>
        <v>0.5</v>
      </c>
      <c r="I45" s="18">
        <v>1</v>
      </c>
      <c r="J45" s="14">
        <v>1</v>
      </c>
      <c r="K45" s="20">
        <v>1</v>
      </c>
    </row>
    <row r="46" spans="2:11" x14ac:dyDescent="0.25">
      <c r="B46" s="40" t="s">
        <v>49</v>
      </c>
      <c r="C46" s="50">
        <f>IF(I46=3,'OEFs calculated w historic cost'!C41*'OEFs calculated w historic cost'!C$89,'OEFs calculated w historic cost'!C41)</f>
        <v>0</v>
      </c>
      <c r="D46" s="51">
        <f>IF(J46=3,'OEFs calculated w historic cost'!D41*'OEFs calculated w historic cost'!D$89,'OEFs calculated w historic cost'!D41)</f>
        <v>0</v>
      </c>
      <c r="E46" s="51">
        <f>IF(J46=3,'OEFs calculated w historic cost'!E41*'OEFs calculated w historic cost'!E$89,'OEFs calculated w historic cost'!E41)</f>
        <v>0</v>
      </c>
      <c r="F46" s="51">
        <f>IF(K46=3,'OEFs calculated w historic cost'!F41*'OEFs calculated w historic cost'!F$89,'OEFs calculated w historic cost'!F41)</f>
        <v>0</v>
      </c>
      <c r="G46" s="51">
        <f>IF(K46=3,'OEFs calculated w historic cost'!G41*'OEFs calculated w historic cost'!G$89,'OEFs calculated w historic cost'!G41)</f>
        <v>0</v>
      </c>
      <c r="H46" s="52">
        <f>IF(J46=3,'OEFs calculated w historic cost'!H41*'OEFs calculated w historic cost'!H$89,'OEFs calculated w historic cost'!H41)</f>
        <v>0</v>
      </c>
      <c r="I46" s="18"/>
      <c r="J46" s="14"/>
      <c r="K46" s="20"/>
    </row>
    <row r="47" spans="2:11" x14ac:dyDescent="0.25">
      <c r="B47" s="40" t="s">
        <v>13</v>
      </c>
      <c r="C47" s="50">
        <f>IF(I47=3,'OEFs calculated w historic cost'!C42*'OEFs calculated w historic cost'!C$89,'OEFs calculated w historic cost'!C42)</f>
        <v>0</v>
      </c>
      <c r="D47" s="51">
        <f>IF(J47=3,'OEFs calculated w historic cost'!D42*'OEFs calculated w historic cost'!D$89,'OEFs calculated w historic cost'!D42)</f>
        <v>0</v>
      </c>
      <c r="E47" s="51">
        <f>IF(J47=3,'OEFs calculated w historic cost'!E42*'OEFs calculated w historic cost'!E$89,'OEFs calculated w historic cost'!E42)</f>
        <v>0</v>
      </c>
      <c r="F47" s="51">
        <f>IF(K47=3,'OEFs calculated w historic cost'!F42*'OEFs calculated w historic cost'!F$89,'OEFs calculated w historic cost'!F42)</f>
        <v>-0.5</v>
      </c>
      <c r="G47" s="51">
        <f>IF(K47=3,'OEFs calculated w historic cost'!G42*'OEFs calculated w historic cost'!G$89,'OEFs calculated w historic cost'!G42)</f>
        <v>-0.5</v>
      </c>
      <c r="H47" s="52">
        <f>IF(J47=3,'OEFs calculated w historic cost'!H42*'OEFs calculated w historic cost'!H$89,'OEFs calculated w historic cost'!H42)</f>
        <v>0</v>
      </c>
      <c r="I47" s="18"/>
      <c r="J47" s="14"/>
      <c r="K47" s="20">
        <v>1</v>
      </c>
    </row>
    <row r="48" spans="2:11" x14ac:dyDescent="0.25">
      <c r="B48" s="40" t="s">
        <v>32</v>
      </c>
      <c r="C48" s="50">
        <f>IF(I48=3,'OEFs calculated w historic cost'!C43*'OEFs calculated w historic cost'!C$89,'OEFs calculated w historic cost'!C43)</f>
        <v>0.5</v>
      </c>
      <c r="D48" s="51">
        <f>IF(J48=3,'OEFs calculated w historic cost'!D43*'OEFs calculated w historic cost'!D$89,'OEFs calculated w historic cost'!D43)</f>
        <v>0.5</v>
      </c>
      <c r="E48" s="51">
        <f>IF(J48=3,'OEFs calculated w historic cost'!E43*'OEFs calculated w historic cost'!E$89,'OEFs calculated w historic cost'!E43)</f>
        <v>0.5</v>
      </c>
      <c r="F48" s="51">
        <f>IF(K48=3,'OEFs calculated w historic cost'!F43*'OEFs calculated w historic cost'!F$89,'OEFs calculated w historic cost'!F43)</f>
        <v>0.5</v>
      </c>
      <c r="G48" s="51">
        <f>IF(K48=3,'OEFs calculated w historic cost'!G43*'OEFs calculated w historic cost'!G$89,'OEFs calculated w historic cost'!G43)</f>
        <v>0.5</v>
      </c>
      <c r="H48" s="52">
        <f>IF(J48=3,'OEFs calculated w historic cost'!H43*'OEFs calculated w historic cost'!H$89,'OEFs calculated w historic cost'!H43)</f>
        <v>0.5</v>
      </c>
      <c r="I48" s="18">
        <v>1</v>
      </c>
      <c r="J48" s="14">
        <v>1</v>
      </c>
      <c r="K48" s="20">
        <v>1</v>
      </c>
    </row>
    <row r="49" spans="2:11" x14ac:dyDescent="0.25">
      <c r="B49" s="40" t="s">
        <v>33</v>
      </c>
      <c r="C49" s="50">
        <f>IF(I49=3,'OEFs calculated w historic cost'!C44*'OEFs calculated w historic cost'!C$89,'OEFs calculated w historic cost'!C44)</f>
        <v>0</v>
      </c>
      <c r="D49" s="51">
        <f>IF(J49=3,'OEFs calculated w historic cost'!D44*'OEFs calculated w historic cost'!D$89,'OEFs calculated w historic cost'!D44)</f>
        <v>0</v>
      </c>
      <c r="E49" s="51">
        <f>IF(J49=3,'OEFs calculated w historic cost'!E44*'OEFs calculated w historic cost'!E$89,'OEFs calculated w historic cost'!E44)</f>
        <v>0</v>
      </c>
      <c r="F49" s="51">
        <f>IF(K49=3,'OEFs calculated w historic cost'!F44*'OEFs calculated w historic cost'!F$89,'OEFs calculated w historic cost'!F44)</f>
        <v>0</v>
      </c>
      <c r="G49" s="51">
        <f>IF(K49=3,'OEFs calculated w historic cost'!G44*'OEFs calculated w historic cost'!G$89,'OEFs calculated w historic cost'!G44)</f>
        <v>0</v>
      </c>
      <c r="H49" s="52">
        <f>IF(J49=3,'OEFs calculated w historic cost'!H44*'OEFs calculated w historic cost'!H$89,'OEFs calculated w historic cost'!H44)</f>
        <v>0</v>
      </c>
      <c r="I49" s="18"/>
      <c r="J49" s="14"/>
      <c r="K49" s="20"/>
    </row>
    <row r="50" spans="2:11" x14ac:dyDescent="0.25">
      <c r="B50" s="40" t="s">
        <v>96</v>
      </c>
      <c r="C50" s="50">
        <f>IF(I50=3,'OEFs calculated w historic cost'!C45*'OEFs calculated w historic cost'!C$89,'OEFs calculated w historic cost'!C45)</f>
        <v>0.5</v>
      </c>
      <c r="D50" s="51">
        <f>IF(J50=3,'OEFs calculated w historic cost'!D45*'OEFs calculated w historic cost'!D$89,'OEFs calculated w historic cost'!D45)</f>
        <v>0.5</v>
      </c>
      <c r="E50" s="51">
        <f>IF(J50=3,'OEFs calculated w historic cost'!E45*'OEFs calculated w historic cost'!E$89,'OEFs calculated w historic cost'!E45)</f>
        <v>0.5</v>
      </c>
      <c r="F50" s="51">
        <f>IF(K50=3,'OEFs calculated w historic cost'!F45*'OEFs calculated w historic cost'!F$89,'OEFs calculated w historic cost'!F45)</f>
        <v>0.5</v>
      </c>
      <c r="G50" s="51">
        <f>IF(K50=3,'OEFs calculated w historic cost'!G45*'OEFs calculated w historic cost'!G$89,'OEFs calculated w historic cost'!G45)</f>
        <v>0.5</v>
      </c>
      <c r="H50" s="52">
        <f>IF(J50=3,'OEFs calculated w historic cost'!H45*'OEFs calculated w historic cost'!H$89,'OEFs calculated w historic cost'!H45)</f>
        <v>0.5</v>
      </c>
      <c r="I50" s="18">
        <v>1</v>
      </c>
      <c r="J50" s="14">
        <v>1</v>
      </c>
      <c r="K50" s="20">
        <v>1</v>
      </c>
    </row>
    <row r="51" spans="2:11" x14ac:dyDescent="0.25">
      <c r="B51" s="40" t="s">
        <v>97</v>
      </c>
      <c r="C51" s="50">
        <f>IF(I51=3,'OEFs calculated w historic cost'!C46*'OEFs calculated w historic cost'!C$89,'OEFs calculated w historic cost'!C46)</f>
        <v>0</v>
      </c>
      <c r="D51" s="51">
        <f>IF(J51=3,'OEFs calculated w historic cost'!D46*'OEFs calculated w historic cost'!D$89,'OEFs calculated w historic cost'!D46)</f>
        <v>0</v>
      </c>
      <c r="E51" s="51">
        <f>IF(J51=3,'OEFs calculated w historic cost'!E46*'OEFs calculated w historic cost'!E$89,'OEFs calculated w historic cost'!E46)</f>
        <v>0</v>
      </c>
      <c r="F51" s="51">
        <f>IF(K51=3,'OEFs calculated w historic cost'!F46*'OEFs calculated w historic cost'!F$89,'OEFs calculated w historic cost'!F46)</f>
        <v>0</v>
      </c>
      <c r="G51" s="51">
        <f>IF(K51=3,'OEFs calculated w historic cost'!G46*'OEFs calculated w historic cost'!G$89,'OEFs calculated w historic cost'!G46)</f>
        <v>0</v>
      </c>
      <c r="H51" s="52">
        <f>IF(J51=3,'OEFs calculated w historic cost'!H46*'OEFs calculated w historic cost'!H$89,'OEFs calculated w historic cost'!H46)</f>
        <v>0</v>
      </c>
      <c r="I51" s="18"/>
      <c r="J51" s="14"/>
      <c r="K51" s="20"/>
    </row>
    <row r="52" spans="2:11" x14ac:dyDescent="0.25">
      <c r="B52" s="40" t="s">
        <v>26</v>
      </c>
      <c r="C52" s="50">
        <f>IF(I52=3,'OEFs calculated w historic cost'!C47*'OEFs calculated w historic cost'!C$89,'OEFs calculated w historic cost'!C47)</f>
        <v>0</v>
      </c>
      <c r="D52" s="51">
        <f>IF(J52=3,'OEFs calculated w historic cost'!D47*'OEFs calculated w historic cost'!D$89,'OEFs calculated w historic cost'!D47)</f>
        <v>0</v>
      </c>
      <c r="E52" s="51">
        <f>IF(J52=3,'OEFs calculated w historic cost'!E47*'OEFs calculated w historic cost'!E$89,'OEFs calculated w historic cost'!E47)</f>
        <v>0</v>
      </c>
      <c r="F52" s="51">
        <f>IF(K52=3,'OEFs calculated w historic cost'!F47*'OEFs calculated w historic cost'!F$89,'OEFs calculated w historic cost'!F47)</f>
        <v>0</v>
      </c>
      <c r="G52" s="51">
        <f>IF(K52=3,'OEFs calculated w historic cost'!G47*'OEFs calculated w historic cost'!G$89,'OEFs calculated w historic cost'!G47)</f>
        <v>0</v>
      </c>
      <c r="H52" s="52">
        <f>IF(J52=3,'OEFs calculated w historic cost'!H47*'OEFs calculated w historic cost'!H$89,'OEFs calculated w historic cost'!H47)</f>
        <v>0</v>
      </c>
      <c r="I52" s="18"/>
      <c r="J52" s="14"/>
      <c r="K52" s="20"/>
    </row>
    <row r="53" spans="2:11" x14ac:dyDescent="0.25">
      <c r="B53" s="40" t="s">
        <v>42</v>
      </c>
      <c r="C53" s="50">
        <f>IF(I53=3,'OEFs calculated w historic cost'!C48*'OEFs calculated w historic cost'!C$89,'OEFs calculated w historic cost'!C48)</f>
        <v>0</v>
      </c>
      <c r="D53" s="51">
        <f>IF(J53=3,'OEFs calculated w historic cost'!D48*'OEFs calculated w historic cost'!D$89,'OEFs calculated w historic cost'!D48)</f>
        <v>0</v>
      </c>
      <c r="E53" s="51">
        <f>IF(J53=3,'OEFs calculated w historic cost'!E48*'OEFs calculated w historic cost'!E$89,'OEFs calculated w historic cost'!E48)</f>
        <v>0</v>
      </c>
      <c r="F53" s="51">
        <f>IF(K53=3,'OEFs calculated w historic cost'!F48*'OEFs calculated w historic cost'!F$89,'OEFs calculated w historic cost'!F48)</f>
        <v>0</v>
      </c>
      <c r="G53" s="51">
        <f>IF(K53=3,'OEFs calculated w historic cost'!G48*'OEFs calculated w historic cost'!G$89,'OEFs calculated w historic cost'!G48)</f>
        <v>0</v>
      </c>
      <c r="H53" s="52">
        <f>IF(J53=3,'OEFs calculated w historic cost'!H48*'OEFs calculated w historic cost'!H$89,'OEFs calculated w historic cost'!H48)</f>
        <v>0</v>
      </c>
      <c r="I53" s="18"/>
      <c r="J53" s="14"/>
      <c r="K53" s="20"/>
    </row>
    <row r="54" spans="2:11" x14ac:dyDescent="0.25">
      <c r="B54" s="40" t="s">
        <v>98</v>
      </c>
      <c r="C54" s="50">
        <f>IF(I54=3,'OEFs calculated w historic cost'!C49*'OEFs calculated w historic cost'!C$89,'OEFs calculated w historic cost'!C49)</f>
        <v>0</v>
      </c>
      <c r="D54" s="51">
        <f>IF(J54=3,'OEFs calculated w historic cost'!D49*'OEFs calculated w historic cost'!D$89,'OEFs calculated w historic cost'!D49)</f>
        <v>0</v>
      </c>
      <c r="E54" s="51">
        <f>IF(J54=3,'OEFs calculated w historic cost'!E49*'OEFs calculated w historic cost'!E$89,'OEFs calculated w historic cost'!E49)</f>
        <v>0</v>
      </c>
      <c r="F54" s="51">
        <f>IF(K54=3,'OEFs calculated w historic cost'!F49*'OEFs calculated w historic cost'!F$89,'OEFs calculated w historic cost'!F49)</f>
        <v>0</v>
      </c>
      <c r="G54" s="51">
        <f>IF(K54=3,'OEFs calculated w historic cost'!G49*'OEFs calculated w historic cost'!G$89,'OEFs calculated w historic cost'!G49)</f>
        <v>0</v>
      </c>
      <c r="H54" s="52">
        <f>IF(J54=3,'OEFs calculated w historic cost'!H49*'OEFs calculated w historic cost'!H$89,'OEFs calculated w historic cost'!H49)</f>
        <v>0</v>
      </c>
      <c r="I54" s="18"/>
      <c r="J54" s="14"/>
      <c r="K54" s="20"/>
    </row>
    <row r="55" spans="2:11" x14ac:dyDescent="0.25">
      <c r="B55" s="40" t="s">
        <v>50</v>
      </c>
      <c r="C55" s="50">
        <f>IF(I55=3,'OEFs calculated w historic cost'!C50*'OEFs calculated w historic cost'!C$89,'OEFs calculated w historic cost'!C50)</f>
        <v>4</v>
      </c>
      <c r="D55" s="51">
        <f>IF(J55=3,'OEFs calculated w historic cost'!D50*'OEFs calculated w historic cost'!D$89,'OEFs calculated w historic cost'!D50)</f>
        <v>0</v>
      </c>
      <c r="E55" s="51">
        <f>IF(J55=3,'OEFs calculated w historic cost'!E50*'OEFs calculated w historic cost'!E$89,'OEFs calculated w historic cost'!E50)</f>
        <v>0</v>
      </c>
      <c r="F55" s="51">
        <f>IF(K55=3,'OEFs calculated w historic cost'!F50*'OEFs calculated w historic cost'!F$89,'OEFs calculated w historic cost'!F50)</f>
        <v>0</v>
      </c>
      <c r="G55" s="51">
        <f>IF(K55=3,'OEFs calculated w historic cost'!G50*'OEFs calculated w historic cost'!G$89,'OEFs calculated w historic cost'!G50)</f>
        <v>0</v>
      </c>
      <c r="H55" s="52">
        <f>IF(J55=3,'OEFs calculated w historic cost'!H50*'OEFs calculated w historic cost'!H$89,'OEFs calculated w historic cost'!H50)</f>
        <v>0</v>
      </c>
      <c r="I55" s="18">
        <v>2</v>
      </c>
      <c r="J55" s="14"/>
      <c r="K55" s="20"/>
    </row>
    <row r="56" spans="2:11" x14ac:dyDescent="0.25">
      <c r="B56" s="40" t="s">
        <v>34</v>
      </c>
      <c r="C56" s="50">
        <f>IF(I56=3,'OEFs calculated w historic cost'!C51*'OEFs calculated w historic cost'!C$89,'OEFs calculated w historic cost'!C51)</f>
        <v>0</v>
      </c>
      <c r="D56" s="51">
        <f>IF(J56=3,'OEFs calculated w historic cost'!D51*'OEFs calculated w historic cost'!D$89,'OEFs calculated w historic cost'!D51)</f>
        <v>0</v>
      </c>
      <c r="E56" s="51">
        <f>IF(J56=3,'OEFs calculated w historic cost'!E51*'OEFs calculated w historic cost'!E$89,'OEFs calculated w historic cost'!E51)</f>
        <v>0</v>
      </c>
      <c r="F56" s="51">
        <f>IF(K56=3,'OEFs calculated w historic cost'!F51*'OEFs calculated w historic cost'!F$89,'OEFs calculated w historic cost'!F51)</f>
        <v>0</v>
      </c>
      <c r="G56" s="51">
        <f>IF(K56=3,'OEFs calculated w historic cost'!G51*'OEFs calculated w historic cost'!G$89,'OEFs calculated w historic cost'!G51)</f>
        <v>0</v>
      </c>
      <c r="H56" s="52">
        <f>IF(J56=3,'OEFs calculated w historic cost'!H51*'OEFs calculated w historic cost'!H$89,'OEFs calculated w historic cost'!H51)</f>
        <v>0</v>
      </c>
      <c r="I56" s="18"/>
      <c r="J56" s="14"/>
      <c r="K56" s="20"/>
    </row>
    <row r="57" spans="2:11" x14ac:dyDescent="0.25">
      <c r="B57" s="40" t="s">
        <v>35</v>
      </c>
      <c r="C57" s="50">
        <f>IF(I57=3,'OEFs calculated w historic cost'!C52*'OEFs calculated w historic cost'!C$89,'OEFs calculated w historic cost'!C52)</f>
        <v>0.5</v>
      </c>
      <c r="D57" s="51">
        <f>IF(J57=3,'OEFs calculated w historic cost'!D52*'OEFs calculated w historic cost'!D$89,'OEFs calculated w historic cost'!D52)</f>
        <v>0.5</v>
      </c>
      <c r="E57" s="51">
        <f>IF(J57=3,'OEFs calculated w historic cost'!E52*'OEFs calculated w historic cost'!E$89,'OEFs calculated w historic cost'!E52)</f>
        <v>0.5</v>
      </c>
      <c r="F57" s="51">
        <f>IF(K57=3,'OEFs calculated w historic cost'!F52*'OEFs calculated w historic cost'!F$89,'OEFs calculated w historic cost'!F52)</f>
        <v>0.5</v>
      </c>
      <c r="G57" s="51">
        <f>IF(K57=3,'OEFs calculated w historic cost'!G52*'OEFs calculated w historic cost'!G$89,'OEFs calculated w historic cost'!G52)</f>
        <v>0.5</v>
      </c>
      <c r="H57" s="52">
        <f>IF(J57=3,'OEFs calculated w historic cost'!H52*'OEFs calculated w historic cost'!H$89,'OEFs calculated w historic cost'!H52)</f>
        <v>0.5</v>
      </c>
      <c r="I57" s="18">
        <v>1</v>
      </c>
      <c r="J57" s="14">
        <v>1</v>
      </c>
      <c r="K57" s="20">
        <v>1</v>
      </c>
    </row>
    <row r="58" spans="2:11" x14ac:dyDescent="0.25">
      <c r="B58" s="40" t="s">
        <v>7</v>
      </c>
      <c r="C58" s="50">
        <f>IF(I58=3,'OEFs calculated w historic cost'!C53*'OEFs calculated w historic cost'!C$89,'OEFs calculated w historic cost'!C53)</f>
        <v>-0.5</v>
      </c>
      <c r="D58" s="51">
        <f>IF(J58=3,'OEFs calculated w historic cost'!D53*'OEFs calculated w historic cost'!D$89,'OEFs calculated w historic cost'!D53)</f>
        <v>-0.5</v>
      </c>
      <c r="E58" s="51">
        <f>IF(J58=3,'OEFs calculated w historic cost'!E53*'OEFs calculated w historic cost'!E$89,'OEFs calculated w historic cost'!E53)</f>
        <v>-0.5</v>
      </c>
      <c r="F58" s="51">
        <f>IF(K58=3,'OEFs calculated w historic cost'!F53*'OEFs calculated w historic cost'!F$89,'OEFs calculated w historic cost'!F53)</f>
        <v>0.5</v>
      </c>
      <c r="G58" s="51">
        <f>IF(K58=3,'OEFs calculated w historic cost'!G53*'OEFs calculated w historic cost'!G$89,'OEFs calculated w historic cost'!G53)</f>
        <v>0.5</v>
      </c>
      <c r="H58" s="52">
        <f>IF(J58=3,'OEFs calculated w historic cost'!H53*'OEFs calculated w historic cost'!H$89,'OEFs calculated w historic cost'!H53)</f>
        <v>-0.5</v>
      </c>
      <c r="I58" s="18">
        <v>1</v>
      </c>
      <c r="J58" s="14">
        <v>1</v>
      </c>
      <c r="K58" s="20">
        <v>1</v>
      </c>
    </row>
    <row r="59" spans="2:11" x14ac:dyDescent="0.25">
      <c r="B59" s="40" t="s">
        <v>100</v>
      </c>
      <c r="C59" s="50">
        <f>IF(I59=3,'OEFs calculated w historic cost'!C54*'OEFs calculated w historic cost'!C$89,'OEFs calculated w historic cost'!C54)</f>
        <v>0</v>
      </c>
      <c r="D59" s="51">
        <f>IF(J59=3,'OEFs calculated w historic cost'!D54*'OEFs calculated w historic cost'!D$89,'OEFs calculated w historic cost'!D54)</f>
        <v>0</v>
      </c>
      <c r="E59" s="51">
        <f>IF(J59=3,'OEFs calculated w historic cost'!E54*'OEFs calculated w historic cost'!E$89,'OEFs calculated w historic cost'!E54)</f>
        <v>0</v>
      </c>
      <c r="F59" s="51">
        <f>IF(K59=3,'OEFs calculated w historic cost'!F54*'OEFs calculated w historic cost'!F$89,'OEFs calculated w historic cost'!F54)</f>
        <v>0</v>
      </c>
      <c r="G59" s="51">
        <f>IF(K59=3,'OEFs calculated w historic cost'!G54*'OEFs calculated w historic cost'!G$89,'OEFs calculated w historic cost'!G54)</f>
        <v>0</v>
      </c>
      <c r="H59" s="52">
        <f>IF(J59=3,'OEFs calculated w historic cost'!H54*'OEFs calculated w historic cost'!H$89,'OEFs calculated w historic cost'!H54)</f>
        <v>0</v>
      </c>
      <c r="I59" s="18"/>
      <c r="J59" s="14"/>
      <c r="K59" s="20"/>
    </row>
    <row r="60" spans="2:11" x14ac:dyDescent="0.25">
      <c r="B60" s="40" t="s">
        <v>73</v>
      </c>
      <c r="C60" s="50">
        <f>IF(I60=3,'OEFs calculated w historic cost'!C55*'OEFs calculated w historic cost'!C$89,'OEFs calculated w historic cost'!C55)</f>
        <v>0</v>
      </c>
      <c r="D60" s="51">
        <f>IF(J60=3,'OEFs calculated w historic cost'!D55*'OEFs calculated w historic cost'!D$89,'OEFs calculated w historic cost'!D55)</f>
        <v>5.2376515672170987</v>
      </c>
      <c r="E60" s="51">
        <f>IF(J60=3,'OEFs calculated w historic cost'!E55*'OEFs calculated w historic cost'!E$89,'OEFs calculated w historic cost'!E55)</f>
        <v>4.8642317241950961</v>
      </c>
      <c r="F60" s="51">
        <f>IF(K60=3,'OEFs calculated w historic cost'!F55*'OEFs calculated w historic cost'!F$89,'OEFs calculated w historic cost'!F55)</f>
        <v>3.2204379978363424</v>
      </c>
      <c r="G60" s="51">
        <f>IF(K60=3,'OEFs calculated w historic cost'!G55*'OEFs calculated w historic cost'!G$89,'OEFs calculated w historic cost'!G55)</f>
        <v>4.5854846737896056</v>
      </c>
      <c r="H60" s="52">
        <f>IF(J60=3,'OEFs calculated w historic cost'!H55*'OEFs calculated w historic cost'!H$89,'OEFs calculated w historic cost'!H55)</f>
        <v>3.0687274329706389</v>
      </c>
      <c r="I60" s="18">
        <v>1</v>
      </c>
      <c r="J60" s="14">
        <v>1</v>
      </c>
      <c r="K60" s="20">
        <v>1</v>
      </c>
    </row>
    <row r="61" spans="2:11" x14ac:dyDescent="0.25">
      <c r="B61" s="40" t="s">
        <v>3</v>
      </c>
      <c r="C61" s="50">
        <f>IF(I61=3,'OEFs calculated w historic cost'!C56*'OEFs calculated w historic cost'!C$89,'OEFs calculated w historic cost'!C56)</f>
        <v>0</v>
      </c>
      <c r="D61" s="51">
        <f>IF(J61=3,'OEFs calculated w historic cost'!D56*'OEFs calculated w historic cost'!D$89,'OEFs calculated w historic cost'!D56)</f>
        <v>0</v>
      </c>
      <c r="E61" s="51">
        <f>IF(J61=3,'OEFs calculated w historic cost'!E56*'OEFs calculated w historic cost'!E$89,'OEFs calculated w historic cost'!E56)</f>
        <v>0</v>
      </c>
      <c r="F61" s="51">
        <f>IF(K61=3,'OEFs calculated w historic cost'!F56*'OEFs calculated w historic cost'!F$89,'OEFs calculated w historic cost'!F56)</f>
        <v>0</v>
      </c>
      <c r="G61" s="51">
        <f>IF(K61=3,'OEFs calculated w historic cost'!G56*'OEFs calculated w historic cost'!G$89,'OEFs calculated w historic cost'!G56)</f>
        <v>0</v>
      </c>
      <c r="H61" s="52">
        <f>IF(J61=3,'OEFs calculated w historic cost'!H56*'OEFs calculated w historic cost'!H$89,'OEFs calculated w historic cost'!H56)</f>
        <v>0</v>
      </c>
      <c r="I61" s="18"/>
      <c r="J61" s="14"/>
      <c r="K61" s="20"/>
    </row>
    <row r="62" spans="2:11" x14ac:dyDescent="0.25">
      <c r="B62" s="40" t="s">
        <v>54</v>
      </c>
      <c r="C62" s="50">
        <f>IF(I62=3,'OEFs calculated w historic cost'!C57*'OEFs calculated w historic cost'!C$89,'OEFs calculated w historic cost'!C57)</f>
        <v>0</v>
      </c>
      <c r="D62" s="51">
        <f>IF(J62=3,'OEFs calculated w historic cost'!D57*'OEFs calculated w historic cost'!D$89,'OEFs calculated w historic cost'!D57)</f>
        <v>0</v>
      </c>
      <c r="E62" s="51">
        <f>IF(J62=3,'OEFs calculated w historic cost'!E57*'OEFs calculated w historic cost'!E$89,'OEFs calculated w historic cost'!E57)</f>
        <v>0</v>
      </c>
      <c r="F62" s="51">
        <f>IF(K62=3,'OEFs calculated w historic cost'!F57*'OEFs calculated w historic cost'!F$89,'OEFs calculated w historic cost'!F57)</f>
        <v>2.7</v>
      </c>
      <c r="G62" s="51">
        <f>IF(K62=3,'OEFs calculated w historic cost'!G57*'OEFs calculated w historic cost'!G$89,'OEFs calculated w historic cost'!G57)</f>
        <v>1.7</v>
      </c>
      <c r="H62" s="52">
        <f>IF(J62=3,'OEFs calculated w historic cost'!H57*'OEFs calculated w historic cost'!H$89,'OEFs calculated w historic cost'!H57)</f>
        <v>0</v>
      </c>
      <c r="I62" s="18"/>
      <c r="J62" s="14"/>
      <c r="K62" s="20">
        <v>2</v>
      </c>
    </row>
    <row r="63" spans="2:11" x14ac:dyDescent="0.25">
      <c r="B63" s="40" t="s">
        <v>14</v>
      </c>
      <c r="C63" s="50">
        <f>IF(I63=3,'OEFs calculated w historic cost'!C58*'OEFs calculated w historic cost'!C$89,'OEFs calculated w historic cost'!C58)</f>
        <v>0</v>
      </c>
      <c r="D63" s="51">
        <f>IF(J63=3,'OEFs calculated w historic cost'!D58*'OEFs calculated w historic cost'!D$89,'OEFs calculated w historic cost'!D58)</f>
        <v>0</v>
      </c>
      <c r="E63" s="51">
        <f>IF(J63=3,'OEFs calculated w historic cost'!E58*'OEFs calculated w historic cost'!E$89,'OEFs calculated w historic cost'!E58)</f>
        <v>0</v>
      </c>
      <c r="F63" s="51">
        <f>IF(K63=3,'OEFs calculated w historic cost'!F58*'OEFs calculated w historic cost'!F$89,'OEFs calculated w historic cost'!F58)</f>
        <v>0</v>
      </c>
      <c r="G63" s="51">
        <f>IF(K63=3,'OEFs calculated w historic cost'!G58*'OEFs calculated w historic cost'!G$89,'OEFs calculated w historic cost'!G58)</f>
        <v>0</v>
      </c>
      <c r="H63" s="52">
        <f>IF(J63=3,'OEFs calculated w historic cost'!H58*'OEFs calculated w historic cost'!H$89,'OEFs calculated w historic cost'!H58)</f>
        <v>0</v>
      </c>
      <c r="I63" s="18"/>
      <c r="J63" s="14"/>
      <c r="K63" s="20"/>
    </row>
    <row r="64" spans="2:11" x14ac:dyDescent="0.25">
      <c r="B64" s="40" t="s">
        <v>8</v>
      </c>
      <c r="C64" s="50">
        <f>IF(I64=3,'OEFs calculated w historic cost'!C59*'OEFs calculated w historic cost'!C$89,'OEFs calculated w historic cost'!C59)</f>
        <v>0.04</v>
      </c>
      <c r="D64" s="51">
        <f>IF(J64=3,'OEFs calculated w historic cost'!D59*'OEFs calculated w historic cost'!D$89,'OEFs calculated w historic cost'!D59)</f>
        <v>0.03</v>
      </c>
      <c r="E64" s="51">
        <f>IF(J64=3,'OEFs calculated w historic cost'!E59*'OEFs calculated w historic cost'!E$89,'OEFs calculated w historic cost'!E59)</f>
        <v>0.19</v>
      </c>
      <c r="F64" s="51">
        <f>IF(K64=3,'OEFs calculated w historic cost'!F59*'OEFs calculated w historic cost'!F$89,'OEFs calculated w historic cost'!F59)</f>
        <v>0.22</v>
      </c>
      <c r="G64" s="51">
        <f>IF(K64=3,'OEFs calculated w historic cost'!G59*'OEFs calculated w historic cost'!G$89,'OEFs calculated w historic cost'!G59)</f>
        <v>0.53</v>
      </c>
      <c r="H64" s="52">
        <f>IF(J64=3,'OEFs calculated w historic cost'!H59*'OEFs calculated w historic cost'!H$89,'OEFs calculated w historic cost'!H59)</f>
        <v>0.55000000000000004</v>
      </c>
      <c r="I64" s="18">
        <v>2</v>
      </c>
      <c r="J64" s="14">
        <v>2</v>
      </c>
      <c r="K64" s="20">
        <v>2</v>
      </c>
    </row>
    <row r="65" spans="2:27" x14ac:dyDescent="0.25">
      <c r="B65" s="40" t="s">
        <v>16</v>
      </c>
      <c r="C65" s="50">
        <f>IF(I65=3,'OEFs calculated w historic cost'!C60*'OEFs calculated w historic cost'!C$89,'OEFs calculated w historic cost'!C60)</f>
        <v>0.5</v>
      </c>
      <c r="D65" s="51">
        <f>IF(J65=3,'OEFs calculated w historic cost'!D60*'OEFs calculated w historic cost'!D$89,'OEFs calculated w historic cost'!D60)</f>
        <v>0.5</v>
      </c>
      <c r="E65" s="51">
        <f>IF(J65=3,'OEFs calculated w historic cost'!E60*'OEFs calculated w historic cost'!E$89,'OEFs calculated w historic cost'!E60)</f>
        <v>0.5</v>
      </c>
      <c r="F65" s="51">
        <f>IF(K65=3,'OEFs calculated w historic cost'!F60*'OEFs calculated w historic cost'!F$89,'OEFs calculated w historic cost'!F60)</f>
        <v>0.5</v>
      </c>
      <c r="G65" s="51">
        <f>IF(K65=3,'OEFs calculated w historic cost'!G60*'OEFs calculated w historic cost'!G$89,'OEFs calculated w historic cost'!G60)</f>
        <v>0.5</v>
      </c>
      <c r="H65" s="52">
        <f>IF(J65=3,'OEFs calculated w historic cost'!H60*'OEFs calculated w historic cost'!H$89,'OEFs calculated w historic cost'!H60)</f>
        <v>0.5</v>
      </c>
      <c r="I65" s="18">
        <v>1</v>
      </c>
      <c r="J65" s="14">
        <v>1</v>
      </c>
      <c r="K65" s="20">
        <v>1</v>
      </c>
    </row>
    <row r="66" spans="2:27" x14ac:dyDescent="0.25">
      <c r="B66" s="40" t="s">
        <v>36</v>
      </c>
      <c r="C66" s="50">
        <f>IF(I66=3,'OEFs calculated w historic cost'!C61*'OEFs calculated w historic cost'!C$89,'OEFs calculated w historic cost'!C61)</f>
        <v>0.5</v>
      </c>
      <c r="D66" s="51">
        <f>IF(J66=3,'OEFs calculated w historic cost'!D61*'OEFs calculated w historic cost'!D$89,'OEFs calculated w historic cost'!D61)</f>
        <v>0.5</v>
      </c>
      <c r="E66" s="51">
        <f>IF(J66=3,'OEFs calculated w historic cost'!E61*'OEFs calculated w historic cost'!E$89,'OEFs calculated w historic cost'!E61)</f>
        <v>0.5</v>
      </c>
      <c r="F66" s="51">
        <f>IF(K66=3,'OEFs calculated w historic cost'!F61*'OEFs calculated w historic cost'!F$89,'OEFs calculated w historic cost'!F61)</f>
        <v>0.5</v>
      </c>
      <c r="G66" s="51">
        <f>IF(K66=3,'OEFs calculated w historic cost'!G61*'OEFs calculated w historic cost'!G$89,'OEFs calculated w historic cost'!G61)</f>
        <v>0.5</v>
      </c>
      <c r="H66" s="52">
        <f>IF(J66=3,'OEFs calculated w historic cost'!H61*'OEFs calculated w historic cost'!H$89,'OEFs calculated w historic cost'!H61)</f>
        <v>0.5</v>
      </c>
      <c r="I66" s="18">
        <v>1</v>
      </c>
      <c r="J66" s="14">
        <v>1</v>
      </c>
      <c r="K66" s="20">
        <v>1</v>
      </c>
      <c r="N66" s="2"/>
      <c r="O66" s="2"/>
      <c r="P66" s="2"/>
      <c r="Q66" s="2"/>
      <c r="R66" s="2"/>
      <c r="S66"/>
      <c r="T66"/>
    </row>
    <row r="67" spans="2:27" x14ac:dyDescent="0.25">
      <c r="B67" s="40" t="s">
        <v>55</v>
      </c>
      <c r="C67" s="50">
        <f>IF(I67=3,'OEFs calculated w historic cost'!C62*'OEFs calculated w historic cost'!C$89,'OEFs calculated w historic cost'!C62)</f>
        <v>0.14684247420792021</v>
      </c>
      <c r="D67" s="51">
        <f>IF(J67=3,'OEFs calculated w historic cost'!D62*'OEFs calculated w historic cost'!D$89,'OEFs calculated w historic cost'!D62)</f>
        <v>-0.1606534289922964</v>
      </c>
      <c r="E67" s="51">
        <f>IF(J67=3,'OEFs calculated w historic cost'!E62*'OEFs calculated w historic cost'!E$89,'OEFs calculated w historic cost'!E62)</f>
        <v>0.11942205562407943</v>
      </c>
      <c r="F67" s="51">
        <f>IF(K67=3,'OEFs calculated w historic cost'!F62*'OEFs calculated w historic cost'!F$89,'OEFs calculated w historic cost'!F62)</f>
        <v>-0.14548104521362434</v>
      </c>
      <c r="G67" s="51">
        <f>IF(K67=3,'OEFs calculated w historic cost'!G62*'OEFs calculated w historic cost'!G$89,'OEFs calculated w historic cost'!G62)</f>
        <v>-0.35297257090253531</v>
      </c>
      <c r="H67" s="52">
        <f>IF(J67=3,'OEFs calculated w historic cost'!H62*'OEFs calculated w historic cost'!H$89,'OEFs calculated w historic cost'!H62)</f>
        <v>0</v>
      </c>
      <c r="I67" s="18">
        <v>3</v>
      </c>
      <c r="J67" s="14">
        <v>3</v>
      </c>
      <c r="K67" s="20">
        <v>3</v>
      </c>
    </row>
    <row r="68" spans="2:27" x14ac:dyDescent="0.25">
      <c r="B68" s="40" t="s">
        <v>25</v>
      </c>
      <c r="C68" s="50">
        <f>IF(I68=3,'OEFs calculated w historic cost'!C63*'OEFs calculated w historic cost'!C$89,'OEFs calculated w historic cost'!C63)</f>
        <v>0</v>
      </c>
      <c r="D68" s="51">
        <f>IF(J68=3,'OEFs calculated w historic cost'!D63*'OEFs calculated w historic cost'!D$89,'OEFs calculated w historic cost'!D63)</f>
        <v>0</v>
      </c>
      <c r="E68" s="51">
        <f>IF(J68=3,'OEFs calculated w historic cost'!E63*'OEFs calculated w historic cost'!E$89,'OEFs calculated w historic cost'!E63)</f>
        <v>0</v>
      </c>
      <c r="F68" s="51">
        <f>IF(K68=3,'OEFs calculated w historic cost'!F63*'OEFs calculated w historic cost'!F$89,'OEFs calculated w historic cost'!F63)</f>
        <v>0</v>
      </c>
      <c r="G68" s="51">
        <f>IF(K68=3,'OEFs calculated w historic cost'!G63*'OEFs calculated w historic cost'!G$89,'OEFs calculated w historic cost'!G63)</f>
        <v>0</v>
      </c>
      <c r="H68" s="52">
        <f>IF(J68=3,'OEFs calculated w historic cost'!H63*'OEFs calculated w historic cost'!H$89,'OEFs calculated w historic cost'!H63)</f>
        <v>0</v>
      </c>
      <c r="I68" s="18"/>
      <c r="J68" s="14"/>
      <c r="K68" s="20"/>
      <c r="N68" s="10"/>
    </row>
    <row r="69" spans="2:27" x14ac:dyDescent="0.25">
      <c r="B69" s="40" t="s">
        <v>53</v>
      </c>
      <c r="C69" s="50">
        <f>IF(I69=3,'OEFs calculated w historic cost'!C64*'OEFs calculated w historic cost'!C$89,'OEFs calculated w historic cost'!C64)</f>
        <v>0.36710618551980057</v>
      </c>
      <c r="D69" s="51">
        <f>IF(J69=3,'OEFs calculated w historic cost'!D64*'OEFs calculated w historic cost'!D$89,'OEFs calculated w historic cost'!D64)</f>
        <v>0</v>
      </c>
      <c r="E69" s="51">
        <f>IF(J69=3,'OEFs calculated w historic cost'!E64*'OEFs calculated w historic cost'!E$89,'OEFs calculated w historic cost'!E64)</f>
        <v>0</v>
      </c>
      <c r="F69" s="51">
        <f>IF(K69=3,'OEFs calculated w historic cost'!F64*'OEFs calculated w historic cost'!F$89,'OEFs calculated w historic cost'!F64)</f>
        <v>0</v>
      </c>
      <c r="G69" s="51">
        <f>IF(K69=3,'OEFs calculated w historic cost'!G64*'OEFs calculated w historic cost'!G$89,'OEFs calculated w historic cost'!G64)</f>
        <v>0</v>
      </c>
      <c r="H69" s="52">
        <f>IF(J69=3,'OEFs calculated w historic cost'!H64*'OEFs calculated w historic cost'!H$89,'OEFs calculated w historic cost'!H64)</f>
        <v>0</v>
      </c>
      <c r="I69" s="18">
        <v>3</v>
      </c>
      <c r="J69" s="14"/>
      <c r="K69" s="20"/>
    </row>
    <row r="70" spans="2:27" x14ac:dyDescent="0.25">
      <c r="B70" s="40" t="s">
        <v>51</v>
      </c>
      <c r="C70" s="50">
        <f>IF(I70=3,'OEFs calculated w historic cost'!C65*'OEFs calculated w historic cost'!C$89,'OEFs calculated w historic cost'!C65)</f>
        <v>0</v>
      </c>
      <c r="D70" s="51">
        <f>IF(J70=3,'OEFs calculated w historic cost'!D65*'OEFs calculated w historic cost'!D$89,'OEFs calculated w historic cost'!D65)</f>
        <v>0</v>
      </c>
      <c r="E70" s="51">
        <f>IF(J70=3,'OEFs calculated w historic cost'!E65*'OEFs calculated w historic cost'!E$89,'OEFs calculated w historic cost'!E65)</f>
        <v>0</v>
      </c>
      <c r="F70" s="51">
        <f>IF(K70=3,'OEFs calculated w historic cost'!F65*'OEFs calculated w historic cost'!F$89,'OEFs calculated w historic cost'!F65)</f>
        <v>0</v>
      </c>
      <c r="G70" s="51">
        <f>IF(K70=3,'OEFs calculated w historic cost'!G65*'OEFs calculated w historic cost'!G$89,'OEFs calculated w historic cost'!G65)</f>
        <v>0</v>
      </c>
      <c r="H70" s="52">
        <f>IF(J70=3,'OEFs calculated w historic cost'!H65*'OEFs calculated w historic cost'!H$89,'OEFs calculated w historic cost'!H65)</f>
        <v>0</v>
      </c>
      <c r="I70" s="18"/>
      <c r="J70" s="14"/>
      <c r="K70" s="20"/>
    </row>
    <row r="71" spans="2:27" x14ac:dyDescent="0.25">
      <c r="B71" s="40" t="s">
        <v>47</v>
      </c>
      <c r="C71" s="50">
        <f>IF(I71=3,'OEFs calculated w historic cost'!C66*'OEFs calculated w historic cost'!C$89,'OEFs calculated w historic cost'!C66)</f>
        <v>0</v>
      </c>
      <c r="D71" s="51">
        <f>IF(J71=3,'OEFs calculated w historic cost'!D66*'OEFs calculated w historic cost'!D$89,'OEFs calculated w historic cost'!D66)</f>
        <v>0</v>
      </c>
      <c r="E71" s="51">
        <f>IF(J71=3,'OEFs calculated w historic cost'!E66*'OEFs calculated w historic cost'!E$89,'OEFs calculated w historic cost'!E66)</f>
        <v>0</v>
      </c>
      <c r="F71" s="51">
        <f>IF(K71=3,'OEFs calculated w historic cost'!F66*'OEFs calculated w historic cost'!F$89,'OEFs calculated w historic cost'!F66)</f>
        <v>0</v>
      </c>
      <c r="G71" s="51">
        <f>IF(K71=3,'OEFs calculated w historic cost'!G66*'OEFs calculated w historic cost'!G$89,'OEFs calculated w historic cost'!G66)</f>
        <v>0</v>
      </c>
      <c r="H71" s="52">
        <f>IF(J71=3,'OEFs calculated w historic cost'!H66*'OEFs calculated w historic cost'!H$89,'OEFs calculated w historic cost'!H66)</f>
        <v>0</v>
      </c>
      <c r="I71" s="18"/>
      <c r="J71" s="14"/>
      <c r="K71" s="20"/>
    </row>
    <row r="72" spans="2:27" ht="15.75" thickBot="1" x14ac:dyDescent="0.3">
      <c r="B72" s="41" t="s">
        <v>44</v>
      </c>
      <c r="C72" s="53">
        <f>IF(I72=3,'OEFs calculated w historic cost'!C67*'OEFs calculated w historic cost'!C$89,'OEFs calculated w historic cost'!C67)</f>
        <v>0</v>
      </c>
      <c r="D72" s="54">
        <f>IF(J72=3,'OEFs calculated w historic cost'!D67*'OEFs calculated w historic cost'!D$89,'OEFs calculated w historic cost'!D67)</f>
        <v>0</v>
      </c>
      <c r="E72" s="54">
        <f>IF(J72=3,'OEFs calculated w historic cost'!E67*'OEFs calculated w historic cost'!E$89,'OEFs calculated w historic cost'!E67)</f>
        <v>0</v>
      </c>
      <c r="F72" s="54">
        <f>IF(K72=3,'OEFs calculated w historic cost'!F67*'OEFs calculated w historic cost'!F$89,'OEFs calculated w historic cost'!F67)</f>
        <v>0</v>
      </c>
      <c r="G72" s="54">
        <f>IF(K72=3,'OEFs calculated w historic cost'!G67*'OEFs calculated w historic cost'!G$89,'OEFs calculated w historic cost'!G67)</f>
        <v>0</v>
      </c>
      <c r="H72" s="55">
        <f>IF(J72=3,'OEFs calculated w historic cost'!H67*'OEFs calculated w historic cost'!H$89,'OEFs calculated w historic cost'!H67)</f>
        <v>0</v>
      </c>
      <c r="I72" s="43"/>
      <c r="J72" s="29"/>
      <c r="K72" s="30"/>
    </row>
    <row r="75" spans="2:27" x14ac:dyDescent="0.25">
      <c r="C75" s="2"/>
      <c r="D75" s="2"/>
      <c r="E75" s="2"/>
      <c r="F75" s="2"/>
      <c r="G75" s="2"/>
      <c r="H75" s="2"/>
    </row>
    <row r="76" spans="2:27" x14ac:dyDescent="0.25">
      <c r="S76" s="5"/>
    </row>
    <row r="77" spans="2:27" x14ac:dyDescent="0.25">
      <c r="C77" s="2"/>
      <c r="D77" s="2"/>
      <c r="E77" s="2"/>
      <c r="F77" s="2"/>
      <c r="G77" s="2"/>
      <c r="H77" s="2"/>
    </row>
    <row r="78" spans="2:27" x14ac:dyDescent="0.25">
      <c r="C78" s="2"/>
      <c r="D78" s="2"/>
      <c r="E78" s="2"/>
      <c r="F78" s="2"/>
      <c r="G78" s="2"/>
      <c r="H78" s="2"/>
    </row>
    <row r="79" spans="2:27" x14ac:dyDescent="0.25">
      <c r="C79" s="5"/>
      <c r="D79" s="5"/>
      <c r="E79" s="5"/>
      <c r="F79" s="5"/>
      <c r="G79" s="5"/>
      <c r="H79" s="5"/>
      <c r="M79" s="7"/>
      <c r="N79" s="7"/>
      <c r="O79" s="7"/>
      <c r="P79" s="7"/>
      <c r="Q79" s="7"/>
      <c r="R79" s="7"/>
    </row>
    <row r="80" spans="2:27" x14ac:dyDescent="0.25">
      <c r="C80" s="2"/>
      <c r="D80" s="2"/>
      <c r="E80" s="2"/>
      <c r="F80" s="2"/>
      <c r="G80" s="2"/>
      <c r="H80" s="2"/>
      <c r="M80" s="9"/>
      <c r="N80" s="9"/>
      <c r="O80" s="9"/>
      <c r="P80" s="9"/>
      <c r="Q80" s="9"/>
      <c r="R80" s="9"/>
      <c r="U80" s="1"/>
      <c r="V80" s="8"/>
      <c r="W80" s="8"/>
      <c r="X80" s="8"/>
      <c r="Y80" s="8"/>
      <c r="Z80" s="8"/>
      <c r="AA80" s="8"/>
    </row>
    <row r="81" spans="2:28" x14ac:dyDescent="0.25">
      <c r="M81" s="4"/>
      <c r="N81" s="4"/>
      <c r="O81" s="4"/>
      <c r="P81" s="4"/>
      <c r="Q81" s="4"/>
      <c r="R81" s="4"/>
      <c r="V81" s="2"/>
    </row>
    <row r="83" spans="2:28" x14ac:dyDescent="0.25">
      <c r="B83" s="1"/>
      <c r="K83"/>
      <c r="R83" s="1"/>
      <c r="T83"/>
      <c r="U83" s="2"/>
    </row>
    <row r="84" spans="2:28" x14ac:dyDescent="0.25">
      <c r="C84" s="11"/>
      <c r="D84" s="11"/>
      <c r="E84" s="11"/>
      <c r="F84" s="11"/>
      <c r="G84" s="11"/>
      <c r="H84" s="11"/>
      <c r="K84"/>
      <c r="R84" s="1"/>
      <c r="T84"/>
      <c r="V84" s="9"/>
      <c r="W84" s="9"/>
      <c r="X84" s="9"/>
      <c r="Y84" s="9"/>
      <c r="Z84" s="9"/>
    </row>
    <row r="85" spans="2:28" x14ac:dyDescent="0.25">
      <c r="C85" s="11"/>
      <c r="D85" s="11"/>
      <c r="E85" s="11"/>
      <c r="F85" s="11"/>
      <c r="G85" s="11"/>
      <c r="H85" s="11"/>
      <c r="K85"/>
      <c r="R85" s="1"/>
      <c r="T85"/>
      <c r="V85" s="7"/>
      <c r="W85" s="7"/>
      <c r="X85" s="9"/>
      <c r="Y85" s="9"/>
      <c r="Z85" s="7"/>
    </row>
    <row r="86" spans="2:28" x14ac:dyDescent="0.25">
      <c r="C86" s="37"/>
      <c r="D86" s="37"/>
      <c r="E86" s="37"/>
      <c r="F86" s="37"/>
      <c r="G86" s="37"/>
      <c r="H86" s="37"/>
      <c r="K86"/>
      <c r="R86" s="1"/>
      <c r="T86"/>
      <c r="X86" s="4"/>
      <c r="Y86" s="9"/>
      <c r="AA86" s="11"/>
      <c r="AB86" s="12"/>
    </row>
    <row r="87" spans="2:28" x14ac:dyDescent="0.25">
      <c r="B87" s="5"/>
      <c r="C87" s="11"/>
      <c r="D87" s="11"/>
      <c r="E87" s="11"/>
      <c r="F87" s="11"/>
      <c r="G87" s="11"/>
      <c r="H87" s="11"/>
      <c r="K87"/>
      <c r="R87" s="1"/>
      <c r="T87"/>
      <c r="X87" s="9"/>
      <c r="Y87" s="9"/>
      <c r="AB87" s="13"/>
    </row>
    <row r="88" spans="2:28" x14ac:dyDescent="0.25">
      <c r="C88" s="11"/>
      <c r="D88" s="11"/>
      <c r="E88" s="11"/>
      <c r="F88" s="11"/>
      <c r="G88" s="11"/>
      <c r="H88" s="11"/>
      <c r="K88"/>
      <c r="R88" s="1"/>
      <c r="T88"/>
      <c r="X88" s="9"/>
      <c r="Y88" s="9"/>
      <c r="AA88" s="12"/>
      <c r="AB88" s="12"/>
    </row>
    <row r="89" spans="2:28" x14ac:dyDescent="0.25">
      <c r="Y89" s="4"/>
      <c r="Z89" s="4"/>
    </row>
    <row r="90" spans="2:28" x14ac:dyDescent="0.25">
      <c r="B90" s="1"/>
      <c r="C90" s="38"/>
      <c r="D90" s="38"/>
      <c r="E90" s="38"/>
      <c r="F90" s="38"/>
      <c r="G90" s="38"/>
      <c r="H90" s="38"/>
      <c r="Y90" s="9"/>
      <c r="Z90" s="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zoomScaleNormal="100" workbookViewId="0"/>
  </sheetViews>
  <sheetFormatPr defaultRowHeight="15" x14ac:dyDescent="0.25"/>
  <cols>
    <col min="1" max="1" width="9.140625" style="1"/>
    <col min="2" max="2" width="50.140625" customWidth="1"/>
    <col min="3" max="8" width="10.7109375" customWidth="1"/>
    <col min="9" max="11" width="10.7109375" style="1" customWidth="1"/>
    <col min="12" max="12" width="9.85546875" customWidth="1"/>
    <col min="13" max="13" width="12.85546875" customWidth="1"/>
    <col min="14" max="14" width="9.140625" customWidth="1"/>
    <col min="19" max="20" width="9.140625" style="1"/>
    <col min="21" max="21" width="15" customWidth="1"/>
    <col min="22" max="22" width="9" customWidth="1"/>
    <col min="23" max="27" width="8.7109375" customWidth="1"/>
  </cols>
  <sheetData>
    <row r="1" spans="2:14" ht="15.75" thickBot="1" x14ac:dyDescent="0.3"/>
    <row r="2" spans="2:14" ht="45" customHeight="1" thickBot="1" x14ac:dyDescent="0.3">
      <c r="C2" s="31" t="s">
        <v>74</v>
      </c>
      <c r="D2" s="32" t="s">
        <v>75</v>
      </c>
      <c r="E2" s="32" t="s">
        <v>76</v>
      </c>
      <c r="F2" s="32" t="s">
        <v>77</v>
      </c>
      <c r="G2" s="32" t="s">
        <v>78</v>
      </c>
      <c r="H2" s="33" t="s">
        <v>79</v>
      </c>
      <c r="I2" s="34" t="s">
        <v>80</v>
      </c>
      <c r="J2" s="35" t="s">
        <v>81</v>
      </c>
      <c r="K2" s="36" t="s">
        <v>89</v>
      </c>
    </row>
    <row r="3" spans="2:14" x14ac:dyDescent="0.25">
      <c r="B3" s="22" t="s">
        <v>9</v>
      </c>
      <c r="C3" s="47">
        <v>0</v>
      </c>
      <c r="D3" s="48">
        <v>0</v>
      </c>
      <c r="E3" s="48">
        <v>0</v>
      </c>
      <c r="F3" s="48">
        <v>0</v>
      </c>
      <c r="G3" s="48">
        <v>0</v>
      </c>
      <c r="H3" s="49">
        <v>0</v>
      </c>
      <c r="I3" s="25"/>
      <c r="J3" s="26"/>
      <c r="K3" s="27"/>
      <c r="M3" t="s">
        <v>61</v>
      </c>
      <c r="N3" t="s">
        <v>114</v>
      </c>
    </row>
    <row r="4" spans="2:14" x14ac:dyDescent="0.25">
      <c r="B4" s="23" t="s">
        <v>99</v>
      </c>
      <c r="C4" s="50">
        <v>0</v>
      </c>
      <c r="D4" s="51">
        <v>0</v>
      </c>
      <c r="E4" s="51">
        <v>0</v>
      </c>
      <c r="F4" s="51">
        <v>0</v>
      </c>
      <c r="G4" s="51">
        <v>0</v>
      </c>
      <c r="H4" s="52">
        <v>0</v>
      </c>
      <c r="I4" s="19"/>
      <c r="J4" s="14"/>
      <c r="K4" s="20"/>
      <c r="M4" t="s">
        <v>62</v>
      </c>
      <c r="N4" t="s">
        <v>115</v>
      </c>
    </row>
    <row r="5" spans="2:14" x14ac:dyDescent="0.25">
      <c r="B5" s="23" t="s">
        <v>91</v>
      </c>
      <c r="C5" s="50">
        <v>-0.5</v>
      </c>
      <c r="D5" s="51">
        <v>0.5</v>
      </c>
      <c r="E5" s="51">
        <v>0.5</v>
      </c>
      <c r="F5" s="51">
        <v>-0.5</v>
      </c>
      <c r="G5" s="51">
        <v>0.5</v>
      </c>
      <c r="H5" s="52">
        <v>-0.5</v>
      </c>
      <c r="I5" s="19">
        <v>1</v>
      </c>
      <c r="J5" s="14">
        <v>1</v>
      </c>
      <c r="K5" s="20">
        <v>1</v>
      </c>
      <c r="M5" t="s">
        <v>63</v>
      </c>
      <c r="N5" t="s">
        <v>119</v>
      </c>
    </row>
    <row r="6" spans="2:14" x14ac:dyDescent="0.25">
      <c r="B6" s="23" t="s">
        <v>92</v>
      </c>
      <c r="C6" s="50">
        <v>5.6</v>
      </c>
      <c r="D6" s="51">
        <v>0</v>
      </c>
      <c r="E6" s="51">
        <v>0</v>
      </c>
      <c r="F6" s="51">
        <v>0</v>
      </c>
      <c r="G6" s="51">
        <v>0</v>
      </c>
      <c r="H6" s="52">
        <v>0</v>
      </c>
      <c r="I6" s="19">
        <v>2</v>
      </c>
      <c r="J6" s="14"/>
      <c r="K6" s="20"/>
    </row>
    <row r="7" spans="2:14" x14ac:dyDescent="0.25">
      <c r="B7" s="23" t="s">
        <v>28</v>
      </c>
      <c r="C7" s="50">
        <v>0.5</v>
      </c>
      <c r="D7" s="51">
        <v>0.5</v>
      </c>
      <c r="E7" s="51">
        <v>0.5</v>
      </c>
      <c r="F7" s="51">
        <v>0.5</v>
      </c>
      <c r="G7" s="51">
        <v>0.5</v>
      </c>
      <c r="H7" s="52">
        <v>0.5</v>
      </c>
      <c r="I7" s="19">
        <v>1</v>
      </c>
      <c r="J7" s="14">
        <v>1</v>
      </c>
      <c r="K7" s="20">
        <v>1</v>
      </c>
      <c r="M7" t="s">
        <v>65</v>
      </c>
      <c r="N7" t="s">
        <v>84</v>
      </c>
    </row>
    <row r="8" spans="2:14" x14ac:dyDescent="0.25">
      <c r="B8" s="23" t="s">
        <v>0</v>
      </c>
      <c r="C8" s="50">
        <v>0.5</v>
      </c>
      <c r="D8" s="51">
        <v>-0.5</v>
      </c>
      <c r="E8" s="51">
        <v>-0.5</v>
      </c>
      <c r="F8" s="51">
        <v>-0.5</v>
      </c>
      <c r="G8" s="51">
        <v>-2.6</v>
      </c>
      <c r="H8" s="52">
        <v>-0.5</v>
      </c>
      <c r="I8" s="19">
        <v>1</v>
      </c>
      <c r="J8" s="14">
        <v>1</v>
      </c>
      <c r="K8" s="20">
        <v>1</v>
      </c>
      <c r="M8" t="s">
        <v>17</v>
      </c>
      <c r="N8" s="3">
        <v>0.39852270000000001</v>
      </c>
    </row>
    <row r="9" spans="2:14" x14ac:dyDescent="0.25">
      <c r="B9" s="23" t="s">
        <v>45</v>
      </c>
      <c r="C9" s="50">
        <v>0</v>
      </c>
      <c r="D9" s="51">
        <v>0</v>
      </c>
      <c r="E9" s="51">
        <v>0</v>
      </c>
      <c r="F9" s="51">
        <v>0</v>
      </c>
      <c r="G9" s="51">
        <v>0</v>
      </c>
      <c r="H9" s="52">
        <v>0</v>
      </c>
      <c r="I9" s="19"/>
      <c r="J9" s="14"/>
      <c r="K9" s="20"/>
      <c r="M9" t="s">
        <v>18</v>
      </c>
      <c r="N9" s="3">
        <v>0.44665319999999997</v>
      </c>
    </row>
    <row r="10" spans="2:14" x14ac:dyDescent="0.25">
      <c r="B10" s="23" t="s">
        <v>93</v>
      </c>
      <c r="C10" s="50">
        <v>8.5</v>
      </c>
      <c r="D10" s="51">
        <v>-0.5</v>
      </c>
      <c r="E10" s="51">
        <v>0.5</v>
      </c>
      <c r="F10" s="51">
        <v>0.5</v>
      </c>
      <c r="G10" s="51">
        <v>-0.5</v>
      </c>
      <c r="H10" s="52">
        <v>-0.5</v>
      </c>
      <c r="I10" s="19">
        <v>2</v>
      </c>
      <c r="J10" s="14">
        <v>1</v>
      </c>
      <c r="K10" s="20">
        <v>1</v>
      </c>
      <c r="M10" t="s">
        <v>66</v>
      </c>
      <c r="N10" s="3">
        <v>0.95049260000000002</v>
      </c>
    </row>
    <row r="11" spans="2:14" x14ac:dyDescent="0.25">
      <c r="B11" s="23" t="s">
        <v>95</v>
      </c>
      <c r="C11" s="50">
        <v>0</v>
      </c>
      <c r="D11" s="51">
        <v>0</v>
      </c>
      <c r="E11" s="51">
        <v>0</v>
      </c>
      <c r="F11" s="51">
        <v>0</v>
      </c>
      <c r="G11" s="51">
        <v>0</v>
      </c>
      <c r="H11" s="52">
        <v>0</v>
      </c>
      <c r="I11" s="19"/>
      <c r="J11" s="14"/>
      <c r="K11" s="20"/>
      <c r="M11" t="s">
        <v>19</v>
      </c>
      <c r="N11" s="3">
        <v>0.59330159999999998</v>
      </c>
    </row>
    <row r="12" spans="2:14" x14ac:dyDescent="0.25">
      <c r="B12" s="23" t="s">
        <v>43</v>
      </c>
      <c r="C12" s="50">
        <v>0</v>
      </c>
      <c r="D12" s="51">
        <v>0</v>
      </c>
      <c r="E12" s="51">
        <v>0</v>
      </c>
      <c r="F12" s="51">
        <v>0</v>
      </c>
      <c r="G12" s="51">
        <v>0.5</v>
      </c>
      <c r="H12" s="52">
        <v>0</v>
      </c>
      <c r="I12" s="19"/>
      <c r="J12" s="14"/>
      <c r="K12" s="20">
        <v>1</v>
      </c>
      <c r="M12" t="s">
        <v>21</v>
      </c>
      <c r="N12" s="3">
        <v>0.61800180000000005</v>
      </c>
    </row>
    <row r="13" spans="2:14" x14ac:dyDescent="0.25">
      <c r="B13" s="23" t="s">
        <v>10</v>
      </c>
      <c r="C13" s="50">
        <v>0</v>
      </c>
      <c r="D13" s="51">
        <v>0</v>
      </c>
      <c r="E13" s="51">
        <v>0</v>
      </c>
      <c r="F13" s="51">
        <v>0</v>
      </c>
      <c r="G13" s="51">
        <v>0</v>
      </c>
      <c r="H13" s="52">
        <v>0</v>
      </c>
      <c r="I13" s="19"/>
      <c r="J13" s="14"/>
      <c r="K13" s="20"/>
      <c r="M13" t="s">
        <v>22</v>
      </c>
      <c r="N13" s="3">
        <v>0.4816415</v>
      </c>
    </row>
    <row r="14" spans="2:14" x14ac:dyDescent="0.25">
      <c r="B14" s="23" t="s">
        <v>46</v>
      </c>
      <c r="C14" s="50">
        <v>0</v>
      </c>
      <c r="D14" s="51">
        <v>0</v>
      </c>
      <c r="E14" s="51">
        <v>0</v>
      </c>
      <c r="F14" s="51">
        <v>0</v>
      </c>
      <c r="G14" s="51">
        <v>0</v>
      </c>
      <c r="H14" s="52">
        <v>0</v>
      </c>
      <c r="I14" s="19"/>
      <c r="J14" s="14"/>
      <c r="K14" s="20"/>
      <c r="M14" t="s">
        <v>20</v>
      </c>
      <c r="N14" s="3">
        <v>0.54869849999999998</v>
      </c>
    </row>
    <row r="15" spans="2:14" x14ac:dyDescent="0.25">
      <c r="B15" s="23" t="s">
        <v>29</v>
      </c>
      <c r="C15" s="50">
        <v>0.5</v>
      </c>
      <c r="D15" s="51">
        <v>0.5</v>
      </c>
      <c r="E15" s="51">
        <v>0.5</v>
      </c>
      <c r="F15" s="51">
        <v>0.5</v>
      </c>
      <c r="G15" s="51">
        <v>0.5</v>
      </c>
      <c r="H15" s="52">
        <v>0.5</v>
      </c>
      <c r="I15" s="19">
        <v>1</v>
      </c>
      <c r="J15" s="14">
        <v>1</v>
      </c>
      <c r="K15" s="20">
        <v>1</v>
      </c>
      <c r="M15" t="s">
        <v>67</v>
      </c>
      <c r="N15" s="3">
        <v>0.71820779999999995</v>
      </c>
    </row>
    <row r="16" spans="2:14" x14ac:dyDescent="0.25">
      <c r="B16" s="23" t="s">
        <v>15</v>
      </c>
      <c r="C16" s="50">
        <v>0</v>
      </c>
      <c r="D16" s="51">
        <v>0</v>
      </c>
      <c r="E16" s="51">
        <v>0</v>
      </c>
      <c r="F16" s="51">
        <v>0</v>
      </c>
      <c r="G16" s="51">
        <v>0</v>
      </c>
      <c r="H16" s="52">
        <v>0</v>
      </c>
      <c r="I16" s="19"/>
      <c r="J16" s="14"/>
      <c r="K16" s="20"/>
      <c r="M16" t="s">
        <v>68</v>
      </c>
      <c r="N16" s="3">
        <v>0.94602019999999998</v>
      </c>
    </row>
    <row r="17" spans="2:14" x14ac:dyDescent="0.25">
      <c r="B17" s="23" t="s">
        <v>56</v>
      </c>
      <c r="C17" s="50">
        <v>0.5</v>
      </c>
      <c r="D17" s="51">
        <v>0.5</v>
      </c>
      <c r="E17" s="51">
        <v>0.5</v>
      </c>
      <c r="F17" s="51">
        <v>0.5</v>
      </c>
      <c r="G17" s="51">
        <v>0.5</v>
      </c>
      <c r="H17" s="52">
        <v>0.5</v>
      </c>
      <c r="I17" s="19">
        <v>1</v>
      </c>
      <c r="J17" s="14">
        <v>1</v>
      </c>
      <c r="K17" s="20">
        <v>1</v>
      </c>
      <c r="M17" t="s">
        <v>69</v>
      </c>
      <c r="N17" s="3">
        <v>0.84367110000000001</v>
      </c>
    </row>
    <row r="18" spans="2:14" x14ac:dyDescent="0.25">
      <c r="B18" s="23" t="s">
        <v>24</v>
      </c>
      <c r="C18" s="50">
        <v>0</v>
      </c>
      <c r="D18" s="51">
        <v>0</v>
      </c>
      <c r="E18" s="51">
        <v>0</v>
      </c>
      <c r="F18" s="51">
        <v>0</v>
      </c>
      <c r="G18" s="51">
        <v>0</v>
      </c>
      <c r="H18" s="52">
        <v>0</v>
      </c>
      <c r="I18" s="19"/>
      <c r="J18" s="14"/>
      <c r="K18" s="20"/>
      <c r="M18" t="s">
        <v>70</v>
      </c>
      <c r="N18" s="3">
        <v>0.76780820000000005</v>
      </c>
    </row>
    <row r="19" spans="2:14" x14ac:dyDescent="0.25">
      <c r="B19" s="23" t="s">
        <v>1</v>
      </c>
      <c r="C19" s="50">
        <v>0</v>
      </c>
      <c r="D19" s="51">
        <v>0</v>
      </c>
      <c r="E19" s="51">
        <v>0</v>
      </c>
      <c r="F19" s="51">
        <v>0</v>
      </c>
      <c r="G19" s="51">
        <v>3.4</v>
      </c>
      <c r="H19" s="52">
        <v>0</v>
      </c>
      <c r="I19" s="19"/>
      <c r="J19" s="14"/>
      <c r="K19" s="20">
        <v>3</v>
      </c>
      <c r="M19" t="s">
        <v>71</v>
      </c>
      <c r="N19" s="3">
        <v>0.7334465</v>
      </c>
    </row>
    <row r="20" spans="2:14" x14ac:dyDescent="0.25">
      <c r="B20" s="23" t="s">
        <v>2</v>
      </c>
      <c r="C20" s="50">
        <v>0</v>
      </c>
      <c r="D20" s="51">
        <v>0</v>
      </c>
      <c r="E20" s="51">
        <v>0</v>
      </c>
      <c r="F20" s="51">
        <v>0</v>
      </c>
      <c r="G20" s="51">
        <v>0</v>
      </c>
      <c r="H20" s="52">
        <v>0</v>
      </c>
      <c r="I20" s="19"/>
      <c r="J20" s="14"/>
      <c r="K20" s="20"/>
      <c r="M20" t="s">
        <v>72</v>
      </c>
      <c r="N20" s="3">
        <v>0.84272919999999996</v>
      </c>
    </row>
    <row r="21" spans="2:14" x14ac:dyDescent="0.25">
      <c r="B21" s="23" t="s">
        <v>102</v>
      </c>
      <c r="C21" s="50">
        <v>0</v>
      </c>
      <c r="D21" s="51">
        <v>0.5</v>
      </c>
      <c r="E21" s="51">
        <v>0.5</v>
      </c>
      <c r="F21" s="51">
        <v>2.8</v>
      </c>
      <c r="G21" s="51">
        <v>3</v>
      </c>
      <c r="H21" s="52">
        <v>0.5</v>
      </c>
      <c r="I21" s="19">
        <v>1</v>
      </c>
      <c r="J21" s="14">
        <v>1</v>
      </c>
      <c r="K21" s="20">
        <v>3</v>
      </c>
    </row>
    <row r="22" spans="2:14" x14ac:dyDescent="0.25">
      <c r="B22" s="23" t="s">
        <v>41</v>
      </c>
      <c r="C22" s="50">
        <v>0</v>
      </c>
      <c r="D22" s="51">
        <v>0</v>
      </c>
      <c r="E22" s="51">
        <v>0</v>
      </c>
      <c r="F22" s="51">
        <v>0</v>
      </c>
      <c r="G22" s="51">
        <v>0</v>
      </c>
      <c r="H22" s="52">
        <v>0</v>
      </c>
      <c r="I22" s="19"/>
      <c r="J22" s="14"/>
      <c r="K22" s="20"/>
    </row>
    <row r="23" spans="2:14" x14ac:dyDescent="0.25">
      <c r="B23" s="23" t="s">
        <v>27</v>
      </c>
      <c r="C23" s="50">
        <v>0.5</v>
      </c>
      <c r="D23" s="51">
        <v>0.5</v>
      </c>
      <c r="E23" s="51">
        <v>0.5</v>
      </c>
      <c r="F23" s="51">
        <v>0.5</v>
      </c>
      <c r="G23" s="51">
        <v>0.5</v>
      </c>
      <c r="H23" s="52">
        <v>0.5</v>
      </c>
      <c r="I23" s="19">
        <v>1</v>
      </c>
      <c r="J23" s="14">
        <v>1</v>
      </c>
      <c r="K23" s="20">
        <v>1</v>
      </c>
    </row>
    <row r="24" spans="2:14" x14ac:dyDescent="0.25">
      <c r="B24" s="23" t="s">
        <v>11</v>
      </c>
      <c r="C24" s="50">
        <v>-0.5</v>
      </c>
      <c r="D24" s="51">
        <v>-0.5</v>
      </c>
      <c r="E24" s="51">
        <v>-0.5</v>
      </c>
      <c r="F24" s="51">
        <v>-0.5</v>
      </c>
      <c r="G24" s="51">
        <v>0.5</v>
      </c>
      <c r="H24" s="52">
        <v>0.5</v>
      </c>
      <c r="I24" s="19">
        <v>1</v>
      </c>
      <c r="J24" s="14">
        <v>1</v>
      </c>
      <c r="K24" s="20">
        <v>1</v>
      </c>
    </row>
    <row r="25" spans="2:14" x14ac:dyDescent="0.25">
      <c r="B25" s="23" t="s">
        <v>101</v>
      </c>
      <c r="C25" s="50">
        <v>-0.5</v>
      </c>
      <c r="D25" s="51">
        <v>0.5</v>
      </c>
      <c r="E25" s="51">
        <v>0.5</v>
      </c>
      <c r="F25" s="51">
        <v>2.2000000000000002</v>
      </c>
      <c r="G25" s="51">
        <v>2.2000000000000002</v>
      </c>
      <c r="H25" s="52">
        <v>0.5</v>
      </c>
      <c r="I25" s="19">
        <v>1</v>
      </c>
      <c r="J25" s="14">
        <v>1</v>
      </c>
      <c r="K25" s="20">
        <v>3</v>
      </c>
    </row>
    <row r="26" spans="2:14" x14ac:dyDescent="0.25">
      <c r="B26" s="23" t="s">
        <v>4</v>
      </c>
      <c r="C26" s="50">
        <v>0</v>
      </c>
      <c r="D26" s="51">
        <v>0</v>
      </c>
      <c r="E26" s="51">
        <v>0</v>
      </c>
      <c r="F26" s="51">
        <v>0.1</v>
      </c>
      <c r="G26" s="51">
        <v>0</v>
      </c>
      <c r="H26" s="52">
        <v>0</v>
      </c>
      <c r="I26" s="19"/>
      <c r="J26" s="14"/>
      <c r="K26" s="20">
        <v>1</v>
      </c>
    </row>
    <row r="27" spans="2:14" x14ac:dyDescent="0.25">
      <c r="B27" s="23" t="s">
        <v>30</v>
      </c>
      <c r="C27" s="50">
        <v>0.5</v>
      </c>
      <c r="D27" s="51">
        <v>0.5</v>
      </c>
      <c r="E27" s="51">
        <v>0.5</v>
      </c>
      <c r="F27" s="51">
        <v>0.5</v>
      </c>
      <c r="G27" s="51">
        <v>0.5</v>
      </c>
      <c r="H27" s="52">
        <v>0.5</v>
      </c>
      <c r="I27" s="19">
        <v>1</v>
      </c>
      <c r="J27" s="14">
        <v>1</v>
      </c>
      <c r="K27" s="20">
        <v>1</v>
      </c>
    </row>
    <row r="28" spans="2:14" x14ac:dyDescent="0.25">
      <c r="B28" s="23" t="s">
        <v>52</v>
      </c>
      <c r="C28" s="50">
        <v>0</v>
      </c>
      <c r="D28" s="51">
        <v>0.95686555115985839</v>
      </c>
      <c r="E28" s="51">
        <v>0.60960230442193586</v>
      </c>
      <c r="F28" s="51">
        <v>0</v>
      </c>
      <c r="G28" s="51">
        <v>0.53590780295714679</v>
      </c>
      <c r="H28" s="52">
        <v>0.99482674510056657</v>
      </c>
      <c r="I28" s="19"/>
      <c r="J28" s="14">
        <v>3</v>
      </c>
      <c r="K28" s="20">
        <v>3</v>
      </c>
    </row>
    <row r="29" spans="2:14" x14ac:dyDescent="0.25">
      <c r="B29" s="23" t="s">
        <v>40</v>
      </c>
      <c r="C29" s="50">
        <v>0</v>
      </c>
      <c r="D29" s="51">
        <v>0</v>
      </c>
      <c r="E29" s="51">
        <v>0</v>
      </c>
      <c r="F29" s="51">
        <v>0</v>
      </c>
      <c r="G29" s="51">
        <v>0</v>
      </c>
      <c r="H29" s="52">
        <v>0</v>
      </c>
      <c r="I29" s="19"/>
      <c r="J29" s="14"/>
      <c r="K29" s="20"/>
    </row>
    <row r="30" spans="2:14" x14ac:dyDescent="0.25">
      <c r="B30" s="23" t="s">
        <v>57</v>
      </c>
      <c r="C30" s="50"/>
      <c r="D30" s="51"/>
      <c r="E30" s="51"/>
      <c r="F30" s="51"/>
      <c r="G30" s="51"/>
      <c r="H30" s="52"/>
      <c r="I30" s="19"/>
      <c r="J30" s="14"/>
      <c r="K30" s="20"/>
    </row>
    <row r="31" spans="2:14" x14ac:dyDescent="0.25">
      <c r="B31" s="23" t="s">
        <v>39</v>
      </c>
      <c r="C31" s="50">
        <v>0</v>
      </c>
      <c r="D31" s="51">
        <v>0</v>
      </c>
      <c r="E31" s="51">
        <v>0</v>
      </c>
      <c r="F31" s="51">
        <v>0</v>
      </c>
      <c r="G31" s="51">
        <v>0</v>
      </c>
      <c r="H31" s="52">
        <v>0</v>
      </c>
      <c r="I31" s="19"/>
      <c r="J31" s="14"/>
      <c r="K31" s="20"/>
    </row>
    <row r="32" spans="2:14" x14ac:dyDescent="0.25">
      <c r="B32" s="23" t="s">
        <v>38</v>
      </c>
      <c r="C32" s="50">
        <v>0</v>
      </c>
      <c r="D32" s="51">
        <v>0</v>
      </c>
      <c r="E32" s="51">
        <v>0</v>
      </c>
      <c r="F32" s="51">
        <v>0</v>
      </c>
      <c r="G32" s="51">
        <v>0</v>
      </c>
      <c r="H32" s="52">
        <v>0</v>
      </c>
      <c r="I32" s="19"/>
      <c r="J32" s="14"/>
      <c r="K32" s="20"/>
    </row>
    <row r="33" spans="2:11" x14ac:dyDescent="0.25">
      <c r="B33" s="23" t="s">
        <v>37</v>
      </c>
      <c r="C33" s="50">
        <v>0</v>
      </c>
      <c r="D33" s="51">
        <v>0</v>
      </c>
      <c r="E33" s="51">
        <v>0</v>
      </c>
      <c r="F33" s="51">
        <v>0</v>
      </c>
      <c r="G33" s="51">
        <v>0</v>
      </c>
      <c r="H33" s="52">
        <v>0</v>
      </c>
      <c r="I33" s="19"/>
      <c r="J33" s="14"/>
      <c r="K33" s="20"/>
    </row>
    <row r="34" spans="2:11" x14ac:dyDescent="0.25">
      <c r="B34" s="23" t="s">
        <v>90</v>
      </c>
      <c r="C34" s="50">
        <v>-0.11702342131906757</v>
      </c>
      <c r="D34" s="51">
        <v>-0.12922635482166692</v>
      </c>
      <c r="E34" s="51">
        <v>0.54104736202513681</v>
      </c>
      <c r="F34" s="51">
        <v>-4.2339742096429121E-2</v>
      </c>
      <c r="G34" s="51">
        <v>1.0920641593390603</v>
      </c>
      <c r="H34" s="52">
        <v>0.40378829205856331</v>
      </c>
      <c r="I34" s="19">
        <v>1</v>
      </c>
      <c r="J34" s="14">
        <v>1</v>
      </c>
      <c r="K34" s="20">
        <v>1</v>
      </c>
    </row>
    <row r="35" spans="2:11" x14ac:dyDescent="0.25">
      <c r="B35" s="23" t="s">
        <v>6</v>
      </c>
      <c r="C35" s="50">
        <v>0</v>
      </c>
      <c r="D35" s="51">
        <v>0</v>
      </c>
      <c r="E35" s="51">
        <v>0</v>
      </c>
      <c r="F35" s="51">
        <v>0</v>
      </c>
      <c r="G35" s="51">
        <v>0</v>
      </c>
      <c r="H35" s="52">
        <v>0</v>
      </c>
      <c r="I35" s="19"/>
      <c r="J35" s="14"/>
      <c r="K35" s="20"/>
    </row>
    <row r="36" spans="2:11" x14ac:dyDescent="0.25">
      <c r="B36" s="23" t="s">
        <v>48</v>
      </c>
      <c r="C36" s="50">
        <v>0.5</v>
      </c>
      <c r="D36" s="51">
        <v>0.5</v>
      </c>
      <c r="E36" s="51">
        <v>0.5</v>
      </c>
      <c r="F36" s="51">
        <v>0.5</v>
      </c>
      <c r="G36" s="51">
        <v>0.5</v>
      </c>
      <c r="H36" s="52">
        <v>0.5</v>
      </c>
      <c r="I36" s="19">
        <v>1</v>
      </c>
      <c r="J36" s="14">
        <v>1</v>
      </c>
      <c r="K36" s="20">
        <v>1</v>
      </c>
    </row>
    <row r="37" spans="2:11" x14ac:dyDescent="0.25">
      <c r="B37" s="23" t="s">
        <v>12</v>
      </c>
      <c r="C37" s="50">
        <v>0</v>
      </c>
      <c r="D37" s="51">
        <v>0</v>
      </c>
      <c r="E37" s="51">
        <v>0</v>
      </c>
      <c r="F37" s="51">
        <v>0</v>
      </c>
      <c r="G37" s="51">
        <v>0</v>
      </c>
      <c r="H37" s="52">
        <v>0</v>
      </c>
      <c r="I37" s="19"/>
      <c r="J37" s="14"/>
      <c r="K37" s="20"/>
    </row>
    <row r="38" spans="2:11" x14ac:dyDescent="0.25">
      <c r="B38" s="23" t="s">
        <v>5</v>
      </c>
      <c r="C38" s="50">
        <v>0</v>
      </c>
      <c r="D38" s="51">
        <v>0</v>
      </c>
      <c r="E38" s="51">
        <v>0</v>
      </c>
      <c r="F38" s="51">
        <v>0</v>
      </c>
      <c r="G38" s="51">
        <v>0</v>
      </c>
      <c r="H38" s="52">
        <v>0</v>
      </c>
      <c r="I38" s="19"/>
      <c r="J38" s="14"/>
      <c r="K38" s="20"/>
    </row>
    <row r="39" spans="2:11" x14ac:dyDescent="0.25">
      <c r="B39" s="23" t="s">
        <v>94</v>
      </c>
      <c r="C39" s="50">
        <v>0</v>
      </c>
      <c r="D39" s="51">
        <v>0</v>
      </c>
      <c r="E39" s="51">
        <v>0</v>
      </c>
      <c r="F39" s="51">
        <v>0</v>
      </c>
      <c r="G39" s="51">
        <v>0</v>
      </c>
      <c r="H39" s="52">
        <v>0</v>
      </c>
      <c r="I39" s="19"/>
      <c r="J39" s="14"/>
      <c r="K39" s="20"/>
    </row>
    <row r="40" spans="2:11" x14ac:dyDescent="0.25">
      <c r="B40" s="23" t="s">
        <v>31</v>
      </c>
      <c r="C40" s="50">
        <v>0.5</v>
      </c>
      <c r="D40" s="51">
        <v>0.5</v>
      </c>
      <c r="E40" s="51">
        <v>0.5</v>
      </c>
      <c r="F40" s="51">
        <v>0.5</v>
      </c>
      <c r="G40" s="51">
        <v>0.5</v>
      </c>
      <c r="H40" s="52">
        <v>0.5</v>
      </c>
      <c r="I40" s="19">
        <v>1</v>
      </c>
      <c r="J40" s="14">
        <v>1</v>
      </c>
      <c r="K40" s="20">
        <v>1</v>
      </c>
    </row>
    <row r="41" spans="2:11" x14ac:dyDescent="0.25">
      <c r="B41" s="23" t="s">
        <v>49</v>
      </c>
      <c r="C41" s="50">
        <v>0</v>
      </c>
      <c r="D41" s="51">
        <v>0</v>
      </c>
      <c r="E41" s="51">
        <v>0</v>
      </c>
      <c r="F41" s="51">
        <v>0</v>
      </c>
      <c r="G41" s="51">
        <v>0</v>
      </c>
      <c r="H41" s="52">
        <v>0</v>
      </c>
      <c r="I41" s="19"/>
      <c r="J41" s="14"/>
      <c r="K41" s="20"/>
    </row>
    <row r="42" spans="2:11" x14ac:dyDescent="0.25">
      <c r="B42" s="23" t="s">
        <v>13</v>
      </c>
      <c r="C42" s="50">
        <v>0</v>
      </c>
      <c r="D42" s="51">
        <v>0</v>
      </c>
      <c r="E42" s="51">
        <v>0</v>
      </c>
      <c r="F42" s="51">
        <v>-0.5</v>
      </c>
      <c r="G42" s="51">
        <v>-0.5</v>
      </c>
      <c r="H42" s="52">
        <v>0</v>
      </c>
      <c r="I42" s="19"/>
      <c r="J42" s="14"/>
      <c r="K42" s="20">
        <v>1</v>
      </c>
    </row>
    <row r="43" spans="2:11" x14ac:dyDescent="0.25">
      <c r="B43" s="23" t="s">
        <v>32</v>
      </c>
      <c r="C43" s="50">
        <v>0.5</v>
      </c>
      <c r="D43" s="51">
        <v>0.5</v>
      </c>
      <c r="E43" s="51">
        <v>0.5</v>
      </c>
      <c r="F43" s="51">
        <v>0.5</v>
      </c>
      <c r="G43" s="51">
        <v>0.5</v>
      </c>
      <c r="H43" s="52">
        <v>0.5</v>
      </c>
      <c r="I43" s="19">
        <v>1</v>
      </c>
      <c r="J43" s="14">
        <v>1</v>
      </c>
      <c r="K43" s="20">
        <v>1</v>
      </c>
    </row>
    <row r="44" spans="2:11" x14ac:dyDescent="0.25">
      <c r="B44" s="23" t="s">
        <v>33</v>
      </c>
      <c r="C44" s="50">
        <v>0</v>
      </c>
      <c r="D44" s="51">
        <v>0</v>
      </c>
      <c r="E44" s="51">
        <v>0</v>
      </c>
      <c r="F44" s="51">
        <v>0</v>
      </c>
      <c r="G44" s="51">
        <v>0</v>
      </c>
      <c r="H44" s="52">
        <v>0</v>
      </c>
      <c r="I44" s="19"/>
      <c r="J44" s="14"/>
      <c r="K44" s="20"/>
    </row>
    <row r="45" spans="2:11" x14ac:dyDescent="0.25">
      <c r="B45" s="23" t="s">
        <v>96</v>
      </c>
      <c r="C45" s="50">
        <v>0.5</v>
      </c>
      <c r="D45" s="51">
        <v>0.5</v>
      </c>
      <c r="E45" s="51">
        <v>0.5</v>
      </c>
      <c r="F45" s="51">
        <v>0.5</v>
      </c>
      <c r="G45" s="51">
        <v>0.5</v>
      </c>
      <c r="H45" s="52">
        <v>0.5</v>
      </c>
      <c r="I45" s="19">
        <v>1</v>
      </c>
      <c r="J45" s="14">
        <v>1</v>
      </c>
      <c r="K45" s="20">
        <v>1</v>
      </c>
    </row>
    <row r="46" spans="2:11" x14ac:dyDescent="0.25">
      <c r="B46" s="23" t="s">
        <v>97</v>
      </c>
      <c r="C46" s="50">
        <v>0</v>
      </c>
      <c r="D46" s="51">
        <v>0</v>
      </c>
      <c r="E46" s="51">
        <v>0</v>
      </c>
      <c r="F46" s="51">
        <v>0</v>
      </c>
      <c r="G46" s="51">
        <v>0</v>
      </c>
      <c r="H46" s="52">
        <v>0</v>
      </c>
      <c r="I46" s="19"/>
      <c r="J46" s="14"/>
      <c r="K46" s="20"/>
    </row>
    <row r="47" spans="2:11" x14ac:dyDescent="0.25">
      <c r="B47" s="23" t="s">
        <v>26</v>
      </c>
      <c r="C47" s="50">
        <v>0</v>
      </c>
      <c r="D47" s="51">
        <v>0</v>
      </c>
      <c r="E47" s="51">
        <v>0</v>
      </c>
      <c r="F47" s="51">
        <v>0</v>
      </c>
      <c r="G47" s="51">
        <v>0</v>
      </c>
      <c r="H47" s="52">
        <v>0</v>
      </c>
      <c r="I47" s="19"/>
      <c r="J47" s="14"/>
      <c r="K47" s="20"/>
    </row>
    <row r="48" spans="2:11" x14ac:dyDescent="0.25">
      <c r="B48" s="23" t="s">
        <v>42</v>
      </c>
      <c r="C48" s="50">
        <v>0</v>
      </c>
      <c r="D48" s="51">
        <v>0</v>
      </c>
      <c r="E48" s="51">
        <v>0</v>
      </c>
      <c r="F48" s="51">
        <v>0</v>
      </c>
      <c r="G48" s="51">
        <v>0</v>
      </c>
      <c r="H48" s="52">
        <v>0</v>
      </c>
      <c r="I48" s="19"/>
      <c r="J48" s="14"/>
      <c r="K48" s="20"/>
    </row>
    <row r="49" spans="2:20" x14ac:dyDescent="0.25">
      <c r="B49" s="23" t="s">
        <v>98</v>
      </c>
      <c r="C49" s="50">
        <v>0</v>
      </c>
      <c r="D49" s="51">
        <v>0</v>
      </c>
      <c r="E49" s="51">
        <v>0</v>
      </c>
      <c r="F49" s="51">
        <v>0</v>
      </c>
      <c r="G49" s="51">
        <v>0</v>
      </c>
      <c r="H49" s="52">
        <v>0</v>
      </c>
      <c r="I49" s="19"/>
      <c r="J49" s="14"/>
      <c r="K49" s="20"/>
    </row>
    <row r="50" spans="2:20" x14ac:dyDescent="0.25">
      <c r="B50" s="23" t="s">
        <v>50</v>
      </c>
      <c r="C50" s="50">
        <v>4</v>
      </c>
      <c r="D50" s="51">
        <v>0</v>
      </c>
      <c r="E50" s="51">
        <v>0</v>
      </c>
      <c r="F50" s="51">
        <v>0</v>
      </c>
      <c r="G50" s="51">
        <v>0</v>
      </c>
      <c r="H50" s="52">
        <v>0</v>
      </c>
      <c r="I50" s="19">
        <v>2</v>
      </c>
      <c r="J50" s="14"/>
      <c r="K50" s="20"/>
    </row>
    <row r="51" spans="2:20" x14ac:dyDescent="0.25">
      <c r="B51" s="23" t="s">
        <v>34</v>
      </c>
      <c r="C51" s="50">
        <v>0</v>
      </c>
      <c r="D51" s="51">
        <v>0</v>
      </c>
      <c r="E51" s="51">
        <v>0</v>
      </c>
      <c r="F51" s="51">
        <v>0</v>
      </c>
      <c r="G51" s="51">
        <v>0</v>
      </c>
      <c r="H51" s="52">
        <v>0</v>
      </c>
      <c r="I51" s="19"/>
      <c r="J51" s="14"/>
      <c r="K51" s="20"/>
    </row>
    <row r="52" spans="2:20" x14ac:dyDescent="0.25">
      <c r="B52" s="23" t="s">
        <v>35</v>
      </c>
      <c r="C52" s="50">
        <v>0.5</v>
      </c>
      <c r="D52" s="51">
        <v>0.5</v>
      </c>
      <c r="E52" s="51">
        <v>0.5</v>
      </c>
      <c r="F52" s="51">
        <v>0.5</v>
      </c>
      <c r="G52" s="51">
        <v>0.5</v>
      </c>
      <c r="H52" s="52">
        <v>0.5</v>
      </c>
      <c r="I52" s="19">
        <v>1</v>
      </c>
      <c r="J52" s="14">
        <v>1</v>
      </c>
      <c r="K52" s="20">
        <v>1</v>
      </c>
    </row>
    <row r="53" spans="2:20" x14ac:dyDescent="0.25">
      <c r="B53" s="23" t="s">
        <v>7</v>
      </c>
      <c r="C53" s="50">
        <v>-0.5</v>
      </c>
      <c r="D53" s="51">
        <v>-0.5</v>
      </c>
      <c r="E53" s="51">
        <v>-0.5</v>
      </c>
      <c r="F53" s="51">
        <v>0.5</v>
      </c>
      <c r="G53" s="51">
        <v>0.5</v>
      </c>
      <c r="H53" s="52">
        <v>-0.5</v>
      </c>
      <c r="I53" s="19">
        <v>1</v>
      </c>
      <c r="J53" s="14">
        <v>1</v>
      </c>
      <c r="K53" s="20">
        <v>1</v>
      </c>
    </row>
    <row r="54" spans="2:20" x14ac:dyDescent="0.25">
      <c r="B54" s="23" t="s">
        <v>100</v>
      </c>
      <c r="C54" s="50">
        <v>0</v>
      </c>
      <c r="D54" s="51">
        <v>0</v>
      </c>
      <c r="E54" s="51">
        <v>0</v>
      </c>
      <c r="F54" s="51">
        <v>0</v>
      </c>
      <c r="G54" s="51">
        <v>0</v>
      </c>
      <c r="H54" s="52">
        <v>0</v>
      </c>
      <c r="I54" s="19"/>
      <c r="J54" s="14"/>
      <c r="K54" s="20"/>
    </row>
    <row r="55" spans="2:20" x14ac:dyDescent="0.25">
      <c r="B55" s="23" t="s">
        <v>73</v>
      </c>
      <c r="C55" s="50">
        <v>0</v>
      </c>
      <c r="D55" s="51">
        <v>5.2376515672170987</v>
      </c>
      <c r="E55" s="51">
        <v>4.8642317241950961</v>
      </c>
      <c r="F55" s="51">
        <v>3.2204379978363424</v>
      </c>
      <c r="G55" s="51">
        <v>4.5854846737896056</v>
      </c>
      <c r="H55" s="52">
        <v>3.0687274329706389</v>
      </c>
      <c r="I55" s="19">
        <v>1</v>
      </c>
      <c r="J55" s="14">
        <v>1</v>
      </c>
      <c r="K55" s="20">
        <v>1</v>
      </c>
    </row>
    <row r="56" spans="2:20" x14ac:dyDescent="0.25">
      <c r="B56" s="23" t="s">
        <v>3</v>
      </c>
      <c r="C56" s="50">
        <v>0</v>
      </c>
      <c r="D56" s="51">
        <v>0</v>
      </c>
      <c r="E56" s="51">
        <v>0</v>
      </c>
      <c r="F56" s="51">
        <v>0</v>
      </c>
      <c r="G56" s="51">
        <v>0</v>
      </c>
      <c r="H56" s="52">
        <v>0</v>
      </c>
      <c r="I56" s="19"/>
      <c r="J56" s="14"/>
      <c r="K56" s="20"/>
    </row>
    <row r="57" spans="2:20" x14ac:dyDescent="0.25">
      <c r="B57" s="23" t="s">
        <v>54</v>
      </c>
      <c r="C57" s="50">
        <v>0</v>
      </c>
      <c r="D57" s="51">
        <v>0</v>
      </c>
      <c r="E57" s="51">
        <v>0</v>
      </c>
      <c r="F57" s="51">
        <v>2.7</v>
      </c>
      <c r="G57" s="51">
        <v>1.7</v>
      </c>
      <c r="H57" s="52">
        <v>0</v>
      </c>
      <c r="I57" s="19"/>
      <c r="J57" s="14"/>
      <c r="K57" s="20">
        <v>2</v>
      </c>
    </row>
    <row r="58" spans="2:20" x14ac:dyDescent="0.25">
      <c r="B58" s="23" t="s">
        <v>14</v>
      </c>
      <c r="C58" s="50">
        <v>0</v>
      </c>
      <c r="D58" s="51">
        <v>0</v>
      </c>
      <c r="E58" s="51">
        <v>0</v>
      </c>
      <c r="F58" s="51">
        <v>0</v>
      </c>
      <c r="G58" s="51">
        <v>0</v>
      </c>
      <c r="H58" s="52">
        <v>0</v>
      </c>
      <c r="I58" s="19"/>
      <c r="J58" s="14"/>
      <c r="K58" s="20"/>
    </row>
    <row r="59" spans="2:20" x14ac:dyDescent="0.25">
      <c r="B59" s="23" t="s">
        <v>8</v>
      </c>
      <c r="C59" s="50">
        <v>0.04</v>
      </c>
      <c r="D59" s="51">
        <v>0.03</v>
      </c>
      <c r="E59" s="51">
        <v>0.19</v>
      </c>
      <c r="F59" s="51">
        <v>0.22</v>
      </c>
      <c r="G59" s="51">
        <v>0.53</v>
      </c>
      <c r="H59" s="52">
        <v>0.55000000000000004</v>
      </c>
      <c r="I59" s="19">
        <v>2</v>
      </c>
      <c r="J59" s="14">
        <v>2</v>
      </c>
      <c r="K59" s="20">
        <v>2</v>
      </c>
    </row>
    <row r="60" spans="2:20" x14ac:dyDescent="0.25">
      <c r="B60" s="23" t="s">
        <v>16</v>
      </c>
      <c r="C60" s="50">
        <v>0.5</v>
      </c>
      <c r="D60" s="51">
        <v>0.5</v>
      </c>
      <c r="E60" s="51">
        <v>0.5</v>
      </c>
      <c r="F60" s="51">
        <v>0.5</v>
      </c>
      <c r="G60" s="51">
        <v>0.5</v>
      </c>
      <c r="H60" s="52">
        <v>0.5</v>
      </c>
      <c r="I60" s="19">
        <v>1</v>
      </c>
      <c r="J60" s="14">
        <v>1</v>
      </c>
      <c r="K60" s="20">
        <v>1</v>
      </c>
    </row>
    <row r="61" spans="2:20" x14ac:dyDescent="0.25">
      <c r="B61" s="23" t="s">
        <v>36</v>
      </c>
      <c r="C61" s="50">
        <v>0.5</v>
      </c>
      <c r="D61" s="51">
        <v>0.5</v>
      </c>
      <c r="E61" s="51">
        <v>0.5</v>
      </c>
      <c r="F61" s="51">
        <v>0.5</v>
      </c>
      <c r="G61" s="51">
        <v>0.5</v>
      </c>
      <c r="H61" s="52">
        <v>0.5</v>
      </c>
      <c r="I61" s="19">
        <v>1</v>
      </c>
      <c r="J61" s="14">
        <v>1</v>
      </c>
      <c r="K61" s="20">
        <v>1</v>
      </c>
      <c r="N61" s="2"/>
      <c r="O61" s="2"/>
      <c r="P61" s="2"/>
      <c r="Q61" s="2"/>
      <c r="R61" s="2"/>
      <c r="S61"/>
      <c r="T61"/>
    </row>
    <row r="62" spans="2:20" x14ac:dyDescent="0.25">
      <c r="B62" s="23" t="s">
        <v>55</v>
      </c>
      <c r="C62" s="50">
        <v>0.12</v>
      </c>
      <c r="D62" s="51">
        <v>-0.13</v>
      </c>
      <c r="E62" s="51">
        <v>0.1</v>
      </c>
      <c r="F62" s="51">
        <v>-0.12</v>
      </c>
      <c r="G62" s="51">
        <v>-0.26</v>
      </c>
      <c r="H62" s="52">
        <v>0</v>
      </c>
      <c r="I62" s="19">
        <v>3</v>
      </c>
      <c r="J62" s="14">
        <v>3</v>
      </c>
      <c r="K62" s="20">
        <v>3</v>
      </c>
    </row>
    <row r="63" spans="2:20" x14ac:dyDescent="0.25">
      <c r="B63" s="23" t="s">
        <v>25</v>
      </c>
      <c r="C63" s="50">
        <v>0</v>
      </c>
      <c r="D63" s="51">
        <v>0</v>
      </c>
      <c r="E63" s="51">
        <v>0</v>
      </c>
      <c r="F63" s="51">
        <v>0</v>
      </c>
      <c r="G63" s="51">
        <v>0</v>
      </c>
      <c r="H63" s="52">
        <v>0</v>
      </c>
      <c r="I63" s="19"/>
      <c r="J63" s="14"/>
      <c r="K63" s="20"/>
      <c r="N63" s="10"/>
    </row>
    <row r="64" spans="2:20" x14ac:dyDescent="0.25">
      <c r="B64" s="23" t="s">
        <v>53</v>
      </c>
      <c r="C64" s="50">
        <v>0.3</v>
      </c>
      <c r="D64" s="51">
        <v>0</v>
      </c>
      <c r="E64" s="51">
        <v>0</v>
      </c>
      <c r="F64" s="51">
        <v>0</v>
      </c>
      <c r="G64" s="51">
        <v>0</v>
      </c>
      <c r="H64" s="52">
        <v>0</v>
      </c>
      <c r="I64" s="19">
        <v>3</v>
      </c>
      <c r="J64" s="14"/>
      <c r="K64" s="20"/>
    </row>
    <row r="65" spans="2:27" x14ac:dyDescent="0.25">
      <c r="B65" s="23" t="s">
        <v>51</v>
      </c>
      <c r="C65" s="50">
        <v>0</v>
      </c>
      <c r="D65" s="51">
        <v>0</v>
      </c>
      <c r="E65" s="51">
        <v>0</v>
      </c>
      <c r="F65" s="51">
        <v>0</v>
      </c>
      <c r="G65" s="51">
        <v>0</v>
      </c>
      <c r="H65" s="52">
        <v>0</v>
      </c>
      <c r="I65" s="19"/>
      <c r="J65" s="14"/>
      <c r="K65" s="20"/>
    </row>
    <row r="66" spans="2:27" x14ac:dyDescent="0.25">
      <c r="B66" s="23" t="s">
        <v>47</v>
      </c>
      <c r="C66" s="50">
        <v>0</v>
      </c>
      <c r="D66" s="51">
        <v>0</v>
      </c>
      <c r="E66" s="51">
        <v>0</v>
      </c>
      <c r="F66" s="51">
        <v>0</v>
      </c>
      <c r="G66" s="51">
        <v>0</v>
      </c>
      <c r="H66" s="52">
        <v>0</v>
      </c>
      <c r="I66" s="19"/>
      <c r="J66" s="14"/>
      <c r="K66" s="20"/>
    </row>
    <row r="67" spans="2:27" ht="15.75" thickBot="1" x14ac:dyDescent="0.3">
      <c r="B67" s="24" t="s">
        <v>44</v>
      </c>
      <c r="C67" s="53">
        <v>0</v>
      </c>
      <c r="D67" s="54">
        <v>0</v>
      </c>
      <c r="E67" s="54">
        <v>0</v>
      </c>
      <c r="F67" s="54">
        <v>0</v>
      </c>
      <c r="G67" s="54">
        <v>0</v>
      </c>
      <c r="H67" s="55">
        <v>0</v>
      </c>
      <c r="I67" s="28"/>
      <c r="J67" s="29"/>
      <c r="K67" s="30"/>
    </row>
    <row r="69" spans="2:27" x14ac:dyDescent="0.25">
      <c r="B69" s="57" t="s">
        <v>85</v>
      </c>
    </row>
    <row r="70" spans="2:27" x14ac:dyDescent="0.25">
      <c r="C70" t="str">
        <f t="shared" ref="C70:H70" si="0">C2</f>
        <v>ActewAGL</v>
      </c>
      <c r="D70" t="str">
        <f t="shared" si="0"/>
        <v>Ausgrid</v>
      </c>
      <c r="E70" t="str">
        <f t="shared" si="0"/>
        <v>Endeavour</v>
      </c>
      <c r="F70" t="str">
        <f t="shared" si="0"/>
        <v>Energex</v>
      </c>
      <c r="G70" t="str">
        <f t="shared" si="0"/>
        <v>Ergon</v>
      </c>
      <c r="H70" t="str">
        <f t="shared" si="0"/>
        <v>Essential</v>
      </c>
    </row>
    <row r="71" spans="2:27" x14ac:dyDescent="0.25">
      <c r="B71" s="17" t="s">
        <v>116</v>
      </c>
      <c r="C71" s="16">
        <f t="shared" ref="C71:H71" si="1">SUM(C3:C67)</f>
        <v>22.942976578680934</v>
      </c>
      <c r="D71" s="16">
        <f t="shared" si="1"/>
        <v>11.465290763555288</v>
      </c>
      <c r="E71" s="16">
        <f t="shared" si="1"/>
        <v>12.804881390642167</v>
      </c>
      <c r="F71" s="16">
        <f t="shared" si="1"/>
        <v>16.078098255739913</v>
      </c>
      <c r="G71" s="16">
        <f t="shared" si="1"/>
        <v>21.183456636085811</v>
      </c>
      <c r="H71" s="16">
        <f t="shared" si="1"/>
        <v>10.517342470129769</v>
      </c>
    </row>
    <row r="72" spans="2:27" x14ac:dyDescent="0.25">
      <c r="B72" s="17" t="s">
        <v>117</v>
      </c>
      <c r="C72" s="16">
        <f>C6+C10+C36+C50</f>
        <v>18.600000000000001</v>
      </c>
      <c r="D72" s="16">
        <f>D28+D36+D55+D59</f>
        <v>6.7245171183769576</v>
      </c>
      <c r="E72" s="16">
        <f>E28+E36+E55+E59</f>
        <v>6.1638340286170328</v>
      </c>
      <c r="F72" s="16">
        <f>F8+F19+F25+F28+F34+F36+F57+F59+F55+F21</f>
        <v>11.098098255739913</v>
      </c>
      <c r="G72" s="16">
        <f>G8+G19+G25+G28+G34+G36+G57+G59+G55+G21</f>
        <v>14.943456636085813</v>
      </c>
      <c r="H72" s="16">
        <f>H28+H36+H55+H59</f>
        <v>5.1135541780712055</v>
      </c>
    </row>
    <row r="73" spans="2:27" x14ac:dyDescent="0.25">
      <c r="B73" s="17" t="s">
        <v>118</v>
      </c>
      <c r="C73" s="16">
        <f t="shared" ref="C73:H73" si="2">C71-C72</f>
        <v>4.3429765786809327</v>
      </c>
      <c r="D73" s="16">
        <f t="shared" si="2"/>
        <v>4.7407736451783302</v>
      </c>
      <c r="E73" s="16">
        <f t="shared" si="2"/>
        <v>6.6410473620251347</v>
      </c>
      <c r="F73" s="16">
        <f t="shared" si="2"/>
        <v>4.9800000000000004</v>
      </c>
      <c r="G73" s="16">
        <f t="shared" si="2"/>
        <v>6.2399999999999984</v>
      </c>
      <c r="H73" s="16">
        <f t="shared" si="2"/>
        <v>5.4037882920585636</v>
      </c>
    </row>
    <row r="74" spans="2:27" x14ac:dyDescent="0.25">
      <c r="C74" s="2"/>
      <c r="D74" s="2"/>
      <c r="E74" s="2"/>
      <c r="F74" s="2"/>
      <c r="G74" s="2"/>
      <c r="H74" s="2"/>
      <c r="S74" s="6"/>
    </row>
    <row r="75" spans="2:27" x14ac:dyDescent="0.25">
      <c r="B75" s="57" t="s">
        <v>86</v>
      </c>
      <c r="C75" s="2"/>
      <c r="D75" s="2"/>
      <c r="E75" s="2"/>
      <c r="F75" s="2"/>
      <c r="G75" s="2"/>
      <c r="H75" s="2"/>
    </row>
    <row r="76" spans="2:27" x14ac:dyDescent="0.25">
      <c r="C76" t="str">
        <f t="shared" ref="C76:H76" si="3">C70</f>
        <v>ActewAGL</v>
      </c>
      <c r="D76" t="str">
        <f t="shared" si="3"/>
        <v>Ausgrid</v>
      </c>
      <c r="E76" t="str">
        <f t="shared" si="3"/>
        <v>Endeavour</v>
      </c>
      <c r="F76" t="str">
        <f t="shared" si="3"/>
        <v>Energex</v>
      </c>
      <c r="G76" t="str">
        <f t="shared" si="3"/>
        <v>Ergon</v>
      </c>
      <c r="H76" t="str">
        <f t="shared" si="3"/>
        <v>Essential</v>
      </c>
      <c r="S76" s="5"/>
    </row>
    <row r="77" spans="2:27" x14ac:dyDescent="0.25">
      <c r="B77" s="17" t="s">
        <v>58</v>
      </c>
      <c r="C77" s="16">
        <f>SUMIF(I3:I67,"=1",C3:C67)</f>
        <v>4.3829765786809327</v>
      </c>
      <c r="D77" s="16">
        <f>SUMIF(J3:J67,"=1",D3:D67)</f>
        <v>10.608425212395431</v>
      </c>
      <c r="E77" s="16">
        <f>SUMIF(J3:J67,"=1",E3:E67)</f>
        <v>11.905279086220233</v>
      </c>
      <c r="F77" s="16">
        <f>SUMIF(K3:K67,"=1",F3:F67)</f>
        <v>8.2780982557399128</v>
      </c>
      <c r="G77" s="16">
        <f>SUMIF(K3:K67,"=1",G3:G67)</f>
        <v>10.077548833128667</v>
      </c>
      <c r="H77" s="16">
        <f>SUMIF(J3:J67,"=1",H3:H67)</f>
        <v>8.9725157250292007</v>
      </c>
    </row>
    <row r="78" spans="2:27" x14ac:dyDescent="0.25">
      <c r="B78" s="17" t="s">
        <v>59</v>
      </c>
      <c r="C78" s="16">
        <f>SUMIF(I3:I67,"=2",C3:C67)</f>
        <v>18.14</v>
      </c>
      <c r="D78" s="16">
        <f>SUMIF(J3:J67,"=2",D3:D67)</f>
        <v>0.03</v>
      </c>
      <c r="E78" s="16">
        <f>SUMIF(J3:J67,"=2",E3:E67)</f>
        <v>0.19</v>
      </c>
      <c r="F78" s="16">
        <f>SUMIF(K3:K67,"=2",F3:F67)</f>
        <v>2.9200000000000004</v>
      </c>
      <c r="G78" s="16">
        <f>SUMIF(K3:K67,"=2",G3:G67)</f>
        <v>2.23</v>
      </c>
      <c r="H78" s="16">
        <f>SUMIF(J3:J67,"=2",H3:H67)</f>
        <v>0.55000000000000004</v>
      </c>
    </row>
    <row r="79" spans="2:27" x14ac:dyDescent="0.25">
      <c r="B79" s="17" t="s">
        <v>60</v>
      </c>
      <c r="C79" s="15">
        <f>SUMIF(I3:I67,"=3",C3:C67)</f>
        <v>0.42</v>
      </c>
      <c r="D79" s="15">
        <f>SUMIF(J3:J67,"=3",D3:D67)</f>
        <v>0.82686555115985838</v>
      </c>
      <c r="E79" s="15">
        <f>SUMIF(J3:J67,"=3",E3:E67)</f>
        <v>0.70960230442193584</v>
      </c>
      <c r="F79" s="15">
        <f>SUMIF(K3:K67,"=3",F3:F67)</f>
        <v>4.88</v>
      </c>
      <c r="G79" s="15">
        <f>SUMIF(K3:K67,"=3",G3:G67)</f>
        <v>8.8759078029571477</v>
      </c>
      <c r="H79" s="15">
        <f>SUMIF(J3:J67,"=3",H3:H67)</f>
        <v>0.99482674510056657</v>
      </c>
      <c r="M79" s="7"/>
      <c r="N79" s="7"/>
      <c r="O79" s="7"/>
      <c r="P79" s="7"/>
      <c r="Q79" s="7"/>
      <c r="R79" s="7"/>
    </row>
    <row r="80" spans="2:27" x14ac:dyDescent="0.25">
      <c r="B80" s="17" t="s">
        <v>23</v>
      </c>
      <c r="C80" s="16">
        <f t="shared" ref="C80:H80" si="4">C79+C78+C77</f>
        <v>22.942976578680934</v>
      </c>
      <c r="D80" s="16">
        <f t="shared" si="4"/>
        <v>11.46529076355529</v>
      </c>
      <c r="E80" s="16">
        <f t="shared" si="4"/>
        <v>12.804881390642169</v>
      </c>
      <c r="F80" s="16">
        <f t="shared" si="4"/>
        <v>16.078098255739913</v>
      </c>
      <c r="G80" s="16">
        <f t="shared" si="4"/>
        <v>21.183456636085815</v>
      </c>
      <c r="H80" s="16">
        <f t="shared" si="4"/>
        <v>10.517342470129767</v>
      </c>
      <c r="M80" s="9"/>
      <c r="N80" s="9"/>
      <c r="O80" s="9"/>
      <c r="P80" s="9"/>
      <c r="Q80" s="9"/>
      <c r="R80" s="9"/>
      <c r="U80" s="1"/>
      <c r="V80" s="8"/>
      <c r="W80" s="8"/>
      <c r="X80" s="8"/>
      <c r="Y80" s="8"/>
      <c r="Z80" s="8"/>
      <c r="AA80" s="8"/>
    </row>
    <row r="81" spans="2:28" x14ac:dyDescent="0.25">
      <c r="M81" s="4"/>
      <c r="N81" s="4"/>
      <c r="O81" s="4"/>
      <c r="P81" s="4"/>
      <c r="Q81" s="4"/>
      <c r="R81" s="4"/>
      <c r="V81" s="2"/>
    </row>
    <row r="82" spans="2:28" x14ac:dyDescent="0.25">
      <c r="B82" s="57" t="s">
        <v>87</v>
      </c>
    </row>
    <row r="83" spans="2:28" x14ac:dyDescent="0.25">
      <c r="B83" s="1"/>
      <c r="C83" t="str">
        <f>C76</f>
        <v>ActewAGL</v>
      </c>
      <c r="D83" t="str">
        <f t="shared" ref="D83:H83" si="5">D76</f>
        <v>Ausgrid</v>
      </c>
      <c r="E83" t="str">
        <f t="shared" si="5"/>
        <v>Endeavour</v>
      </c>
      <c r="F83" t="str">
        <f t="shared" si="5"/>
        <v>Energex</v>
      </c>
      <c r="G83" t="str">
        <f t="shared" si="5"/>
        <v>Ergon</v>
      </c>
      <c r="H83" t="str">
        <f t="shared" si="5"/>
        <v>Essential</v>
      </c>
      <c r="K83"/>
      <c r="R83" s="1"/>
      <c r="T83"/>
      <c r="U83" s="2"/>
    </row>
    <row r="84" spans="2:28" x14ac:dyDescent="0.25">
      <c r="B84" s="17" t="s">
        <v>58</v>
      </c>
      <c r="C84" s="68">
        <f>C77</f>
        <v>4.3829765786809327</v>
      </c>
      <c r="D84" s="68">
        <f t="shared" ref="D84:H84" si="6">D77</f>
        <v>10.608425212395431</v>
      </c>
      <c r="E84" s="68">
        <f t="shared" si="6"/>
        <v>11.905279086220233</v>
      </c>
      <c r="F84" s="68">
        <f t="shared" si="6"/>
        <v>8.2780982557399128</v>
      </c>
      <c r="G84" s="68">
        <f t="shared" si="6"/>
        <v>10.077548833128667</v>
      </c>
      <c r="H84" s="68">
        <f t="shared" si="6"/>
        <v>8.9725157250292007</v>
      </c>
      <c r="K84"/>
      <c r="R84" s="1"/>
      <c r="T84"/>
      <c r="V84" s="9"/>
      <c r="W84" s="9"/>
      <c r="X84" s="9"/>
      <c r="Y84" s="9"/>
      <c r="Z84" s="9"/>
    </row>
    <row r="85" spans="2:28" x14ac:dyDescent="0.25">
      <c r="B85" s="17" t="s">
        <v>59</v>
      </c>
      <c r="C85" s="68">
        <f>C78</f>
        <v>18.14</v>
      </c>
      <c r="D85" s="68">
        <f t="shared" ref="D85:H85" si="7">D78</f>
        <v>0.03</v>
      </c>
      <c r="E85" s="68">
        <f t="shared" si="7"/>
        <v>0.19</v>
      </c>
      <c r="F85" s="68">
        <f t="shared" si="7"/>
        <v>2.9200000000000004</v>
      </c>
      <c r="G85" s="68">
        <f t="shared" si="7"/>
        <v>2.23</v>
      </c>
      <c r="H85" s="68">
        <f t="shared" si="7"/>
        <v>0.55000000000000004</v>
      </c>
      <c r="K85"/>
      <c r="R85" s="1"/>
      <c r="T85"/>
      <c r="V85" s="7"/>
      <c r="W85" s="7"/>
      <c r="X85" s="9"/>
      <c r="Y85" s="9"/>
      <c r="Z85" s="7"/>
    </row>
    <row r="86" spans="2:28" x14ac:dyDescent="0.25">
      <c r="B86" s="17" t="s">
        <v>60</v>
      </c>
      <c r="C86" s="51">
        <f>C79/(100-C77*$N$18/N8-C78*N8/$N$18-C79)*100</f>
        <v>0.51394865972772075</v>
      </c>
      <c r="D86" s="51">
        <f>D79/(100-D77*$N$18/N9-D78*N9/$N$18-D79)*100</f>
        <v>1.0218368162264333</v>
      </c>
      <c r="E86" s="51">
        <f>E79/(100-E77*$N$18/N11-E78*N11/$N$18-E79)*100</f>
        <v>0.84742165869651354</v>
      </c>
      <c r="F86" s="51">
        <f>F79/(100-F77*$N$18/N12-F78*N12/$N$18-F79)*100</f>
        <v>5.9162291720207225</v>
      </c>
      <c r="G86" s="51">
        <f>G79/(100-G77*$N$18/N13-G78*N13/$N$18-G79)*100</f>
        <v>12.049815370398685</v>
      </c>
      <c r="H86" s="51">
        <f>H79/(100-H77*$N$18/N14-H78*N14/$N$18-H79)*100</f>
        <v>1.1560137890940443</v>
      </c>
      <c r="K86"/>
      <c r="R86" s="1"/>
      <c r="T86"/>
      <c r="X86" s="4"/>
      <c r="Y86" s="9"/>
      <c r="AA86" s="11"/>
      <c r="AB86" s="12"/>
    </row>
    <row r="87" spans="2:28" x14ac:dyDescent="0.25">
      <c r="B87" s="17" t="s">
        <v>64</v>
      </c>
      <c r="C87" s="68">
        <f t="shared" ref="C87:H87" si="8">C84+C85+C86</f>
        <v>23.036925238408653</v>
      </c>
      <c r="D87" s="68">
        <f t="shared" si="8"/>
        <v>11.660262028621863</v>
      </c>
      <c r="E87" s="68">
        <f t="shared" si="8"/>
        <v>12.942700744916745</v>
      </c>
      <c r="F87" s="68">
        <f t="shared" si="8"/>
        <v>17.114327427760635</v>
      </c>
      <c r="G87" s="68">
        <f t="shared" si="8"/>
        <v>24.357364203527354</v>
      </c>
      <c r="H87" s="68">
        <f t="shared" si="8"/>
        <v>10.678529514123246</v>
      </c>
      <c r="K87"/>
      <c r="R87" s="1"/>
      <c r="T87"/>
      <c r="X87" s="9"/>
      <c r="Y87" s="9"/>
      <c r="AA87" s="12"/>
      <c r="AB87" s="12"/>
    </row>
    <row r="88" spans="2:28" x14ac:dyDescent="0.25">
      <c r="Y88" s="4"/>
      <c r="Z88" s="4"/>
    </row>
    <row r="89" spans="2:28" x14ac:dyDescent="0.25">
      <c r="B89" s="14" t="s">
        <v>88</v>
      </c>
      <c r="C89" s="56">
        <f>C86/C79</f>
        <v>1.2236872850660019</v>
      </c>
      <c r="D89" s="56">
        <f t="shared" ref="D89:H89" si="9">D86/D79</f>
        <v>1.2357956076330492</v>
      </c>
      <c r="E89" s="56">
        <f t="shared" si="9"/>
        <v>1.1942205562407942</v>
      </c>
      <c r="F89" s="56">
        <f t="shared" si="9"/>
        <v>1.2123420434468695</v>
      </c>
      <c r="G89" s="56">
        <f t="shared" si="9"/>
        <v>1.3575868111635974</v>
      </c>
      <c r="H89" s="56">
        <f t="shared" si="9"/>
        <v>1.1620252418698127</v>
      </c>
      <c r="Y89" s="9"/>
      <c r="Z89" s="9"/>
    </row>
  </sheetData>
  <sortState ref="B3:K67">
    <sortCondition ref="B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OEFs adjustments</vt:lpstr>
      <vt:lpstr>OEFs calculated w historic cost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2015-04-24T00:18:55Z</dcterms:modified>
</cp:coreProperties>
</file>