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60" windowWidth="28395" windowHeight="12075"/>
  </bookViews>
  <sheets>
    <sheet name="Final estimates" sheetId="4" r:id="rId1"/>
    <sheet name="CGS estimates" sheetId="5" r:id="rId2"/>
    <sheet name="RBA data and adjustments" sheetId="6" r:id="rId3"/>
    <sheet name="RBA interpolation calcs" sheetId="2" r:id="rId4"/>
    <sheet name="BVAL yields" sheetId="1" r:id="rId5"/>
    <sheet name="BVAL extrapolation margin calcs" sheetId="7" r:id="rId6"/>
  </sheets>
  <calcPr calcId="145621"/>
</workbook>
</file>

<file path=xl/calcChain.xml><?xml version="1.0" encoding="utf-8"?>
<calcChain xmlns="http://schemas.openxmlformats.org/spreadsheetml/2006/main">
  <c r="C3" i="1" l="1"/>
  <c r="D6" i="2"/>
  <c r="E6" i="2" s="1"/>
  <c r="AS21" i="6"/>
  <c r="AR15" i="6"/>
  <c r="AQ16" i="6"/>
  <c r="AR16" i="6" s="1"/>
  <c r="AS16" i="6" s="1"/>
  <c r="AP13" i="6"/>
  <c r="B4" i="7" l="1"/>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3" i="7"/>
  <c r="AU119" i="6"/>
  <c r="AU120" i="6"/>
  <c r="AU121" i="6"/>
  <c r="AU122" i="6"/>
  <c r="AU123" i="6"/>
  <c r="AU124" i="6"/>
  <c r="AU125" i="6"/>
  <c r="AU126" i="6"/>
  <c r="AU127"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AU65" i="6"/>
  <c r="AU66" i="6"/>
  <c r="AU67" i="6"/>
  <c r="AU68" i="6"/>
  <c r="AU69" i="6"/>
  <c r="AU70" i="6"/>
  <c r="AU71" i="6"/>
  <c r="AU72" i="6"/>
  <c r="AU73" i="6"/>
  <c r="AU74" i="6"/>
  <c r="AU75" i="6"/>
  <c r="AU76" i="6"/>
  <c r="AU77" i="6"/>
  <c r="AU78" i="6"/>
  <c r="AU79" i="6"/>
  <c r="AU80" i="6"/>
  <c r="AU81" i="6"/>
  <c r="AU82" i="6"/>
  <c r="AU83" i="6"/>
  <c r="AU84" i="6"/>
  <c r="AU85" i="6"/>
  <c r="AU86" i="6"/>
  <c r="AU87" i="6"/>
  <c r="AU88" i="6"/>
  <c r="AU89" i="6"/>
  <c r="AU90" i="6"/>
  <c r="AU91" i="6"/>
  <c r="AU92" i="6"/>
  <c r="AU93" i="6"/>
  <c r="AU94" i="6"/>
  <c r="AU95" i="6"/>
  <c r="AU96" i="6"/>
  <c r="AU97" i="6"/>
  <c r="AU98" i="6"/>
  <c r="AU99" i="6"/>
  <c r="AU100" i="6"/>
  <c r="AU101" i="6"/>
  <c r="AU102" i="6"/>
  <c r="AU103" i="6"/>
  <c r="AU104" i="6"/>
  <c r="AU105" i="6"/>
  <c r="AU106" i="6"/>
  <c r="AU107" i="6"/>
  <c r="AU108" i="6"/>
  <c r="AU109" i="6"/>
  <c r="AU110" i="6"/>
  <c r="AU111" i="6"/>
  <c r="AU112" i="6"/>
  <c r="AU113" i="6"/>
  <c r="AU114" i="6"/>
  <c r="AU115" i="6"/>
  <c r="AU116" i="6"/>
  <c r="AU117" i="6"/>
  <c r="AU118" i="6"/>
  <c r="AU13" i="6"/>
  <c r="AS14" i="6" l="1"/>
  <c r="AS15" i="6"/>
  <c r="AS17" i="6"/>
  <c r="AS18" i="6"/>
  <c r="AS19" i="6"/>
  <c r="AS20" i="6"/>
  <c r="AS22" i="6"/>
  <c r="AS23" i="6"/>
  <c r="AS24" i="6"/>
  <c r="AS25" i="6"/>
  <c r="AS26" i="6"/>
  <c r="AS27" i="6"/>
  <c r="AS28" i="6"/>
  <c r="AS29" i="6"/>
  <c r="AS30" i="6"/>
  <c r="AS31" i="6"/>
  <c r="AS32" i="6"/>
  <c r="AS33" i="6"/>
  <c r="AS34" i="6"/>
  <c r="AS35" i="6"/>
  <c r="AS36" i="6"/>
  <c r="AS37" i="6"/>
  <c r="AS38" i="6"/>
  <c r="AS39" i="6"/>
  <c r="AS40" i="6"/>
  <c r="AS41" i="6"/>
  <c r="AS42" i="6"/>
  <c r="AS43" i="6"/>
  <c r="AS44" i="6"/>
  <c r="AS45" i="6"/>
  <c r="AS46" i="6"/>
  <c r="AS47" i="6"/>
  <c r="AS48" i="6"/>
  <c r="AS49" i="6"/>
  <c r="AS50" i="6"/>
  <c r="AS51" i="6"/>
  <c r="AS52" i="6"/>
  <c r="AS53" i="6"/>
  <c r="AS54" i="6"/>
  <c r="AS55" i="6"/>
  <c r="AS56" i="6"/>
  <c r="AS57" i="6"/>
  <c r="AS58" i="6"/>
  <c r="AS59" i="6"/>
  <c r="AS60" i="6"/>
  <c r="AS61" i="6"/>
  <c r="AS62" i="6"/>
  <c r="AS63" i="6"/>
  <c r="AS64" i="6"/>
  <c r="AS65" i="6"/>
  <c r="AS66" i="6"/>
  <c r="AS67" i="6"/>
  <c r="AS68" i="6"/>
  <c r="AS69" i="6"/>
  <c r="AS70" i="6"/>
  <c r="AS71" i="6"/>
  <c r="AS72" i="6"/>
  <c r="AS73" i="6"/>
  <c r="AS74" i="6"/>
  <c r="AS75" i="6"/>
  <c r="AS76" i="6"/>
  <c r="AS77" i="6"/>
  <c r="AS78" i="6"/>
  <c r="AS79" i="6"/>
  <c r="AS80" i="6"/>
  <c r="AS81" i="6"/>
  <c r="AS82" i="6"/>
  <c r="AS83" i="6"/>
  <c r="AS84" i="6"/>
  <c r="AS85" i="6"/>
  <c r="AS86" i="6"/>
  <c r="AS87" i="6"/>
  <c r="AS88" i="6"/>
  <c r="AS89" i="6"/>
  <c r="AS90" i="6"/>
  <c r="AS91" i="6"/>
  <c r="AS92" i="6"/>
  <c r="AS93" i="6"/>
  <c r="AS94" i="6"/>
  <c r="AS95" i="6"/>
  <c r="AS96" i="6"/>
  <c r="AS97" i="6"/>
  <c r="AS98" i="6"/>
  <c r="AS99" i="6"/>
  <c r="AS100" i="6"/>
  <c r="AS101" i="6"/>
  <c r="AS102" i="6"/>
  <c r="AS103" i="6"/>
  <c r="AS104" i="6"/>
  <c r="AS105" i="6"/>
  <c r="AS106" i="6"/>
  <c r="AS107" i="6"/>
  <c r="AS108" i="6"/>
  <c r="AS109" i="6"/>
  <c r="AS110" i="6"/>
  <c r="AS111" i="6"/>
  <c r="AS112" i="6"/>
  <c r="AS113" i="6"/>
  <c r="AS114" i="6"/>
  <c r="AS115" i="6"/>
  <c r="AS116" i="6"/>
  <c r="AS117" i="6"/>
  <c r="AS118" i="6"/>
  <c r="AS119" i="6"/>
  <c r="AS120" i="6"/>
  <c r="AS121" i="6"/>
  <c r="AS122" i="6"/>
  <c r="AS123" i="6"/>
  <c r="AS124" i="6"/>
  <c r="AS125" i="6"/>
  <c r="AS126" i="6"/>
  <c r="AS127" i="6"/>
  <c r="AS13" i="6"/>
  <c r="AT14" i="6" l="1"/>
  <c r="AT15" i="6"/>
  <c r="AT16" i="6"/>
  <c r="AT17" i="6"/>
  <c r="AT18" i="6"/>
  <c r="AT19" i="6"/>
  <c r="AT20" i="6"/>
  <c r="AT21" i="6"/>
  <c r="AT22" i="6"/>
  <c r="AT23" i="6"/>
  <c r="AT24" i="6"/>
  <c r="AT25" i="6"/>
  <c r="AT26" i="6"/>
  <c r="AT27" i="6"/>
  <c r="AT28" i="6"/>
  <c r="AT29" i="6"/>
  <c r="AT30" i="6"/>
  <c r="AT31" i="6"/>
  <c r="AT32" i="6"/>
  <c r="AT33" i="6"/>
  <c r="AT34" i="6"/>
  <c r="AT35" i="6"/>
  <c r="AT36" i="6"/>
  <c r="AT37" i="6"/>
  <c r="AT38" i="6"/>
  <c r="AT39" i="6"/>
  <c r="AT40" i="6"/>
  <c r="AT41" i="6"/>
  <c r="AT42" i="6"/>
  <c r="AT43" i="6"/>
  <c r="AT44" i="6"/>
  <c r="AT45" i="6"/>
  <c r="AT46" i="6"/>
  <c r="AT47" i="6"/>
  <c r="AT48" i="6"/>
  <c r="AT49" i="6"/>
  <c r="AT50" i="6"/>
  <c r="AT51" i="6"/>
  <c r="AT52" i="6"/>
  <c r="AT53" i="6"/>
  <c r="AT54" i="6"/>
  <c r="AT55" i="6"/>
  <c r="AT56" i="6"/>
  <c r="AT57" i="6"/>
  <c r="AT58" i="6"/>
  <c r="AT59" i="6"/>
  <c r="AT60" i="6"/>
  <c r="AT61" i="6"/>
  <c r="AT62" i="6"/>
  <c r="AT63" i="6"/>
  <c r="AT64" i="6"/>
  <c r="AT65" i="6"/>
  <c r="AT66" i="6"/>
  <c r="AT67" i="6"/>
  <c r="AT68" i="6"/>
  <c r="AT69" i="6"/>
  <c r="AT70" i="6"/>
  <c r="AT71" i="6"/>
  <c r="AT72" i="6"/>
  <c r="AT73" i="6"/>
  <c r="AT74" i="6"/>
  <c r="AT75" i="6"/>
  <c r="AT76" i="6"/>
  <c r="AT77" i="6"/>
  <c r="AT78" i="6"/>
  <c r="AT79" i="6"/>
  <c r="AT80" i="6"/>
  <c r="AT81" i="6"/>
  <c r="AT82" i="6"/>
  <c r="AT83" i="6"/>
  <c r="AT84" i="6"/>
  <c r="AT85" i="6"/>
  <c r="AT86" i="6"/>
  <c r="AT87" i="6"/>
  <c r="AT88" i="6"/>
  <c r="AT89" i="6"/>
  <c r="AT90" i="6"/>
  <c r="AT91" i="6"/>
  <c r="AT92" i="6"/>
  <c r="AT93" i="6"/>
  <c r="AT94" i="6"/>
  <c r="AT95" i="6"/>
  <c r="AT96" i="6"/>
  <c r="AT97" i="6"/>
  <c r="AT98" i="6"/>
  <c r="AT99" i="6"/>
  <c r="AT100" i="6"/>
  <c r="AT101" i="6"/>
  <c r="AT102" i="6"/>
  <c r="AT103" i="6"/>
  <c r="AT104" i="6"/>
  <c r="AT105" i="6"/>
  <c r="AT106" i="6"/>
  <c r="AT107" i="6"/>
  <c r="AT108" i="6"/>
  <c r="AT109" i="6"/>
  <c r="AT110" i="6"/>
  <c r="AT111" i="6"/>
  <c r="AT112" i="6"/>
  <c r="AT113" i="6"/>
  <c r="AT114" i="6"/>
  <c r="AT115" i="6"/>
  <c r="AT116" i="6"/>
  <c r="AT117" i="6"/>
  <c r="AT118" i="6"/>
  <c r="AT119" i="6"/>
  <c r="AT120" i="6"/>
  <c r="AT121" i="6"/>
  <c r="AT122" i="6"/>
  <c r="AT123" i="6"/>
  <c r="AT124" i="6"/>
  <c r="AT125" i="6"/>
  <c r="AT126" i="6"/>
  <c r="AT127" i="6"/>
  <c r="AT13" i="6"/>
  <c r="D149" i="7" l="1"/>
  <c r="C149" i="1" s="1"/>
  <c r="D149" i="1" s="1"/>
  <c r="D106" i="7"/>
  <c r="C86" i="7"/>
  <c r="D86" i="7" s="1"/>
  <c r="C69" i="7"/>
  <c r="D69" i="7" s="1"/>
  <c r="D126" i="7"/>
  <c r="C59" i="7"/>
  <c r="D59" i="7" s="1"/>
  <c r="C115" i="7"/>
  <c r="D115" i="7" s="1"/>
  <c r="C71" i="7"/>
  <c r="D71" i="7" s="1"/>
  <c r="C79" i="7"/>
  <c r="D79" i="7" s="1"/>
  <c r="D44" i="7"/>
  <c r="C35" i="7"/>
  <c r="D35" i="7" s="1"/>
  <c r="C55" i="7"/>
  <c r="D55" i="7" s="1"/>
  <c r="C74" i="7"/>
  <c r="D74" i="7" s="1"/>
  <c r="C98" i="7"/>
  <c r="D98" i="7" s="1"/>
  <c r="C119" i="7"/>
  <c r="D119" i="7" s="1"/>
  <c r="C135" i="7"/>
  <c r="D135" i="7" s="1"/>
  <c r="C143" i="7"/>
  <c r="D143" i="7" s="1"/>
  <c r="C128" i="7"/>
  <c r="D128" i="7" s="1"/>
  <c r="C136" i="7"/>
  <c r="D136" i="7" s="1"/>
  <c r="C144" i="7"/>
  <c r="D144" i="7" s="1"/>
  <c r="C111" i="7"/>
  <c r="D111" i="7" s="1"/>
  <c r="C114" i="7"/>
  <c r="D114" i="7" s="1"/>
  <c r="C122" i="7"/>
  <c r="D122" i="7" s="1"/>
  <c r="C89" i="7"/>
  <c r="D89" i="7" s="1"/>
  <c r="C97" i="7"/>
  <c r="D97" i="7" s="1"/>
  <c r="C105" i="7"/>
  <c r="D105" i="7" s="1"/>
  <c r="C52" i="7"/>
  <c r="D52" i="7" s="1"/>
  <c r="C60" i="7"/>
  <c r="D60" i="7" s="1"/>
  <c r="C28" i="7"/>
  <c r="D28" i="7" s="1"/>
  <c r="C36" i="7"/>
  <c r="D36" i="7" s="1"/>
  <c r="C25" i="7"/>
  <c r="D25" i="7" s="1"/>
  <c r="C37" i="7"/>
  <c r="D37" i="7" s="1"/>
  <c r="C61" i="7"/>
  <c r="D61" i="7" s="1"/>
  <c r="C66" i="7"/>
  <c r="D66" i="7" s="1"/>
  <c r="C68" i="7"/>
  <c r="D68" i="7" s="1"/>
  <c r="C92" i="7"/>
  <c r="D92" i="7" s="1"/>
  <c r="C117" i="7"/>
  <c r="D117" i="7" s="1"/>
  <c r="C92" i="1" l="1"/>
  <c r="D92" i="1" s="1"/>
  <c r="C66" i="1"/>
  <c r="D66" i="1" s="1"/>
  <c r="C36" i="1"/>
  <c r="D36" i="1" s="1"/>
  <c r="C60" i="1"/>
  <c r="D60" i="1" s="1"/>
  <c r="C89" i="1"/>
  <c r="D89" i="1" s="1"/>
  <c r="C114" i="1"/>
  <c r="D114" i="1" s="1"/>
  <c r="C144" i="1"/>
  <c r="D144" i="1" s="1"/>
  <c r="C128" i="1"/>
  <c r="D128" i="1" s="1"/>
  <c r="C135" i="1"/>
  <c r="D135" i="1" s="1"/>
  <c r="C55" i="1"/>
  <c r="D55" i="1" s="1"/>
  <c r="C44" i="1"/>
  <c r="D44" i="1" s="1"/>
  <c r="C71" i="1"/>
  <c r="D71" i="1" s="1"/>
  <c r="C69" i="1"/>
  <c r="D69" i="1" s="1"/>
  <c r="C86" i="1"/>
  <c r="D86" i="1" s="1"/>
  <c r="C106" i="1"/>
  <c r="D106" i="1" s="1"/>
  <c r="C117" i="1"/>
  <c r="D117" i="1" s="1"/>
  <c r="C68" i="1"/>
  <c r="D68" i="1" s="1"/>
  <c r="C61" i="1"/>
  <c r="D61" i="1" s="1"/>
  <c r="C25" i="1"/>
  <c r="D25" i="1" s="1"/>
  <c r="C28" i="1"/>
  <c r="D28" i="1" s="1"/>
  <c r="C52" i="1"/>
  <c r="D52" i="1" s="1"/>
  <c r="C97" i="1"/>
  <c r="D97" i="1" s="1"/>
  <c r="C122" i="1"/>
  <c r="D122" i="1" s="1"/>
  <c r="C111" i="1"/>
  <c r="D111" i="1" s="1"/>
  <c r="C136" i="1"/>
  <c r="D136" i="1" s="1"/>
  <c r="C143" i="1"/>
  <c r="D143" i="1" s="1"/>
  <c r="C119" i="1"/>
  <c r="D119" i="1" s="1"/>
  <c r="C74" i="1"/>
  <c r="D74" i="1" s="1"/>
  <c r="C35" i="1"/>
  <c r="D35" i="1" s="1"/>
  <c r="C79" i="1"/>
  <c r="D79" i="1" s="1"/>
  <c r="C115" i="1"/>
  <c r="D115" i="1" s="1"/>
  <c r="C59" i="1"/>
  <c r="D59" i="1" s="1"/>
  <c r="C126" i="1"/>
  <c r="D126" i="1" s="1"/>
  <c r="C37" i="1"/>
  <c r="D37" i="1" s="1"/>
  <c r="C105" i="1"/>
  <c r="D105" i="1" s="1"/>
  <c r="C98" i="1"/>
  <c r="D98" i="1" s="1"/>
  <c r="C27" i="7"/>
  <c r="D27" i="7" s="1"/>
  <c r="C125" i="7"/>
  <c r="D125" i="7" s="1"/>
  <c r="C100" i="7"/>
  <c r="D100" i="7" s="1"/>
  <c r="C76" i="7"/>
  <c r="D76" i="7" s="1"/>
  <c r="C53" i="7"/>
  <c r="D53" i="7" s="1"/>
  <c r="C29" i="7"/>
  <c r="D29" i="7" s="1"/>
  <c r="D65" i="7"/>
  <c r="C40" i="7"/>
  <c r="D40" i="7" s="1"/>
  <c r="C32" i="7"/>
  <c r="D32" i="7" s="1"/>
  <c r="C64" i="7"/>
  <c r="D64" i="7" s="1"/>
  <c r="C56" i="7"/>
  <c r="D56" i="7" s="1"/>
  <c r="C48" i="7"/>
  <c r="D48" i="7" s="1"/>
  <c r="C101" i="7"/>
  <c r="D101" i="7" s="1"/>
  <c r="C93" i="7"/>
  <c r="D93" i="7" s="1"/>
  <c r="C107" i="7"/>
  <c r="D107" i="7" s="1"/>
  <c r="C118" i="7"/>
  <c r="D118" i="7" s="1"/>
  <c r="C110" i="7"/>
  <c r="D110" i="7" s="1"/>
  <c r="C148" i="7"/>
  <c r="D148" i="7" s="1"/>
  <c r="C140" i="7"/>
  <c r="D140" i="7" s="1"/>
  <c r="C132" i="7"/>
  <c r="D132" i="7" s="1"/>
  <c r="C147" i="7"/>
  <c r="D147" i="7" s="1"/>
  <c r="C139" i="7"/>
  <c r="D139" i="7" s="1"/>
  <c r="C131" i="7"/>
  <c r="D131" i="7" s="1"/>
  <c r="C90" i="7"/>
  <c r="D90" i="7" s="1"/>
  <c r="C85" i="7"/>
  <c r="D85" i="7" s="1"/>
  <c r="C82" i="7"/>
  <c r="D82" i="7" s="1"/>
  <c r="C63" i="7"/>
  <c r="D63" i="7" s="1"/>
  <c r="C43" i="7"/>
  <c r="D43" i="7" s="1"/>
  <c r="C83" i="7"/>
  <c r="D83" i="7" s="1"/>
  <c r="C75" i="7"/>
  <c r="D75" i="7" s="1"/>
  <c r="C67" i="7"/>
  <c r="D67" i="7" s="1"/>
  <c r="C47" i="7"/>
  <c r="D47" i="7" s="1"/>
  <c r="C113" i="7"/>
  <c r="D113" i="7" s="1"/>
  <c r="C121" i="7"/>
  <c r="D121" i="7" s="1"/>
  <c r="C88" i="7"/>
  <c r="D88" i="7" s="1"/>
  <c r="C96" i="7"/>
  <c r="D96" i="7" s="1"/>
  <c r="C104" i="7"/>
  <c r="D104" i="7" s="1"/>
  <c r="C72" i="7"/>
  <c r="D72" i="7" s="1"/>
  <c r="C80" i="7"/>
  <c r="D80" i="7" s="1"/>
  <c r="C49" i="7"/>
  <c r="D49" i="7" s="1"/>
  <c r="C57" i="7"/>
  <c r="D57" i="7" s="1"/>
  <c r="C45" i="7"/>
  <c r="D45" i="7" s="1"/>
  <c r="C33" i="7"/>
  <c r="D33" i="7" s="1"/>
  <c r="C41" i="7"/>
  <c r="D41" i="7" s="1"/>
  <c r="D84" i="7"/>
  <c r="D24" i="7"/>
  <c r="C42" i="7"/>
  <c r="D42" i="7" s="1"/>
  <c r="C38" i="7"/>
  <c r="D38" i="7" s="1"/>
  <c r="C34" i="7"/>
  <c r="D34" i="7" s="1"/>
  <c r="C30" i="7"/>
  <c r="D30" i="7" s="1"/>
  <c r="C26" i="7"/>
  <c r="D26" i="7" s="1"/>
  <c r="C62" i="7"/>
  <c r="D62" i="7" s="1"/>
  <c r="C58" i="7"/>
  <c r="D58" i="7" s="1"/>
  <c r="C54" i="7"/>
  <c r="D54" i="7" s="1"/>
  <c r="C50" i="7"/>
  <c r="D50" i="7" s="1"/>
  <c r="C46" i="7"/>
  <c r="D46" i="7" s="1"/>
  <c r="C103" i="7"/>
  <c r="D103" i="7" s="1"/>
  <c r="C99" i="7"/>
  <c r="D99" i="7" s="1"/>
  <c r="C95" i="7"/>
  <c r="D95" i="7" s="1"/>
  <c r="C91" i="7"/>
  <c r="D91" i="7" s="1"/>
  <c r="C87" i="7"/>
  <c r="D87" i="7" s="1"/>
  <c r="C124" i="7"/>
  <c r="D124" i="7" s="1"/>
  <c r="C120" i="7"/>
  <c r="D120" i="7" s="1"/>
  <c r="C116" i="7"/>
  <c r="D116" i="7" s="1"/>
  <c r="C112" i="7"/>
  <c r="D112" i="7" s="1"/>
  <c r="C108" i="7"/>
  <c r="D108" i="7" s="1"/>
  <c r="C109" i="7"/>
  <c r="D109" i="7" s="1"/>
  <c r="C146" i="7"/>
  <c r="D146" i="7" s="1"/>
  <c r="C142" i="7"/>
  <c r="D142" i="7" s="1"/>
  <c r="C138" i="7"/>
  <c r="D138" i="7" s="1"/>
  <c r="C134" i="7"/>
  <c r="D134" i="7" s="1"/>
  <c r="C130" i="7"/>
  <c r="D130" i="7" s="1"/>
  <c r="C127" i="7"/>
  <c r="D127" i="7" s="1"/>
  <c r="C145" i="7"/>
  <c r="D145" i="7" s="1"/>
  <c r="C141" i="7"/>
  <c r="D141" i="7" s="1"/>
  <c r="C137" i="7"/>
  <c r="D137" i="7" s="1"/>
  <c r="C133" i="7"/>
  <c r="D133" i="7" s="1"/>
  <c r="C129" i="7"/>
  <c r="D129" i="7" s="1"/>
  <c r="C123" i="7"/>
  <c r="D123" i="7" s="1"/>
  <c r="C94" i="7"/>
  <c r="D94" i="7" s="1"/>
  <c r="C102" i="7"/>
  <c r="D102" i="7" s="1"/>
  <c r="C70" i="7"/>
  <c r="D70" i="7" s="1"/>
  <c r="C78" i="7"/>
  <c r="D78" i="7" s="1"/>
  <c r="C51" i="7"/>
  <c r="D51" i="7" s="1"/>
  <c r="C31" i="7"/>
  <c r="D31" i="7" s="1"/>
  <c r="C39" i="7"/>
  <c r="D39" i="7" s="1"/>
  <c r="C81" i="7"/>
  <c r="D81" i="7" s="1"/>
  <c r="C77" i="7"/>
  <c r="D77" i="7" s="1"/>
  <c r="C73" i="7"/>
  <c r="D73" i="7" s="1"/>
  <c r="C81" i="1" l="1"/>
  <c r="D81" i="1" s="1"/>
  <c r="C102" i="1"/>
  <c r="D102" i="1" s="1"/>
  <c r="C123" i="1"/>
  <c r="D123" i="1" s="1"/>
  <c r="C127" i="1"/>
  <c r="D127" i="1" s="1"/>
  <c r="C142" i="1"/>
  <c r="D142" i="1" s="1"/>
  <c r="C109" i="1"/>
  <c r="D109" i="1" s="1"/>
  <c r="C120" i="1"/>
  <c r="D120" i="1" s="1"/>
  <c r="C95" i="1"/>
  <c r="D95" i="1" s="1"/>
  <c r="C58" i="1"/>
  <c r="D58" i="1" s="1"/>
  <c r="C34" i="1"/>
  <c r="D34" i="1" s="1"/>
  <c r="C33" i="1"/>
  <c r="D33" i="1" s="1"/>
  <c r="C80" i="1"/>
  <c r="D80" i="1" s="1"/>
  <c r="C113" i="1"/>
  <c r="D113" i="1" s="1"/>
  <c r="C75" i="1"/>
  <c r="D75" i="1" s="1"/>
  <c r="C82" i="1"/>
  <c r="D82" i="1" s="1"/>
  <c r="C139" i="1"/>
  <c r="D139" i="1" s="1"/>
  <c r="C148" i="1"/>
  <c r="D148" i="1" s="1"/>
  <c r="C48" i="1"/>
  <c r="D48" i="1" s="1"/>
  <c r="C40" i="1"/>
  <c r="D40" i="1" s="1"/>
  <c r="C76" i="1"/>
  <c r="D76" i="1" s="1"/>
  <c r="C73" i="1"/>
  <c r="D73" i="1" s="1"/>
  <c r="C31" i="1"/>
  <c r="D31" i="1" s="1"/>
  <c r="C78" i="1"/>
  <c r="D78" i="1" s="1"/>
  <c r="C133" i="1"/>
  <c r="D133" i="1" s="1"/>
  <c r="C141" i="1"/>
  <c r="D141" i="1" s="1"/>
  <c r="C134" i="1"/>
  <c r="D134" i="1" s="1"/>
  <c r="C112" i="1"/>
  <c r="D112" i="1" s="1"/>
  <c r="C87" i="1"/>
  <c r="D87" i="1" s="1"/>
  <c r="C103" i="1"/>
  <c r="D103" i="1" s="1"/>
  <c r="C50" i="1"/>
  <c r="D50" i="1" s="1"/>
  <c r="C26" i="1"/>
  <c r="D26" i="1" s="1"/>
  <c r="C42" i="1"/>
  <c r="D42" i="1" s="1"/>
  <c r="C84" i="1"/>
  <c r="D84" i="1" s="1"/>
  <c r="C57" i="1"/>
  <c r="D57" i="1" s="1"/>
  <c r="C104" i="1"/>
  <c r="D104" i="1" s="1"/>
  <c r="C88" i="1"/>
  <c r="D88" i="1" s="1"/>
  <c r="C47" i="1"/>
  <c r="D47" i="1" s="1"/>
  <c r="C43" i="1"/>
  <c r="D43" i="1" s="1"/>
  <c r="C90" i="1"/>
  <c r="D90" i="1" s="1"/>
  <c r="C132" i="1"/>
  <c r="D132" i="1" s="1"/>
  <c r="C118" i="1"/>
  <c r="D118" i="1" s="1"/>
  <c r="C93" i="1"/>
  <c r="D93" i="1" s="1"/>
  <c r="C64" i="1"/>
  <c r="D64" i="1" s="1"/>
  <c r="C29" i="1"/>
  <c r="D29" i="1" s="1"/>
  <c r="C125" i="1"/>
  <c r="D125" i="1" s="1"/>
  <c r="C77" i="1"/>
  <c r="D77" i="1" s="1"/>
  <c r="C39" i="1"/>
  <c r="D39" i="1" s="1"/>
  <c r="C51" i="1"/>
  <c r="D51" i="1" s="1"/>
  <c r="C70" i="1"/>
  <c r="D70" i="1" s="1"/>
  <c r="C94" i="1"/>
  <c r="D94" i="1" s="1"/>
  <c r="C129" i="1"/>
  <c r="D129" i="1" s="1"/>
  <c r="C137" i="1"/>
  <c r="D137" i="1" s="1"/>
  <c r="C145" i="1"/>
  <c r="D145" i="1" s="1"/>
  <c r="C130" i="1"/>
  <c r="D130" i="1" s="1"/>
  <c r="C138" i="1"/>
  <c r="D138" i="1" s="1"/>
  <c r="C146" i="1"/>
  <c r="D146" i="1" s="1"/>
  <c r="C108" i="1"/>
  <c r="D108" i="1" s="1"/>
  <c r="C116" i="1"/>
  <c r="D116" i="1" s="1"/>
  <c r="C124" i="1"/>
  <c r="D124" i="1" s="1"/>
  <c r="C91" i="1"/>
  <c r="D91" i="1" s="1"/>
  <c r="C99" i="1"/>
  <c r="D99" i="1" s="1"/>
  <c r="C46" i="1"/>
  <c r="D46" i="1" s="1"/>
  <c r="C54" i="1"/>
  <c r="D54" i="1" s="1"/>
  <c r="C62" i="1"/>
  <c r="D62" i="1" s="1"/>
  <c r="C30" i="1"/>
  <c r="D30" i="1" s="1"/>
  <c r="C38" i="1"/>
  <c r="D38" i="1" s="1"/>
  <c r="C24" i="1"/>
  <c r="D24" i="1" s="1"/>
  <c r="C41" i="1"/>
  <c r="D41" i="1" s="1"/>
  <c r="C45" i="1"/>
  <c r="D45" i="1" s="1"/>
  <c r="C49" i="1"/>
  <c r="D49" i="1" s="1"/>
  <c r="C72" i="1"/>
  <c r="D72" i="1" s="1"/>
  <c r="C96" i="1"/>
  <c r="D96" i="1" s="1"/>
  <c r="C121" i="1"/>
  <c r="D121" i="1" s="1"/>
  <c r="C67" i="1"/>
  <c r="D67" i="1" s="1"/>
  <c r="C83" i="1"/>
  <c r="D83" i="1" s="1"/>
  <c r="C63" i="1"/>
  <c r="D63" i="1" s="1"/>
  <c r="C85" i="1"/>
  <c r="D85" i="1" s="1"/>
  <c r="C131" i="1"/>
  <c r="D131" i="1" s="1"/>
  <c r="C147" i="1"/>
  <c r="D147" i="1" s="1"/>
  <c r="C140" i="1"/>
  <c r="D140" i="1" s="1"/>
  <c r="C110" i="1"/>
  <c r="D110" i="1" s="1"/>
  <c r="C107" i="1"/>
  <c r="D107" i="1" s="1"/>
  <c r="C101" i="1"/>
  <c r="D101" i="1" s="1"/>
  <c r="C56" i="1"/>
  <c r="D56" i="1" s="1"/>
  <c r="C32" i="1"/>
  <c r="D32" i="1" s="1"/>
  <c r="C65" i="1"/>
  <c r="D65" i="1" s="1"/>
  <c r="C53" i="1"/>
  <c r="D53" i="1" s="1"/>
  <c r="C100" i="1"/>
  <c r="D100" i="1" s="1"/>
  <c r="C27" i="1"/>
  <c r="D27" i="1" s="1"/>
  <c r="C5" i="7"/>
  <c r="D5" i="7" s="1"/>
  <c r="C20" i="7"/>
  <c r="D20" i="7" s="1"/>
  <c r="D3" i="7"/>
  <c r="C22" i="7"/>
  <c r="D22" i="7" s="1"/>
  <c r="C18" i="7"/>
  <c r="D18" i="7" s="1"/>
  <c r="C14" i="7"/>
  <c r="D14" i="7" s="1"/>
  <c r="C10" i="7"/>
  <c r="D10" i="7" s="1"/>
  <c r="C6" i="7"/>
  <c r="D6" i="7" s="1"/>
  <c r="C21" i="7"/>
  <c r="D21" i="7" s="1"/>
  <c r="C17" i="7"/>
  <c r="D17" i="7" s="1"/>
  <c r="C13" i="7"/>
  <c r="D13" i="7" s="1"/>
  <c r="C9" i="7"/>
  <c r="D9" i="7" s="1"/>
  <c r="C4" i="7"/>
  <c r="D4" i="7" s="1"/>
  <c r="C16" i="7"/>
  <c r="D16" i="7" s="1"/>
  <c r="C12" i="7"/>
  <c r="D12" i="7" s="1"/>
  <c r="C8" i="7"/>
  <c r="D8" i="7" s="1"/>
  <c r="C23" i="7"/>
  <c r="D23" i="7" s="1"/>
  <c r="C19" i="7"/>
  <c r="D19" i="7" s="1"/>
  <c r="C11" i="7"/>
  <c r="D11" i="7" s="1"/>
  <c r="C15" i="7"/>
  <c r="D15" i="7" s="1"/>
  <c r="C7" i="7"/>
  <c r="D7" i="7" s="1"/>
  <c r="AQ14" i="6"/>
  <c r="AQ15" i="6"/>
  <c r="AQ17" i="6"/>
  <c r="AQ18" i="6"/>
  <c r="AQ19" i="6"/>
  <c r="AQ20" i="6"/>
  <c r="AQ21" i="6"/>
  <c r="AQ22" i="6"/>
  <c r="AQ23" i="6"/>
  <c r="AQ24" i="6"/>
  <c r="AQ25" i="6"/>
  <c r="AQ26" i="6"/>
  <c r="AQ27" i="6"/>
  <c r="AQ28" i="6"/>
  <c r="AQ29" i="6"/>
  <c r="AQ30" i="6"/>
  <c r="AQ31" i="6"/>
  <c r="AQ32" i="6"/>
  <c r="AQ33" i="6"/>
  <c r="AQ34" i="6"/>
  <c r="AQ35" i="6"/>
  <c r="AQ36" i="6"/>
  <c r="AQ37" i="6"/>
  <c r="AQ38" i="6"/>
  <c r="AQ39" i="6"/>
  <c r="AQ40" i="6"/>
  <c r="AQ41" i="6"/>
  <c r="AQ42" i="6"/>
  <c r="AQ43" i="6"/>
  <c r="AQ44" i="6"/>
  <c r="AQ45" i="6"/>
  <c r="AQ46" i="6"/>
  <c r="AQ47" i="6"/>
  <c r="AQ48" i="6"/>
  <c r="AQ49" i="6"/>
  <c r="AQ50" i="6"/>
  <c r="AQ51" i="6"/>
  <c r="AQ52" i="6"/>
  <c r="AQ53" i="6"/>
  <c r="AQ54" i="6"/>
  <c r="AQ55" i="6"/>
  <c r="AQ56" i="6"/>
  <c r="AQ57" i="6"/>
  <c r="AQ58" i="6"/>
  <c r="AQ59" i="6"/>
  <c r="AQ60" i="6"/>
  <c r="AQ61" i="6"/>
  <c r="AQ62" i="6"/>
  <c r="AQ63" i="6"/>
  <c r="AQ64" i="6"/>
  <c r="AQ65" i="6"/>
  <c r="AQ66" i="6"/>
  <c r="AQ67" i="6"/>
  <c r="AR67" i="6" s="1"/>
  <c r="AQ68" i="6"/>
  <c r="AR68" i="6" s="1"/>
  <c r="AQ69" i="6"/>
  <c r="AR69" i="6" s="1"/>
  <c r="AQ70" i="6"/>
  <c r="AR70" i="6" s="1"/>
  <c r="AQ71" i="6"/>
  <c r="AR71" i="6" s="1"/>
  <c r="AQ72" i="6"/>
  <c r="AR72" i="6" s="1"/>
  <c r="AQ73" i="6"/>
  <c r="AR73" i="6" s="1"/>
  <c r="AQ74" i="6"/>
  <c r="AR74" i="6" s="1"/>
  <c r="AQ75" i="6"/>
  <c r="AR75" i="6" s="1"/>
  <c r="AQ76" i="6"/>
  <c r="AR76" i="6" s="1"/>
  <c r="AQ77" i="6"/>
  <c r="AR77" i="6" s="1"/>
  <c r="AQ78" i="6"/>
  <c r="AR78" i="6" s="1"/>
  <c r="AQ79" i="6"/>
  <c r="AR79" i="6" s="1"/>
  <c r="AQ80" i="6"/>
  <c r="AR80" i="6" s="1"/>
  <c r="AQ81" i="6"/>
  <c r="AR81" i="6" s="1"/>
  <c r="AQ82" i="6"/>
  <c r="AR82" i="6" s="1"/>
  <c r="AQ83" i="6"/>
  <c r="AR83" i="6" s="1"/>
  <c r="AQ84" i="6"/>
  <c r="AR84" i="6" s="1"/>
  <c r="AQ85" i="6"/>
  <c r="AR85" i="6" s="1"/>
  <c r="AQ86" i="6"/>
  <c r="AR86" i="6" s="1"/>
  <c r="AQ87" i="6"/>
  <c r="AR87" i="6" s="1"/>
  <c r="AQ88" i="6"/>
  <c r="AR88" i="6" s="1"/>
  <c r="AQ89" i="6"/>
  <c r="AR89" i="6" s="1"/>
  <c r="AQ90" i="6"/>
  <c r="AR90" i="6" s="1"/>
  <c r="AQ91" i="6"/>
  <c r="AR91" i="6" s="1"/>
  <c r="AQ92" i="6"/>
  <c r="AR92" i="6" s="1"/>
  <c r="AQ93" i="6"/>
  <c r="AR93" i="6" s="1"/>
  <c r="AQ94" i="6"/>
  <c r="AR94" i="6" s="1"/>
  <c r="AQ95" i="6"/>
  <c r="AR95" i="6" s="1"/>
  <c r="AQ96" i="6"/>
  <c r="AR96" i="6" s="1"/>
  <c r="AQ97" i="6"/>
  <c r="AR97" i="6" s="1"/>
  <c r="AQ98" i="6"/>
  <c r="AR98" i="6" s="1"/>
  <c r="AQ99" i="6"/>
  <c r="AR99" i="6" s="1"/>
  <c r="AQ100" i="6"/>
  <c r="AR100" i="6" s="1"/>
  <c r="AQ101" i="6"/>
  <c r="AR101" i="6" s="1"/>
  <c r="AQ102" i="6"/>
  <c r="AR102" i="6" s="1"/>
  <c r="AQ103" i="6"/>
  <c r="AR103" i="6" s="1"/>
  <c r="AQ104" i="6"/>
  <c r="AR104" i="6" s="1"/>
  <c r="AQ105" i="6"/>
  <c r="AR105" i="6" s="1"/>
  <c r="AQ106" i="6"/>
  <c r="AR106" i="6" s="1"/>
  <c r="AQ107" i="6"/>
  <c r="AR107" i="6" s="1"/>
  <c r="AQ108" i="6"/>
  <c r="AR108" i="6" s="1"/>
  <c r="AQ109" i="6"/>
  <c r="AR109" i="6" s="1"/>
  <c r="AQ110" i="6"/>
  <c r="AR110" i="6" s="1"/>
  <c r="AQ111" i="6"/>
  <c r="AR111" i="6" s="1"/>
  <c r="AQ112" i="6"/>
  <c r="AR112" i="6" s="1"/>
  <c r="AQ113" i="6"/>
  <c r="AR113" i="6" s="1"/>
  <c r="AQ114" i="6"/>
  <c r="AR114" i="6" s="1"/>
  <c r="AQ115" i="6"/>
  <c r="AR115" i="6" s="1"/>
  <c r="AQ116" i="6"/>
  <c r="AR116" i="6" s="1"/>
  <c r="AQ117" i="6"/>
  <c r="AR117" i="6" s="1"/>
  <c r="AQ118" i="6"/>
  <c r="AR118" i="6" s="1"/>
  <c r="AQ119" i="6"/>
  <c r="AR119" i="6" s="1"/>
  <c r="AQ120" i="6"/>
  <c r="AQ121" i="6"/>
  <c r="AQ122" i="6"/>
  <c r="AQ123" i="6"/>
  <c r="AQ124" i="6"/>
  <c r="AQ125" i="6"/>
  <c r="AQ126" i="6"/>
  <c r="AQ127" i="6"/>
  <c r="AQ13" i="6"/>
  <c r="AR13" i="6" s="1"/>
  <c r="AP14" i="6"/>
  <c r="AP15" i="6"/>
  <c r="AP16" i="6"/>
  <c r="AP17" i="6"/>
  <c r="AP18" i="6"/>
  <c r="AP19" i="6"/>
  <c r="AP20" i="6"/>
  <c r="AP21" i="6"/>
  <c r="AP22" i="6"/>
  <c r="AP23" i="6"/>
  <c r="AP24" i="6"/>
  <c r="AP25" i="6"/>
  <c r="AP26" i="6"/>
  <c r="AP27" i="6"/>
  <c r="AP28" i="6"/>
  <c r="AP29" i="6"/>
  <c r="AP30" i="6"/>
  <c r="AP31" i="6"/>
  <c r="AP32" i="6"/>
  <c r="AP33" i="6"/>
  <c r="AP34" i="6"/>
  <c r="AP35" i="6"/>
  <c r="AP36" i="6"/>
  <c r="AP37" i="6"/>
  <c r="AP38" i="6"/>
  <c r="AP39" i="6"/>
  <c r="AP40" i="6"/>
  <c r="AP41" i="6"/>
  <c r="AP42" i="6"/>
  <c r="AP43" i="6"/>
  <c r="AP44" i="6"/>
  <c r="AP45" i="6"/>
  <c r="AP46" i="6"/>
  <c r="AP47" i="6"/>
  <c r="AP48" i="6"/>
  <c r="AP49" i="6"/>
  <c r="AP50" i="6"/>
  <c r="AP51" i="6"/>
  <c r="AP52" i="6"/>
  <c r="AP53" i="6"/>
  <c r="AP54" i="6"/>
  <c r="AP55" i="6"/>
  <c r="AP56" i="6"/>
  <c r="AP57" i="6"/>
  <c r="AP58" i="6"/>
  <c r="AP59" i="6"/>
  <c r="AP60" i="6"/>
  <c r="AP61" i="6"/>
  <c r="AP62" i="6"/>
  <c r="AP63" i="6"/>
  <c r="AP64" i="6"/>
  <c r="AP65" i="6"/>
  <c r="AP66" i="6"/>
  <c r="AP67" i="6"/>
  <c r="AP68" i="6"/>
  <c r="AP69" i="6"/>
  <c r="AP70" i="6"/>
  <c r="AP71" i="6"/>
  <c r="AP72" i="6"/>
  <c r="AP73" i="6"/>
  <c r="AP74" i="6"/>
  <c r="AP75" i="6"/>
  <c r="AP76" i="6"/>
  <c r="AP77" i="6"/>
  <c r="AP78" i="6"/>
  <c r="AP79" i="6"/>
  <c r="AP80" i="6"/>
  <c r="AP81" i="6"/>
  <c r="AP82" i="6"/>
  <c r="AP83" i="6"/>
  <c r="AP84" i="6"/>
  <c r="AP85" i="6"/>
  <c r="AP86" i="6"/>
  <c r="AP87" i="6"/>
  <c r="AP88" i="6"/>
  <c r="AP89" i="6"/>
  <c r="AP90" i="6"/>
  <c r="AP91" i="6"/>
  <c r="AP92" i="6"/>
  <c r="AP93" i="6"/>
  <c r="AP94" i="6"/>
  <c r="AP95" i="6"/>
  <c r="AP96" i="6"/>
  <c r="AP97" i="6"/>
  <c r="AP98" i="6"/>
  <c r="AP99" i="6"/>
  <c r="AP100" i="6"/>
  <c r="AP101" i="6"/>
  <c r="AP102" i="6"/>
  <c r="AP103" i="6"/>
  <c r="AP104" i="6"/>
  <c r="AP105" i="6"/>
  <c r="AP106" i="6"/>
  <c r="AP107" i="6"/>
  <c r="AP108" i="6"/>
  <c r="AP109" i="6"/>
  <c r="AP110" i="6"/>
  <c r="AP111" i="6"/>
  <c r="AP112" i="6"/>
  <c r="AP113" i="6"/>
  <c r="AP114" i="6"/>
  <c r="AP115" i="6"/>
  <c r="AP116" i="6"/>
  <c r="AP117" i="6"/>
  <c r="AP118" i="6"/>
  <c r="AP119" i="6"/>
  <c r="E4" i="4" l="1"/>
  <c r="E3" i="4"/>
  <c r="F3" i="4" s="1"/>
  <c r="C7" i="1"/>
  <c r="D7" i="1" s="1"/>
  <c r="C23" i="1"/>
  <c r="D23" i="1" s="1"/>
  <c r="C13" i="1"/>
  <c r="D13" i="1" s="1"/>
  <c r="C18" i="1"/>
  <c r="D18" i="1" s="1"/>
  <c r="C11" i="1"/>
  <c r="D11" i="1" s="1"/>
  <c r="C12" i="1"/>
  <c r="D12" i="1" s="1"/>
  <c r="C4" i="1"/>
  <c r="D4" i="1" s="1"/>
  <c r="C21" i="1"/>
  <c r="D21" i="1" s="1"/>
  <c r="C10" i="1"/>
  <c r="D10" i="1" s="1"/>
  <c r="D3" i="1"/>
  <c r="C5" i="1"/>
  <c r="D5" i="1" s="1"/>
  <c r="C15" i="1"/>
  <c r="D15" i="1" s="1"/>
  <c r="C19" i="1"/>
  <c r="D19" i="1" s="1"/>
  <c r="C8" i="1"/>
  <c r="D8" i="1" s="1"/>
  <c r="C16" i="1"/>
  <c r="D16" i="1" s="1"/>
  <c r="C9" i="1"/>
  <c r="D9" i="1" s="1"/>
  <c r="C17" i="1"/>
  <c r="D17" i="1" s="1"/>
  <c r="C6" i="1"/>
  <c r="D6" i="1" s="1"/>
  <c r="C14" i="1"/>
  <c r="D14" i="1" s="1"/>
  <c r="C22" i="1"/>
  <c r="D22" i="1" s="1"/>
  <c r="C20" i="1"/>
  <c r="D20" i="1" s="1"/>
  <c r="AR66" i="6"/>
  <c r="AR64" i="6"/>
  <c r="AR62" i="6"/>
  <c r="AR60" i="6"/>
  <c r="AR58" i="6"/>
  <c r="AR56" i="6"/>
  <c r="AR54" i="6"/>
  <c r="AR52" i="6"/>
  <c r="AR50" i="6"/>
  <c r="AR48" i="6"/>
  <c r="AR46" i="6"/>
  <c r="AR44" i="6"/>
  <c r="AR42" i="6"/>
  <c r="AR40" i="6"/>
  <c r="AR38" i="6"/>
  <c r="AR36" i="6"/>
  <c r="AR34" i="6"/>
  <c r="AR32" i="6"/>
  <c r="AR30" i="6"/>
  <c r="AR28" i="6"/>
  <c r="AR26" i="6"/>
  <c r="AR24" i="6"/>
  <c r="AR22" i="6"/>
  <c r="AR20" i="6"/>
  <c r="AR18" i="6"/>
  <c r="AR14" i="6"/>
  <c r="AR65" i="6"/>
  <c r="AR63" i="6"/>
  <c r="AR61" i="6"/>
  <c r="AR59" i="6"/>
  <c r="AR57" i="6"/>
  <c r="AR55" i="6"/>
  <c r="AR53" i="6"/>
  <c r="AR51" i="6"/>
  <c r="AR49" i="6"/>
  <c r="AR47" i="6"/>
  <c r="AR45" i="6"/>
  <c r="AR43" i="6"/>
  <c r="AR41" i="6"/>
  <c r="AR39" i="6"/>
  <c r="AR37" i="6"/>
  <c r="AR35" i="6"/>
  <c r="AR33" i="6"/>
  <c r="AR31" i="6"/>
  <c r="AR29" i="6"/>
  <c r="AR27" i="6"/>
  <c r="AR25" i="6"/>
  <c r="AR23" i="6"/>
  <c r="AR21" i="6"/>
  <c r="AR19" i="6"/>
  <c r="AR17" i="6"/>
  <c r="AP120" i="6" l="1"/>
  <c r="AP121" i="6"/>
  <c r="AP122" i="6"/>
  <c r="AP123" i="6"/>
  <c r="AP124" i="6"/>
  <c r="AP125" i="6"/>
  <c r="AP126" i="6"/>
  <c r="AP127" i="6"/>
  <c r="AR125" i="6" l="1"/>
  <c r="AR123" i="6"/>
  <c r="AR121" i="6"/>
  <c r="AR127" i="6"/>
  <c r="AR126" i="6"/>
  <c r="AR124" i="6"/>
  <c r="AR122" i="6"/>
  <c r="AR120" i="6"/>
  <c r="A6" i="2" l="1"/>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5" i="2"/>
  <c r="K154" i="5"/>
  <c r="I154" i="5"/>
  <c r="K153" i="5"/>
  <c r="I153" i="5"/>
  <c r="K152" i="5"/>
  <c r="I152" i="5"/>
  <c r="K151" i="5"/>
  <c r="I151" i="5"/>
  <c r="K150" i="5"/>
  <c r="I150" i="5"/>
  <c r="K149" i="5"/>
  <c r="I149" i="5"/>
  <c r="K148" i="5"/>
  <c r="I148" i="5"/>
  <c r="K147" i="5"/>
  <c r="I147" i="5"/>
  <c r="K146" i="5"/>
  <c r="I146" i="5"/>
  <c r="K145" i="5"/>
  <c r="I145" i="5"/>
  <c r="K144" i="5"/>
  <c r="I144" i="5"/>
  <c r="K143" i="5"/>
  <c r="I143" i="5"/>
  <c r="K142" i="5"/>
  <c r="I142" i="5"/>
  <c r="K141" i="5"/>
  <c r="I141" i="5"/>
  <c r="K140" i="5"/>
  <c r="I140" i="5"/>
  <c r="K139" i="5"/>
  <c r="I139" i="5"/>
  <c r="K138" i="5"/>
  <c r="I138" i="5"/>
  <c r="K137" i="5"/>
  <c r="I137" i="5"/>
  <c r="K136" i="5"/>
  <c r="I136" i="5"/>
  <c r="K135" i="5"/>
  <c r="I135" i="5"/>
  <c r="K134" i="5"/>
  <c r="I134" i="5"/>
  <c r="K133" i="5"/>
  <c r="I133" i="5"/>
  <c r="K132" i="5"/>
  <c r="I132" i="5"/>
  <c r="K131" i="5"/>
  <c r="I131" i="5"/>
  <c r="K130" i="5"/>
  <c r="I130" i="5"/>
  <c r="K129" i="5"/>
  <c r="I129" i="5"/>
  <c r="K128" i="5"/>
  <c r="I128" i="5"/>
  <c r="K127" i="5"/>
  <c r="I127" i="5"/>
  <c r="K126" i="5"/>
  <c r="I126" i="5"/>
  <c r="K125" i="5"/>
  <c r="I125" i="5"/>
  <c r="K124" i="5"/>
  <c r="I124" i="5"/>
  <c r="K123" i="5"/>
  <c r="I123" i="5"/>
  <c r="K122" i="5"/>
  <c r="I122" i="5"/>
  <c r="K121" i="5"/>
  <c r="I121" i="5"/>
  <c r="K120" i="5"/>
  <c r="I120" i="5"/>
  <c r="K119" i="5"/>
  <c r="I119" i="5"/>
  <c r="K118" i="5"/>
  <c r="I118" i="5"/>
  <c r="K117" i="5"/>
  <c r="I117" i="5"/>
  <c r="K116" i="5"/>
  <c r="I116" i="5"/>
  <c r="K115" i="5"/>
  <c r="I115" i="5"/>
  <c r="K114" i="5"/>
  <c r="I114" i="5"/>
  <c r="K113" i="5"/>
  <c r="I113" i="5"/>
  <c r="K112" i="5"/>
  <c r="I112" i="5"/>
  <c r="K111" i="5"/>
  <c r="I111" i="5"/>
  <c r="K110" i="5"/>
  <c r="I110" i="5"/>
  <c r="K109" i="5"/>
  <c r="I109" i="5"/>
  <c r="K108" i="5"/>
  <c r="I108" i="5"/>
  <c r="K107" i="5"/>
  <c r="I107" i="5"/>
  <c r="K106" i="5"/>
  <c r="I106" i="5"/>
  <c r="K105" i="5"/>
  <c r="I105" i="5"/>
  <c r="K104" i="5"/>
  <c r="I104" i="5"/>
  <c r="K103" i="5"/>
  <c r="I103" i="5"/>
  <c r="K102" i="5"/>
  <c r="I102" i="5"/>
  <c r="K101" i="5"/>
  <c r="I101" i="5"/>
  <c r="K100" i="5"/>
  <c r="I100" i="5"/>
  <c r="K99" i="5"/>
  <c r="I99" i="5"/>
  <c r="K98" i="5"/>
  <c r="I98" i="5"/>
  <c r="K97" i="5"/>
  <c r="I97" i="5"/>
  <c r="K96" i="5"/>
  <c r="I96" i="5"/>
  <c r="K95" i="5"/>
  <c r="I95" i="5"/>
  <c r="K94" i="5"/>
  <c r="I94" i="5"/>
  <c r="K93" i="5"/>
  <c r="I93" i="5"/>
  <c r="K92" i="5"/>
  <c r="I92" i="5"/>
  <c r="K91" i="5"/>
  <c r="I91" i="5"/>
  <c r="K90" i="5"/>
  <c r="I90" i="5"/>
  <c r="K89" i="5"/>
  <c r="I89" i="5"/>
  <c r="K88" i="5"/>
  <c r="I88" i="5"/>
  <c r="K87" i="5"/>
  <c r="I87" i="5"/>
  <c r="K86" i="5"/>
  <c r="I86" i="5"/>
  <c r="K85" i="5"/>
  <c r="I85" i="5"/>
  <c r="K84" i="5"/>
  <c r="I84" i="5"/>
  <c r="K83" i="5"/>
  <c r="I83" i="5"/>
  <c r="K82" i="5"/>
  <c r="I82" i="5"/>
  <c r="K81" i="5"/>
  <c r="I81" i="5"/>
  <c r="K80" i="5"/>
  <c r="I80" i="5"/>
  <c r="K79" i="5"/>
  <c r="I79" i="5"/>
  <c r="K78" i="5"/>
  <c r="I78" i="5"/>
  <c r="K77" i="5"/>
  <c r="I77" i="5"/>
  <c r="K76" i="5"/>
  <c r="I76" i="5"/>
  <c r="K75" i="5"/>
  <c r="I75" i="5"/>
  <c r="K74" i="5"/>
  <c r="I74" i="5"/>
  <c r="K73" i="5"/>
  <c r="I73" i="5"/>
  <c r="K72" i="5"/>
  <c r="I72" i="5"/>
  <c r="K71" i="5"/>
  <c r="I71" i="5"/>
  <c r="K70" i="5"/>
  <c r="I70" i="5"/>
  <c r="K69" i="5"/>
  <c r="I69" i="5"/>
  <c r="K68" i="5"/>
  <c r="I68" i="5"/>
  <c r="K67" i="5"/>
  <c r="I67" i="5"/>
  <c r="K66" i="5"/>
  <c r="I66" i="5"/>
  <c r="K65" i="5"/>
  <c r="I65" i="5"/>
  <c r="K64" i="5"/>
  <c r="I64" i="5"/>
  <c r="K63" i="5"/>
  <c r="I63" i="5"/>
  <c r="K62" i="5"/>
  <c r="I62" i="5"/>
  <c r="K61" i="5"/>
  <c r="I61" i="5"/>
  <c r="K60" i="5"/>
  <c r="I60" i="5"/>
  <c r="K59" i="5"/>
  <c r="I59" i="5"/>
  <c r="K58" i="5"/>
  <c r="I58" i="5"/>
  <c r="K57" i="5"/>
  <c r="I57" i="5"/>
  <c r="K56" i="5"/>
  <c r="I56" i="5"/>
  <c r="K55" i="5"/>
  <c r="I55" i="5"/>
  <c r="K54" i="5"/>
  <c r="I54" i="5"/>
  <c r="K53" i="5"/>
  <c r="I53" i="5"/>
  <c r="K52" i="5"/>
  <c r="I52" i="5"/>
  <c r="K51" i="5"/>
  <c r="I51" i="5"/>
  <c r="K50" i="5"/>
  <c r="I50" i="5"/>
  <c r="K49" i="5"/>
  <c r="I49" i="5"/>
  <c r="K48" i="5"/>
  <c r="I48" i="5"/>
  <c r="K47" i="5"/>
  <c r="I47" i="5"/>
  <c r="K46" i="5"/>
  <c r="I46" i="5"/>
  <c r="K45" i="5"/>
  <c r="I45" i="5"/>
  <c r="K44" i="5"/>
  <c r="I44" i="5"/>
  <c r="K43" i="5"/>
  <c r="I43" i="5"/>
  <c r="K42" i="5"/>
  <c r="I42" i="5"/>
  <c r="K41" i="5"/>
  <c r="I41" i="5"/>
  <c r="K40" i="5"/>
  <c r="I40" i="5"/>
  <c r="K39" i="5"/>
  <c r="I39" i="5"/>
  <c r="K38" i="5"/>
  <c r="I38" i="5"/>
  <c r="K37" i="5"/>
  <c r="I37" i="5"/>
  <c r="K36" i="5"/>
  <c r="I36" i="5"/>
  <c r="K35" i="5"/>
  <c r="I35" i="5"/>
  <c r="K34" i="5"/>
  <c r="I34" i="5"/>
  <c r="K33" i="5"/>
  <c r="I33" i="5"/>
  <c r="K32" i="5"/>
  <c r="I32" i="5"/>
  <c r="K31" i="5"/>
  <c r="I31" i="5"/>
  <c r="K30" i="5"/>
  <c r="I30" i="5"/>
  <c r="K29" i="5"/>
  <c r="I29" i="5"/>
  <c r="K28" i="5"/>
  <c r="I28" i="5"/>
  <c r="K27" i="5"/>
  <c r="I27" i="5"/>
  <c r="K26" i="5"/>
  <c r="I26" i="5"/>
  <c r="K25" i="5"/>
  <c r="I25" i="5"/>
  <c r="K24" i="5"/>
  <c r="I24" i="5"/>
  <c r="K23" i="5"/>
  <c r="I23" i="5"/>
  <c r="K22" i="5"/>
  <c r="I22" i="5"/>
  <c r="K21" i="5"/>
  <c r="I21" i="5"/>
  <c r="K20" i="5"/>
  <c r="I20" i="5"/>
  <c r="K19" i="5"/>
  <c r="I19" i="5"/>
  <c r="K18" i="5"/>
  <c r="I18" i="5"/>
  <c r="K17" i="5"/>
  <c r="I17" i="5"/>
  <c r="K16" i="5"/>
  <c r="I16" i="5"/>
  <c r="K15" i="5"/>
  <c r="I15" i="5"/>
  <c r="K14" i="5"/>
  <c r="I14" i="5"/>
  <c r="K13" i="5"/>
  <c r="I13" i="5"/>
  <c r="K12" i="5"/>
  <c r="I12" i="5"/>
  <c r="K11" i="5"/>
  <c r="I11" i="5"/>
  <c r="K10" i="5"/>
  <c r="I10" i="5"/>
  <c r="K9" i="5"/>
  <c r="I9" i="5"/>
  <c r="K8" i="5"/>
  <c r="I8" i="5"/>
  <c r="B151" i="2" l="1"/>
  <c r="B149" i="2"/>
  <c r="C149" i="2" s="1"/>
  <c r="B147" i="2"/>
  <c r="C147" i="2" s="1"/>
  <c r="B145" i="2"/>
  <c r="C145" i="2" s="1"/>
  <c r="B143" i="2"/>
  <c r="C143" i="2" s="1"/>
  <c r="B141" i="2"/>
  <c r="C141" i="2" s="1"/>
  <c r="B139" i="2"/>
  <c r="C139" i="2" s="1"/>
  <c r="B137" i="2"/>
  <c r="C137" i="2" s="1"/>
  <c r="B135" i="2"/>
  <c r="C135" i="2" s="1"/>
  <c r="B133" i="2"/>
  <c r="C133" i="2" s="1"/>
  <c r="B131" i="2"/>
  <c r="C131" i="2" s="1"/>
  <c r="B129" i="2"/>
  <c r="C129" i="2" s="1"/>
  <c r="B127" i="2"/>
  <c r="C127" i="2" s="1"/>
  <c r="B125" i="2"/>
  <c r="C125" i="2" s="1"/>
  <c r="B123" i="2"/>
  <c r="C123" i="2" s="1"/>
  <c r="B121" i="2"/>
  <c r="C121" i="2" s="1"/>
  <c r="B119" i="2"/>
  <c r="C119" i="2" s="1"/>
  <c r="B117" i="2"/>
  <c r="C117" i="2" s="1"/>
  <c r="B115" i="2"/>
  <c r="C115" i="2" s="1"/>
  <c r="B113" i="2"/>
  <c r="C113" i="2" s="1"/>
  <c r="B111" i="2"/>
  <c r="C111" i="2" s="1"/>
  <c r="B109" i="2"/>
  <c r="C109" i="2" s="1"/>
  <c r="B107" i="2"/>
  <c r="C107" i="2" s="1"/>
  <c r="B105" i="2"/>
  <c r="C105" i="2" s="1"/>
  <c r="B103" i="2"/>
  <c r="C103" i="2" s="1"/>
  <c r="B101" i="2"/>
  <c r="C101" i="2" s="1"/>
  <c r="B99" i="2"/>
  <c r="C99" i="2" s="1"/>
  <c r="B97" i="2"/>
  <c r="C97" i="2" s="1"/>
  <c r="B95" i="2"/>
  <c r="C95" i="2" s="1"/>
  <c r="B93" i="2"/>
  <c r="C93" i="2" s="1"/>
  <c r="B91" i="2"/>
  <c r="C91" i="2" s="1"/>
  <c r="B89" i="2"/>
  <c r="C89" i="2" s="1"/>
  <c r="B87" i="2"/>
  <c r="C87" i="2" s="1"/>
  <c r="B85" i="2"/>
  <c r="C85" i="2" s="1"/>
  <c r="B83" i="2"/>
  <c r="C83" i="2" s="1"/>
  <c r="B81" i="2"/>
  <c r="C81" i="2" s="1"/>
  <c r="B79" i="2"/>
  <c r="C79" i="2" s="1"/>
  <c r="B77" i="2"/>
  <c r="C77" i="2" s="1"/>
  <c r="B75" i="2"/>
  <c r="C75" i="2" s="1"/>
  <c r="B73" i="2"/>
  <c r="C73" i="2" s="1"/>
  <c r="B71" i="2"/>
  <c r="C71" i="2" s="1"/>
  <c r="B69" i="2"/>
  <c r="C69" i="2" s="1"/>
  <c r="B67" i="2"/>
  <c r="C67" i="2" s="1"/>
  <c r="B65" i="2"/>
  <c r="C65" i="2" s="1"/>
  <c r="B63" i="2"/>
  <c r="C63" i="2" s="1"/>
  <c r="B61" i="2"/>
  <c r="C61" i="2" s="1"/>
  <c r="B59" i="2"/>
  <c r="C59" i="2" s="1"/>
  <c r="B57" i="2"/>
  <c r="C57" i="2" s="1"/>
  <c r="B55" i="2"/>
  <c r="C55" i="2" s="1"/>
  <c r="B53" i="2"/>
  <c r="C53" i="2" s="1"/>
  <c r="B51" i="2"/>
  <c r="C51" i="2" s="1"/>
  <c r="B49" i="2"/>
  <c r="C49" i="2" s="1"/>
  <c r="B47" i="2"/>
  <c r="C47" i="2" s="1"/>
  <c r="B45" i="2"/>
  <c r="C45" i="2" s="1"/>
  <c r="B43" i="2"/>
  <c r="C43" i="2" s="1"/>
  <c r="B41" i="2"/>
  <c r="C41" i="2" s="1"/>
  <c r="B39" i="2"/>
  <c r="C39" i="2" s="1"/>
  <c r="B37" i="2"/>
  <c r="C37" i="2" s="1"/>
  <c r="B35" i="2"/>
  <c r="C35" i="2" s="1"/>
  <c r="B33" i="2"/>
  <c r="C33" i="2" s="1"/>
  <c r="B31" i="2"/>
  <c r="C31" i="2" s="1"/>
  <c r="B29" i="2"/>
  <c r="C29" i="2" s="1"/>
  <c r="B27" i="2"/>
  <c r="C27" i="2" s="1"/>
  <c r="B25" i="2"/>
  <c r="C25" i="2" s="1"/>
  <c r="B23" i="2"/>
  <c r="C23" i="2" s="1"/>
  <c r="B21" i="2"/>
  <c r="C21" i="2" s="1"/>
  <c r="B19" i="2"/>
  <c r="C19" i="2" s="1"/>
  <c r="B17" i="2"/>
  <c r="C17" i="2" s="1"/>
  <c r="B15" i="2"/>
  <c r="C15" i="2" s="1"/>
  <c r="B13" i="2"/>
  <c r="C13" i="2" s="1"/>
  <c r="B11" i="2"/>
  <c r="C11" i="2" s="1"/>
  <c r="B9" i="2"/>
  <c r="C9" i="2" s="1"/>
  <c r="B7" i="2"/>
  <c r="C7" i="2" s="1"/>
  <c r="B5" i="2"/>
  <c r="C5" i="2" s="1"/>
  <c r="B150" i="2"/>
  <c r="C150" i="2" s="1"/>
  <c r="B148" i="2"/>
  <c r="C148" i="2" s="1"/>
  <c r="B146" i="2"/>
  <c r="C146" i="2" s="1"/>
  <c r="B144" i="2"/>
  <c r="C144" i="2" s="1"/>
  <c r="B142" i="2"/>
  <c r="C142" i="2" s="1"/>
  <c r="B140" i="2"/>
  <c r="C140" i="2" s="1"/>
  <c r="B138" i="2"/>
  <c r="C138" i="2" s="1"/>
  <c r="B136" i="2"/>
  <c r="C136" i="2" s="1"/>
  <c r="B134" i="2"/>
  <c r="C134" i="2" s="1"/>
  <c r="B132" i="2"/>
  <c r="C132" i="2" s="1"/>
  <c r="B130" i="2"/>
  <c r="C130" i="2" s="1"/>
  <c r="B128" i="2"/>
  <c r="C128" i="2" s="1"/>
  <c r="B126" i="2"/>
  <c r="C126" i="2" s="1"/>
  <c r="B124" i="2"/>
  <c r="C124" i="2" s="1"/>
  <c r="B122" i="2"/>
  <c r="C122" i="2" s="1"/>
  <c r="B120" i="2"/>
  <c r="C120" i="2" s="1"/>
  <c r="B118" i="2"/>
  <c r="C118" i="2" s="1"/>
  <c r="B116" i="2"/>
  <c r="C116" i="2" s="1"/>
  <c r="B114" i="2"/>
  <c r="C114" i="2" s="1"/>
  <c r="B112" i="2"/>
  <c r="C112" i="2" s="1"/>
  <c r="B110" i="2"/>
  <c r="C110" i="2" s="1"/>
  <c r="B108" i="2"/>
  <c r="C108" i="2" s="1"/>
  <c r="B106" i="2"/>
  <c r="C106" i="2" s="1"/>
  <c r="B104" i="2"/>
  <c r="C104" i="2" s="1"/>
  <c r="B102" i="2"/>
  <c r="C102" i="2" s="1"/>
  <c r="B100" i="2"/>
  <c r="C100" i="2" s="1"/>
  <c r="B98" i="2"/>
  <c r="C98" i="2" s="1"/>
  <c r="B96" i="2"/>
  <c r="C96" i="2" s="1"/>
  <c r="B94" i="2"/>
  <c r="C94" i="2" s="1"/>
  <c r="B92" i="2"/>
  <c r="C92" i="2" s="1"/>
  <c r="B90" i="2"/>
  <c r="C90" i="2" s="1"/>
  <c r="B88" i="2"/>
  <c r="C88" i="2" s="1"/>
  <c r="B86" i="2"/>
  <c r="C86" i="2" s="1"/>
  <c r="B84" i="2"/>
  <c r="C84" i="2" s="1"/>
  <c r="B82" i="2"/>
  <c r="C82" i="2" s="1"/>
  <c r="B80" i="2"/>
  <c r="C80" i="2" s="1"/>
  <c r="B78" i="2"/>
  <c r="C78" i="2" s="1"/>
  <c r="B76" i="2"/>
  <c r="C76" i="2" s="1"/>
  <c r="B74" i="2"/>
  <c r="C74" i="2" s="1"/>
  <c r="B72" i="2"/>
  <c r="C72" i="2" s="1"/>
  <c r="B70" i="2"/>
  <c r="C70" i="2" s="1"/>
  <c r="B68" i="2"/>
  <c r="C68" i="2" s="1"/>
  <c r="B66" i="2"/>
  <c r="C66" i="2" s="1"/>
  <c r="B64" i="2"/>
  <c r="C64" i="2" s="1"/>
  <c r="B62" i="2"/>
  <c r="C62" i="2" s="1"/>
  <c r="B60" i="2"/>
  <c r="C60" i="2" s="1"/>
  <c r="B58" i="2"/>
  <c r="C58" i="2" s="1"/>
  <c r="B56" i="2"/>
  <c r="C56" i="2" s="1"/>
  <c r="B54" i="2"/>
  <c r="C54" i="2" s="1"/>
  <c r="B52" i="2"/>
  <c r="C52" i="2" s="1"/>
  <c r="B50" i="2"/>
  <c r="C50" i="2" s="1"/>
  <c r="B48" i="2"/>
  <c r="C48" i="2" s="1"/>
  <c r="B46" i="2"/>
  <c r="C46" i="2" s="1"/>
  <c r="B44" i="2"/>
  <c r="C44" i="2" s="1"/>
  <c r="B42" i="2"/>
  <c r="C42" i="2" s="1"/>
  <c r="B40" i="2"/>
  <c r="C40" i="2" s="1"/>
  <c r="B38" i="2"/>
  <c r="C38" i="2" s="1"/>
  <c r="B36" i="2"/>
  <c r="C36" i="2" s="1"/>
  <c r="B34" i="2"/>
  <c r="C34" i="2" s="1"/>
  <c r="B32" i="2"/>
  <c r="C32" i="2" s="1"/>
  <c r="B30" i="2"/>
  <c r="C30" i="2" s="1"/>
  <c r="B28" i="2"/>
  <c r="C28" i="2" s="1"/>
  <c r="B26" i="2"/>
  <c r="C26" i="2" s="1"/>
  <c r="B24" i="2"/>
  <c r="C24" i="2" s="1"/>
  <c r="B22" i="2"/>
  <c r="C22" i="2" s="1"/>
  <c r="B20" i="2"/>
  <c r="C20" i="2" s="1"/>
  <c r="B18" i="2"/>
  <c r="C18" i="2" s="1"/>
  <c r="B16" i="2"/>
  <c r="C16" i="2" s="1"/>
  <c r="B14" i="2"/>
  <c r="C14" i="2" s="1"/>
  <c r="B12" i="2"/>
  <c r="C12" i="2" s="1"/>
  <c r="B10" i="2"/>
  <c r="C10" i="2" s="1"/>
  <c r="B8" i="2"/>
  <c r="C8" i="2" s="1"/>
  <c r="B6" i="2"/>
  <c r="C6" i="2" s="1"/>
  <c r="E151" i="2" l="1"/>
  <c r="C151" i="2"/>
  <c r="D28" i="2"/>
  <c r="D45" i="2"/>
  <c r="E45" i="2" s="1"/>
  <c r="D41" i="2"/>
  <c r="E41" i="2" s="1"/>
  <c r="D37" i="2"/>
  <c r="D33" i="2"/>
  <c r="E33" i="2" s="1"/>
  <c r="D29" i="2"/>
  <c r="E29" i="2" s="1"/>
  <c r="D44" i="2"/>
  <c r="E44" i="2" s="1"/>
  <c r="D40" i="2"/>
  <c r="D36" i="2"/>
  <c r="E36" i="2" s="1"/>
  <c r="D32" i="2"/>
  <c r="E32" i="2" s="1"/>
  <c r="D43" i="2"/>
  <c r="E43" i="2" s="1"/>
  <c r="D39" i="2"/>
  <c r="E39" i="2" s="1"/>
  <c r="D35" i="2"/>
  <c r="E35" i="2" s="1"/>
  <c r="D31" i="2"/>
  <c r="E31" i="2" s="1"/>
  <c r="D27" i="2"/>
  <c r="E27" i="2" s="1"/>
  <c r="D42" i="2"/>
  <c r="E42" i="2" s="1"/>
  <c r="D38" i="2"/>
  <c r="D34" i="2"/>
  <c r="D30" i="2"/>
  <c r="E30" i="2" s="1"/>
  <c r="E26" i="2"/>
  <c r="E28" i="2"/>
  <c r="E34" i="2"/>
  <c r="E38" i="2"/>
  <c r="E40" i="2"/>
  <c r="D48" i="2"/>
  <c r="E48" i="2" s="1"/>
  <c r="D65" i="2"/>
  <c r="E65" i="2" s="1"/>
  <c r="D61" i="2"/>
  <c r="D57" i="2"/>
  <c r="E57" i="2" s="1"/>
  <c r="D53" i="2"/>
  <c r="E53" i="2" s="1"/>
  <c r="D49" i="2"/>
  <c r="E49" i="2" s="1"/>
  <c r="D66" i="2"/>
  <c r="E66" i="2" s="1"/>
  <c r="D62" i="2"/>
  <c r="E62" i="2" s="1"/>
  <c r="D58" i="2"/>
  <c r="E58" i="2" s="1"/>
  <c r="D54" i="2"/>
  <c r="E54" i="2" s="1"/>
  <c r="D50" i="2"/>
  <c r="E50" i="2" s="1"/>
  <c r="D47" i="2"/>
  <c r="D63" i="2"/>
  <c r="E63" i="2" s="1"/>
  <c r="D59" i="2"/>
  <c r="E59" i="2" s="1"/>
  <c r="D55" i="2"/>
  <c r="E55" i="2" s="1"/>
  <c r="D51" i="2"/>
  <c r="E51" i="2" s="1"/>
  <c r="D64" i="2"/>
  <c r="E64" i="2" s="1"/>
  <c r="D60" i="2"/>
  <c r="E60" i="2" s="1"/>
  <c r="D56" i="2"/>
  <c r="E56" i="2" s="1"/>
  <c r="D52" i="2"/>
  <c r="E46" i="2"/>
  <c r="E52" i="2"/>
  <c r="D89" i="2"/>
  <c r="D87" i="2"/>
  <c r="E87" i="2" s="1"/>
  <c r="D104" i="2"/>
  <c r="D100" i="2"/>
  <c r="D96" i="2"/>
  <c r="D92" i="2"/>
  <c r="E92" i="2" s="1"/>
  <c r="D88" i="2"/>
  <c r="D105" i="2"/>
  <c r="E105" i="2" s="1"/>
  <c r="D101" i="2"/>
  <c r="E101" i="2" s="1"/>
  <c r="D97" i="2"/>
  <c r="E97" i="2" s="1"/>
  <c r="D93" i="2"/>
  <c r="E93" i="2" s="1"/>
  <c r="D106" i="2"/>
  <c r="D102" i="2"/>
  <c r="E102" i="2" s="1"/>
  <c r="D98" i="2"/>
  <c r="E98" i="2" s="1"/>
  <c r="D94" i="2"/>
  <c r="E94" i="2" s="1"/>
  <c r="D90" i="2"/>
  <c r="D107" i="2"/>
  <c r="E107" i="2" s="1"/>
  <c r="D103" i="2"/>
  <c r="E103" i="2" s="1"/>
  <c r="D99" i="2"/>
  <c r="E99" i="2" s="1"/>
  <c r="D95" i="2"/>
  <c r="E95" i="2" s="1"/>
  <c r="D91" i="2"/>
  <c r="E91" i="2" s="1"/>
  <c r="E86" i="2"/>
  <c r="E88" i="2"/>
  <c r="E90" i="2"/>
  <c r="E96" i="2"/>
  <c r="E100" i="2"/>
  <c r="E104" i="2"/>
  <c r="E106" i="2"/>
  <c r="E108" i="2"/>
  <c r="D125" i="2"/>
  <c r="E125" i="2" s="1"/>
  <c r="D121" i="2"/>
  <c r="E121" i="2" s="1"/>
  <c r="D117" i="2"/>
  <c r="E117" i="2" s="1"/>
  <c r="D113" i="2"/>
  <c r="E113" i="2" s="1"/>
  <c r="D109" i="2"/>
  <c r="E109" i="2" s="1"/>
  <c r="D124" i="2"/>
  <c r="E124" i="2" s="1"/>
  <c r="D120" i="2"/>
  <c r="E120" i="2" s="1"/>
  <c r="D116" i="2"/>
  <c r="E116" i="2" s="1"/>
  <c r="D112" i="2"/>
  <c r="E112" i="2" s="1"/>
  <c r="D127" i="2"/>
  <c r="E127" i="2" s="1"/>
  <c r="D123" i="2"/>
  <c r="E123" i="2" s="1"/>
  <c r="D119" i="2"/>
  <c r="E119" i="2" s="1"/>
  <c r="D115" i="2"/>
  <c r="E115" i="2" s="1"/>
  <c r="D111" i="2"/>
  <c r="E111" i="2" s="1"/>
  <c r="D126" i="2"/>
  <c r="E126" i="2" s="1"/>
  <c r="D122" i="2"/>
  <c r="E122" i="2" s="1"/>
  <c r="D118" i="2"/>
  <c r="E118" i="2" s="1"/>
  <c r="D114" i="2"/>
  <c r="D110" i="2"/>
  <c r="E110" i="2" s="1"/>
  <c r="E114" i="2"/>
  <c r="D130" i="2"/>
  <c r="E130" i="2" s="1"/>
  <c r="D129" i="2"/>
  <c r="E129" i="2" s="1"/>
  <c r="D147" i="2"/>
  <c r="E147" i="2" s="1"/>
  <c r="D143" i="2"/>
  <c r="E143" i="2" s="1"/>
  <c r="D139" i="2"/>
  <c r="E139" i="2" s="1"/>
  <c r="D135" i="2"/>
  <c r="E135" i="2" s="1"/>
  <c r="D131" i="2"/>
  <c r="E131" i="2" s="1"/>
  <c r="D150" i="2"/>
  <c r="E150" i="2" s="1"/>
  <c r="D146" i="2"/>
  <c r="E146" i="2" s="1"/>
  <c r="D142" i="2"/>
  <c r="E142" i="2" s="1"/>
  <c r="D138" i="2"/>
  <c r="E138" i="2" s="1"/>
  <c r="D134" i="2"/>
  <c r="E134" i="2" s="1"/>
  <c r="E128" i="2"/>
  <c r="D149" i="2"/>
  <c r="E149" i="2" s="1"/>
  <c r="D145" i="2"/>
  <c r="E145" i="2" s="1"/>
  <c r="D141" i="2"/>
  <c r="E141" i="2" s="1"/>
  <c r="D137" i="2"/>
  <c r="E137" i="2" s="1"/>
  <c r="D133" i="2"/>
  <c r="E133" i="2" s="1"/>
  <c r="D148" i="2"/>
  <c r="E148" i="2" s="1"/>
  <c r="D144" i="2"/>
  <c r="E144" i="2" s="1"/>
  <c r="D140" i="2"/>
  <c r="E140" i="2" s="1"/>
  <c r="D136" i="2"/>
  <c r="E136" i="2" s="1"/>
  <c r="D132" i="2"/>
  <c r="E132" i="2" s="1"/>
  <c r="D25" i="2"/>
  <c r="E25" i="2" s="1"/>
  <c r="D23" i="2"/>
  <c r="E23" i="2" s="1"/>
  <c r="D20" i="2"/>
  <c r="E20" i="2" s="1"/>
  <c r="D9" i="2"/>
  <c r="E9" i="2" s="1"/>
  <c r="D19" i="2"/>
  <c r="E19" i="2" s="1"/>
  <c r="E5" i="2"/>
  <c r="D14" i="2"/>
  <c r="E14" i="2" s="1"/>
  <c r="D18" i="2"/>
  <c r="E18" i="2" s="1"/>
  <c r="D8" i="2"/>
  <c r="E8" i="2" s="1"/>
  <c r="D11" i="2"/>
  <c r="E11" i="2" s="1"/>
  <c r="D17" i="2"/>
  <c r="E17" i="2" s="1"/>
  <c r="D24" i="2"/>
  <c r="E24" i="2" s="1"/>
  <c r="D22" i="2"/>
  <c r="E22" i="2" s="1"/>
  <c r="D15" i="2"/>
  <c r="E15" i="2" s="1"/>
  <c r="D21" i="2"/>
  <c r="E21" i="2" s="1"/>
  <c r="D12" i="2"/>
  <c r="E12" i="2" s="1"/>
  <c r="D16" i="2"/>
  <c r="E16" i="2" s="1"/>
  <c r="D7" i="2"/>
  <c r="E7" i="2" s="1"/>
  <c r="D10" i="2"/>
  <c r="E10" i="2" s="1"/>
  <c r="D13" i="2"/>
  <c r="E13" i="2" s="1"/>
  <c r="E37" i="2"/>
  <c r="E47" i="2"/>
  <c r="E61" i="2"/>
  <c r="D69" i="2"/>
  <c r="E69" i="2" s="1"/>
  <c r="D84" i="2"/>
  <c r="E84" i="2" s="1"/>
  <c r="D80" i="2"/>
  <c r="E80" i="2" s="1"/>
  <c r="D76" i="2"/>
  <c r="E76" i="2" s="1"/>
  <c r="D72" i="2"/>
  <c r="E72" i="2" s="1"/>
  <c r="D83" i="2"/>
  <c r="E83" i="2" s="1"/>
  <c r="D79" i="2"/>
  <c r="E79" i="2" s="1"/>
  <c r="D75" i="2"/>
  <c r="E75" i="2" s="1"/>
  <c r="D71" i="2"/>
  <c r="E71" i="2" s="1"/>
  <c r="D68" i="2"/>
  <c r="E68" i="2" s="1"/>
  <c r="D82" i="2"/>
  <c r="E82" i="2" s="1"/>
  <c r="D78" i="2"/>
  <c r="E78" i="2" s="1"/>
  <c r="D74" i="2"/>
  <c r="E74" i="2" s="1"/>
  <c r="D70" i="2"/>
  <c r="E70" i="2" s="1"/>
  <c r="D85" i="2"/>
  <c r="E85" i="2" s="1"/>
  <c r="D81" i="2"/>
  <c r="E81" i="2" s="1"/>
  <c r="D77" i="2"/>
  <c r="E77" i="2" s="1"/>
  <c r="D73" i="2"/>
  <c r="E73" i="2" s="1"/>
  <c r="E67" i="2"/>
  <c r="E89" i="2"/>
  <c r="G77" i="2" l="1"/>
  <c r="F77" i="2"/>
  <c r="G89" i="2"/>
  <c r="F89" i="2"/>
  <c r="F73" i="2"/>
  <c r="G73" i="2" s="1"/>
  <c r="F81" i="2"/>
  <c r="G81" i="2" s="1"/>
  <c r="F70" i="2"/>
  <c r="G70" i="2" s="1"/>
  <c r="F78" i="2"/>
  <c r="G78" i="2" s="1"/>
  <c r="F68" i="2"/>
  <c r="G68" i="2" s="1"/>
  <c r="F75" i="2"/>
  <c r="G75" i="2" s="1"/>
  <c r="F83" i="2"/>
  <c r="G83" i="2" s="1"/>
  <c r="F76" i="2"/>
  <c r="G76" i="2" s="1"/>
  <c r="F84" i="2"/>
  <c r="G84" i="2" s="1"/>
  <c r="F61" i="2"/>
  <c r="G61" i="2" s="1"/>
  <c r="F37" i="2"/>
  <c r="G37" i="2" s="1"/>
  <c r="F10" i="2"/>
  <c r="G10" i="2" s="1"/>
  <c r="F16" i="2"/>
  <c r="G16" i="2" s="1"/>
  <c r="F21" i="2"/>
  <c r="G21" i="2" s="1"/>
  <c r="F6" i="2"/>
  <c r="G6" i="2" s="1"/>
  <c r="F24" i="2"/>
  <c r="G24" i="2" s="1"/>
  <c r="F11" i="2"/>
  <c r="G11" i="2" s="1"/>
  <c r="F18" i="2"/>
  <c r="G18" i="2" s="1"/>
  <c r="F5" i="2"/>
  <c r="G5" i="2" s="1"/>
  <c r="F9" i="2"/>
  <c r="G9" i="2" s="1"/>
  <c r="F23" i="2"/>
  <c r="G23" i="2" s="1"/>
  <c r="F132" i="2"/>
  <c r="G132" i="2" s="1"/>
  <c r="F140" i="2"/>
  <c r="G140" i="2" s="1"/>
  <c r="F148" i="2"/>
  <c r="G148" i="2" s="1"/>
  <c r="F137" i="2"/>
  <c r="G137" i="2" s="1"/>
  <c r="F145" i="2"/>
  <c r="G145" i="2" s="1"/>
  <c r="F128" i="2"/>
  <c r="G128" i="2" s="1"/>
  <c r="F138" i="2"/>
  <c r="G138" i="2" s="1"/>
  <c r="F146" i="2"/>
  <c r="G146" i="2" s="1"/>
  <c r="F131" i="2"/>
  <c r="G131" i="2" s="1"/>
  <c r="F139" i="2"/>
  <c r="G139" i="2" s="1"/>
  <c r="F147" i="2"/>
  <c r="G147" i="2" s="1"/>
  <c r="F130" i="2"/>
  <c r="G130" i="2" s="1"/>
  <c r="F110" i="2"/>
  <c r="G110" i="2" s="1"/>
  <c r="F118" i="2"/>
  <c r="G118" i="2" s="1"/>
  <c r="F126" i="2"/>
  <c r="G126" i="2" s="1"/>
  <c r="F115" i="2"/>
  <c r="G115" i="2" s="1"/>
  <c r="F123" i="2"/>
  <c r="G123" i="2" s="1"/>
  <c r="F112" i="2"/>
  <c r="G112" i="2" s="1"/>
  <c r="F120" i="2"/>
  <c r="G120" i="2" s="1"/>
  <c r="F109" i="2"/>
  <c r="G109" i="2" s="1"/>
  <c r="F117" i="2"/>
  <c r="G117" i="2" s="1"/>
  <c r="F125" i="2"/>
  <c r="G125" i="2" s="1"/>
  <c r="F106" i="2"/>
  <c r="G106" i="2" s="1"/>
  <c r="F100" i="2"/>
  <c r="G100" i="2" s="1"/>
  <c r="F90" i="2"/>
  <c r="G90" i="2" s="1"/>
  <c r="F86" i="2"/>
  <c r="G86" i="2" s="1"/>
  <c r="F95" i="2"/>
  <c r="G95" i="2" s="1"/>
  <c r="F103" i="2"/>
  <c r="G103" i="2" s="1"/>
  <c r="F98" i="2"/>
  <c r="G98" i="2" s="1"/>
  <c r="F97" i="2"/>
  <c r="G97" i="2" s="1"/>
  <c r="F105" i="2"/>
  <c r="G105" i="2" s="1"/>
  <c r="F92" i="2"/>
  <c r="G92" i="2" s="1"/>
  <c r="F87" i="2"/>
  <c r="G87" i="2" s="1"/>
  <c r="F52" i="2"/>
  <c r="G52" i="2" s="1"/>
  <c r="F60" i="2"/>
  <c r="G60" i="2" s="1"/>
  <c r="F51" i="2"/>
  <c r="G51" i="2" s="1"/>
  <c r="F59" i="2"/>
  <c r="G59" i="2" s="1"/>
  <c r="F54" i="2"/>
  <c r="G54" i="2" s="1"/>
  <c r="F62" i="2"/>
  <c r="G62" i="2" s="1"/>
  <c r="F49" i="2"/>
  <c r="G49" i="2" s="1"/>
  <c r="F57" i="2"/>
  <c r="G57" i="2" s="1"/>
  <c r="F65" i="2"/>
  <c r="G65" i="2" s="1"/>
  <c r="F40" i="2"/>
  <c r="G40" i="2" s="1"/>
  <c r="F34" i="2"/>
  <c r="G34" i="2" s="1"/>
  <c r="F26" i="2"/>
  <c r="G26" i="2" s="1"/>
  <c r="F42" i="2"/>
  <c r="G42" i="2" s="1"/>
  <c r="F31" i="2"/>
  <c r="G31" i="2" s="1"/>
  <c r="F39" i="2"/>
  <c r="G39" i="2" s="1"/>
  <c r="F32" i="2"/>
  <c r="G32" i="2" s="1"/>
  <c r="F29" i="2"/>
  <c r="G29" i="2" s="1"/>
  <c r="F45" i="2"/>
  <c r="G45" i="2" s="1"/>
  <c r="F67" i="2"/>
  <c r="G67" i="2" s="1"/>
  <c r="F85" i="2"/>
  <c r="G85" i="2" s="1"/>
  <c r="F74" i="2"/>
  <c r="G74" i="2" s="1"/>
  <c r="F82" i="2"/>
  <c r="G82" i="2" s="1"/>
  <c r="F71" i="2"/>
  <c r="G71" i="2" s="1"/>
  <c r="F79" i="2"/>
  <c r="G79" i="2" s="1"/>
  <c r="F72" i="2"/>
  <c r="G72" i="2" s="1"/>
  <c r="F80" i="2"/>
  <c r="G80" i="2" s="1"/>
  <c r="F69" i="2"/>
  <c r="G69" i="2" s="1"/>
  <c r="F47" i="2"/>
  <c r="G47" i="2" s="1"/>
  <c r="F13" i="2"/>
  <c r="G13" i="2" s="1"/>
  <c r="F7" i="2"/>
  <c r="G7" i="2" s="1"/>
  <c r="F12" i="2"/>
  <c r="G12" i="2" s="1"/>
  <c r="F15" i="2"/>
  <c r="G15" i="2" s="1"/>
  <c r="F22" i="2"/>
  <c r="G22" i="2" s="1"/>
  <c r="F17" i="2"/>
  <c r="G17" i="2" s="1"/>
  <c r="F8" i="2"/>
  <c r="G8" i="2" s="1"/>
  <c r="F14" i="2"/>
  <c r="G14" i="2" s="1"/>
  <c r="F19" i="2"/>
  <c r="G19" i="2" s="1"/>
  <c r="F20" i="2"/>
  <c r="G20" i="2" s="1"/>
  <c r="F25" i="2"/>
  <c r="G25" i="2" s="1"/>
  <c r="F136" i="2"/>
  <c r="G136" i="2" s="1"/>
  <c r="F144" i="2"/>
  <c r="G144" i="2" s="1"/>
  <c r="F133" i="2"/>
  <c r="G133" i="2" s="1"/>
  <c r="F141" i="2"/>
  <c r="G141" i="2" s="1"/>
  <c r="F149" i="2"/>
  <c r="G149" i="2" s="1"/>
  <c r="F134" i="2"/>
  <c r="G134" i="2" s="1"/>
  <c r="F142" i="2"/>
  <c r="G142" i="2" s="1"/>
  <c r="F150" i="2"/>
  <c r="G150" i="2" s="1"/>
  <c r="F135" i="2"/>
  <c r="G135" i="2" s="1"/>
  <c r="F143" i="2"/>
  <c r="G143" i="2" s="1"/>
  <c r="F129" i="2"/>
  <c r="G129" i="2" s="1"/>
  <c r="F114" i="2"/>
  <c r="G114" i="2" s="1"/>
  <c r="F122" i="2"/>
  <c r="G122" i="2" s="1"/>
  <c r="F111" i="2"/>
  <c r="G111" i="2" s="1"/>
  <c r="F119" i="2"/>
  <c r="G119" i="2" s="1"/>
  <c r="F127" i="2"/>
  <c r="G127" i="2" s="1"/>
  <c r="F116" i="2"/>
  <c r="G116" i="2" s="1"/>
  <c r="F124" i="2"/>
  <c r="G124" i="2" s="1"/>
  <c r="F113" i="2"/>
  <c r="G113" i="2" s="1"/>
  <c r="F121" i="2"/>
  <c r="G121" i="2" s="1"/>
  <c r="F108" i="2"/>
  <c r="G108" i="2" s="1"/>
  <c r="F104" i="2"/>
  <c r="G104" i="2" s="1"/>
  <c r="F96" i="2"/>
  <c r="G96" i="2" s="1"/>
  <c r="F88" i="2"/>
  <c r="G88" i="2" s="1"/>
  <c r="F91" i="2"/>
  <c r="G91" i="2" s="1"/>
  <c r="F99" i="2"/>
  <c r="G99" i="2" s="1"/>
  <c r="F107" i="2"/>
  <c r="G107" i="2" s="1"/>
  <c r="F94" i="2"/>
  <c r="G94" i="2" s="1"/>
  <c r="F102" i="2"/>
  <c r="G102" i="2" s="1"/>
  <c r="F93" i="2"/>
  <c r="G93" i="2" s="1"/>
  <c r="F101" i="2"/>
  <c r="G101" i="2" s="1"/>
  <c r="F46" i="2"/>
  <c r="G46" i="2" s="1"/>
  <c r="F56" i="2"/>
  <c r="G56" i="2" s="1"/>
  <c r="F64" i="2"/>
  <c r="G64" i="2" s="1"/>
  <c r="F55" i="2"/>
  <c r="G55" i="2" s="1"/>
  <c r="F63" i="2"/>
  <c r="G63" i="2" s="1"/>
  <c r="F50" i="2"/>
  <c r="G50" i="2" s="1"/>
  <c r="F58" i="2"/>
  <c r="G58" i="2" s="1"/>
  <c r="F66" i="2"/>
  <c r="G66" i="2" s="1"/>
  <c r="F53" i="2"/>
  <c r="G53" i="2" s="1"/>
  <c r="F48" i="2"/>
  <c r="G48" i="2" s="1"/>
  <c r="F38" i="2"/>
  <c r="G38" i="2" s="1"/>
  <c r="F28" i="2"/>
  <c r="G28" i="2" s="1"/>
  <c r="F30" i="2"/>
  <c r="G30" i="2" s="1"/>
  <c r="F27" i="2"/>
  <c r="G27" i="2" s="1"/>
  <c r="F35" i="2"/>
  <c r="G35" i="2" s="1"/>
  <c r="F43" i="2"/>
  <c r="G43" i="2" s="1"/>
  <c r="F36" i="2"/>
  <c r="G36" i="2" s="1"/>
  <c r="F44" i="2"/>
  <c r="G44" i="2" s="1"/>
  <c r="F33" i="2"/>
  <c r="G33" i="2" s="1"/>
  <c r="F41" i="2"/>
  <c r="G41" i="2" s="1"/>
  <c r="F151" i="2"/>
  <c r="L151" i="2" s="1"/>
  <c r="L100" i="2"/>
  <c r="L92" i="2"/>
  <c r="L145" i="2"/>
  <c r="L125" i="2"/>
  <c r="L119" i="2"/>
  <c r="L109" i="2"/>
  <c r="L129" i="2"/>
  <c r="L135" i="2"/>
  <c r="L141" i="2"/>
  <c r="L136" i="2"/>
  <c r="L113" i="2"/>
  <c r="L123" i="2"/>
  <c r="L115" i="2"/>
  <c r="L114" i="2"/>
  <c r="L104" i="2"/>
  <c r="L107" i="2"/>
  <c r="L103" i="2"/>
  <c r="L99" i="2"/>
  <c r="L95" i="2"/>
  <c r="L91" i="2"/>
  <c r="L61" i="2"/>
  <c r="L53" i="2"/>
  <c r="L47" i="2"/>
  <c r="L59" i="2"/>
  <c r="L51" i="2"/>
  <c r="L64" i="2"/>
  <c r="L60" i="2"/>
  <c r="L56" i="2"/>
  <c r="L52" i="2"/>
  <c r="L48" i="2"/>
  <c r="L45" i="2"/>
  <c r="L37" i="2"/>
  <c r="L29" i="2"/>
  <c r="L39" i="2"/>
  <c r="L31" i="2"/>
  <c r="L40" i="2"/>
  <c r="L32" i="2"/>
  <c r="L84" i="2"/>
  <c r="L76" i="2"/>
  <c r="L85" i="2"/>
  <c r="L81" i="2"/>
  <c r="L77" i="2"/>
  <c r="L73" i="2"/>
  <c r="L69" i="2"/>
  <c r="L137" i="2"/>
  <c r="L117" i="2"/>
  <c r="L120" i="2"/>
  <c r="L112" i="2"/>
  <c r="L106" i="2"/>
  <c r="L98" i="2"/>
  <c r="L90" i="2"/>
  <c r="L87" i="2"/>
  <c r="L105" i="2"/>
  <c r="L97" i="2"/>
  <c r="L89" i="2"/>
  <c r="L65" i="2"/>
  <c r="L57" i="2"/>
  <c r="L49" i="2"/>
  <c r="L63" i="2"/>
  <c r="L66" i="2"/>
  <c r="L54" i="2"/>
  <c r="L41" i="2"/>
  <c r="L43" i="2"/>
  <c r="L27" i="2"/>
  <c r="L34" i="2"/>
  <c r="L30" i="2"/>
  <c r="L68" i="2"/>
  <c r="L78" i="2"/>
  <c r="L70" i="2"/>
  <c r="L6" i="2"/>
  <c r="L147" i="2"/>
  <c r="L139" i="2"/>
  <c r="L146" i="2"/>
  <c r="L138" i="2"/>
  <c r="L130" i="2"/>
  <c r="L116" i="2"/>
  <c r="L94" i="2"/>
  <c r="L86" i="2"/>
  <c r="L44" i="2"/>
  <c r="L28" i="2"/>
  <c r="L80" i="2"/>
  <c r="L72" i="2"/>
  <c r="L83" i="2"/>
  <c r="L79" i="2"/>
  <c r="L75" i="2"/>
  <c r="L71" i="2"/>
  <c r="L9" i="2"/>
  <c r="L25" i="2"/>
  <c r="L23" i="2"/>
  <c r="L10" i="2"/>
  <c r="L7" i="2"/>
  <c r="L131" i="2"/>
  <c r="L148" i="2"/>
  <c r="L144" i="2"/>
  <c r="L140" i="2"/>
  <c r="L132" i="2"/>
  <c r="L128" i="2"/>
  <c r="L108" i="2"/>
  <c r="L126" i="2"/>
  <c r="L118" i="2"/>
  <c r="L110" i="2"/>
  <c r="L62" i="2"/>
  <c r="L42" i="2"/>
  <c r="L26" i="2"/>
  <c r="L67" i="2"/>
  <c r="L82" i="2"/>
  <c r="L74" i="2"/>
  <c r="L24" i="2"/>
  <c r="L8" i="2"/>
  <c r="L5" i="2"/>
  <c r="L16" i="2"/>
  <c r="L18" i="2"/>
  <c r="L21" i="2"/>
  <c r="L20" i="2"/>
  <c r="L22" i="2"/>
  <c r="L14" i="2"/>
  <c r="L19" i="2"/>
  <c r="L15" i="2"/>
  <c r="L11" i="2"/>
  <c r="L12" i="2"/>
  <c r="L17" i="2"/>
  <c r="L13" i="2"/>
  <c r="D3" i="4" l="1"/>
  <c r="L38" i="2"/>
  <c r="L46" i="2"/>
  <c r="L36" i="2"/>
  <c r="L102" i="2"/>
  <c r="L124" i="2"/>
  <c r="L134" i="2"/>
  <c r="L142" i="2"/>
  <c r="L150" i="2"/>
  <c r="L35" i="2"/>
  <c r="L33" i="2"/>
  <c r="L50" i="2"/>
  <c r="L58" i="2"/>
  <c r="L55" i="2"/>
  <c r="L93" i="2"/>
  <c r="L101" i="2"/>
  <c r="L111" i="2"/>
  <c r="L96" i="2"/>
  <c r="L88" i="2"/>
  <c r="L122" i="2"/>
  <c r="L121" i="2"/>
  <c r="L133" i="2"/>
  <c r="L149" i="2"/>
  <c r="L143" i="2"/>
  <c r="L127" i="2"/>
  <c r="G151" i="2"/>
  <c r="D4" i="4"/>
  <c r="F4" i="4" s="1"/>
</calcChain>
</file>

<file path=xl/comments1.xml><?xml version="1.0" encoding="utf-8"?>
<comments xmlns="http://schemas.openxmlformats.org/spreadsheetml/2006/main">
  <authors>
    <author>Fincham, Kevin</author>
  </authors>
  <commentList>
    <comment ref="A125" authorId="0">
      <text>
        <r>
          <rPr>
            <b/>
            <sz val="8"/>
            <color indexed="81"/>
            <rFont val="Tahoma"/>
            <family val="2"/>
          </rPr>
          <t>Fincham, Kevin:</t>
        </r>
        <r>
          <rPr>
            <sz val="8"/>
            <color indexed="81"/>
            <rFont val="Tahoma"/>
            <family val="2"/>
          </rPr>
          <t xml:space="preserve">
Corrected to be the nearest business day, as per the RBA's comments.</t>
        </r>
      </text>
    </comment>
  </commentList>
</comments>
</file>

<file path=xl/comments2.xml><?xml version="1.0" encoding="utf-8"?>
<comments xmlns="http://schemas.openxmlformats.org/spreadsheetml/2006/main">
  <authors>
    <author>Fincham, Kevin</author>
  </authors>
  <commentList>
    <comment ref="Q3" authorId="0">
      <text>
        <r>
          <rPr>
            <b/>
            <sz val="8"/>
            <color indexed="81"/>
            <rFont val="Tahoma"/>
            <family val="2"/>
          </rPr>
          <t>Fincham, Kevin:</t>
        </r>
        <r>
          <rPr>
            <sz val="8"/>
            <color indexed="81"/>
            <rFont val="Tahoma"/>
            <family val="2"/>
          </rPr>
          <t xml:space="preserve">
= +Base(10) - Base(7) + ((DRP(10e)-DRP(7e))/10e-7e))*10-7</t>
        </r>
      </text>
    </comment>
  </commentList>
</comments>
</file>

<file path=xl/sharedStrings.xml><?xml version="1.0" encoding="utf-8"?>
<sst xmlns="http://schemas.openxmlformats.org/spreadsheetml/2006/main" count="363" uniqueCount="179">
  <si>
    <t>Return on debt</t>
  </si>
  <si>
    <t>Treasury  Bonds</t>
  </si>
  <si>
    <t>Treasury Bond 126
4.50%
15-Apr-20</t>
  </si>
  <si>
    <t>Treasury Bond 124
5.75%
15-May-21</t>
  </si>
  <si>
    <t>Treasury Bond 128
5.75%
15-Jul-22</t>
  </si>
  <si>
    <t>Treasury Bond 133
5.50%
21-Apr-23</t>
  </si>
  <si>
    <t>Treasury Bond 137
2.75%
21-Apr-24</t>
  </si>
  <si>
    <t>Treasury Bond 139
3.25%
21-Apr-25</t>
  </si>
  <si>
    <t>7 year interpolated</t>
  </si>
  <si>
    <t>10 year interpolated</t>
  </si>
  <si>
    <t>Daily</t>
  </si>
  <si>
    <t>Original</t>
  </si>
  <si>
    <t>Per cent per annum</t>
  </si>
  <si>
    <t xml:space="preserve">The  highlighted cells are the appropriate straddling bonds for interpolation. </t>
  </si>
  <si>
    <t>These change for both the 7 and 10 year terms during the period.</t>
  </si>
  <si>
    <t>F3 AGGREGATE MEASURES OF AUSTRALIAN CORPORATE BOND SPREADS AND YIELDS: NON-FINANCIAL CORPORATE (NFC) BONDS</t>
  </si>
  <si>
    <t>Title</t>
  </si>
  <si>
    <t>Non-financial corporate A-rated bonds – Yield – 3 year</t>
  </si>
  <si>
    <t>Non-financial corporate A-rated bonds – Yield – 5 year</t>
  </si>
  <si>
    <t>Non-financial corporate A-rated bonds – Yield – 7 year</t>
  </si>
  <si>
    <t>Non-financial corporate A-rated bonds – Yield – 10 year</t>
  </si>
  <si>
    <t>Non-financial corporate A-rated bonds – Spread to swap – 3 year</t>
  </si>
  <si>
    <t>Non-financial corporate A-rated bonds – Spread to swap – 5 year</t>
  </si>
  <si>
    <t>Non-financial corporate A-rated bonds – Spread to swap – 7 year</t>
  </si>
  <si>
    <t>Non-financial corporate A-rated bonds – Spread to swap – 10 year</t>
  </si>
  <si>
    <t>Non-financial corporate A-rated bonds – Spread to CGS – 3 year</t>
  </si>
  <si>
    <t>Non-financial corporate A-rated bonds – Spread to CGS – 5 year</t>
  </si>
  <si>
    <t>Non-financial corporate A-rated bonds – Spread to CGS – 7 year</t>
  </si>
  <si>
    <t>Non-financial corporate A-rated bonds – Spread to CGS – 10 year</t>
  </si>
  <si>
    <t>Non-financial corporate A-rated bonds – Effective tenor – 3 year</t>
  </si>
  <si>
    <t>Non-financial corporate A-rated bonds – Effective tenor – 5 year</t>
  </si>
  <si>
    <t>Non-financial corporate A-rated bonds – Effective tenor – 7 year</t>
  </si>
  <si>
    <t>Non-financial corporate A-rated bonds – Effective tenor – 10 year</t>
  </si>
  <si>
    <t>Non-financial corporate A-rated bonds – Number of bonds – 1–4 years</t>
  </si>
  <si>
    <t>Non-financial corporate A-rated bonds – Number of bonds – 4–6 years</t>
  </si>
  <si>
    <t>Non-financial corporate A-rated bonds – Number of bonds – 6–8 years</t>
  </si>
  <si>
    <t>Non-financial corporate A-rated bonds – Number of bonds – 8–12 years</t>
  </si>
  <si>
    <t>Non-financial corporate BBB-rated bonds – Yield – 3 year</t>
  </si>
  <si>
    <t>Non-financial corporate BBB-rated bonds – Yield – 5 year</t>
  </si>
  <si>
    <t>Non-financial corporate BBB-rated bonds – Yield – 7 year</t>
  </si>
  <si>
    <t>Non-financial corporate BBB-rated bonds – Yield – 10 year</t>
  </si>
  <si>
    <t>Non-financial corporate BBB-rated bonds – Spread to swap – 3 year</t>
  </si>
  <si>
    <t>Non-financial corporate BBB-rated bonds – Spread to swap – 5 year</t>
  </si>
  <si>
    <t>Non-financial corporate BBB-rated bonds – Spread to swap – 7 year</t>
  </si>
  <si>
    <t>Non-financial corporate BBB-rated bonds – Spread to swap – 10 year</t>
  </si>
  <si>
    <t>Non-financial corporate BBB-rated bonds – Spread to CGS – 3 year</t>
  </si>
  <si>
    <t>Non-financial corporate BBB-rated bonds – Spread to CGS – 5 year</t>
  </si>
  <si>
    <t>Non-financial corporate BBB-rated bonds – Spread to CGS – 7 year</t>
  </si>
  <si>
    <t>Non-financial corporate BBB-rated bonds – Spread to CGS – 10 year</t>
  </si>
  <si>
    <t>Non-financial corporate BBB-rated bonds – Effective tenor – 3 year</t>
  </si>
  <si>
    <t>Non-financial corporate BBB-rated bonds – Effective tenor – 5 year</t>
  </si>
  <si>
    <t>Non-financial corporate BBB-rated bonds – Effective tenor – 7 year</t>
  </si>
  <si>
    <t>Non-financial corporate BBB-rated bonds – Effective tenor – 10 year</t>
  </si>
  <si>
    <t>Non-financial corporate BBB-rated bonds – Number of bonds – 1–4 years</t>
  </si>
  <si>
    <t>Non-financial corporate BBB-rated bonds – Number of bonds – 4–6 years</t>
  </si>
  <si>
    <t>Non-financial corporate BBB-rated bonds – Number of bonds – 6–8 years</t>
  </si>
  <si>
    <t>Non-financial corporate BBB-rated bonds – Number of bonds – 8–12 years</t>
  </si>
  <si>
    <t>Description</t>
  </si>
  <si>
    <t>Non-financial corporate A-rated bonds – Yield – 3 year: monthly, per cent; See notes for more details</t>
  </si>
  <si>
    <t>Non-financial corporate A-rated bonds – Yield – 5 year: monthly, per cent; See notes for more details</t>
  </si>
  <si>
    <t>Non-financial corporate A-rated bonds – Yield – 7 year: monthly, per cent; See notes for more details</t>
  </si>
  <si>
    <t>Non-financial corporate A-rated bonds – Yield – 10 year: monthly, per cent; See notes for more details</t>
  </si>
  <si>
    <t>Non-financial corporate A-rated bonds – Spread to swap – 3 year: monthly, basis points; See notes for more details</t>
  </si>
  <si>
    <t>Non-financial corporate A-rated bonds – Spread to swap – 5 year: monthly, basis points; See notes for more details</t>
  </si>
  <si>
    <t>Non-financial corporate A-rated bonds – Spread to swap – 7 year: monthly, basis points; See notes for more details</t>
  </si>
  <si>
    <t>Non-financial corporate A-rated bonds – Spread to swap – 10 year: monthly, basis points; See notes for more details</t>
  </si>
  <si>
    <t>Non-financial corporate A-rated bonds – Spread to CGS – 3 year: monthly, basis points; See notes for more details</t>
  </si>
  <si>
    <t>Non-financial corporate A-rated bonds – Spread to CGS – 5 year: monthly, basis points; See notes for more details</t>
  </si>
  <si>
    <t>Non-financial corporate A-rated bonds – Spread to CGS – 7 year: monthly, basis points; See notes for more details</t>
  </si>
  <si>
    <t>Non-financial corporate A-rated bonds – Spread to CGS – 10 year: monthly, basis points; See notes for more details</t>
  </si>
  <si>
    <t>Non-financial corporate A-rated bonds – Effective tenor – 3 year: monthly, years; See notes for more details</t>
  </si>
  <si>
    <t>Non-financial corporate A-rated bonds – Effective tenor – 5 year: monthly, years; See notes for more details</t>
  </si>
  <si>
    <t>Non-financial corporate A-rated bonds – Effective tenor – 7 year: monthly, years; See notes for more details</t>
  </si>
  <si>
    <t>Non-financial corporate A-rated bonds – Effective tenor – 10 year: monthly, years; See notes for more details</t>
  </si>
  <si>
    <t>Non-financial corporate A-rated bonds – Number of bonds with a residual maturity of 1-4 years: monthly, years; See notes for more details</t>
  </si>
  <si>
    <t>Non-financial corporate A-rated bonds – Number of bonds with a residual maturity of 4-6 years: monthly, years; See notes for more details</t>
  </si>
  <si>
    <t>Non-financial corporate A-rated bonds – Number of bonds with a residual maturity of 6-8 years: monthly, years; See notes for more details</t>
  </si>
  <si>
    <t>Non-financial corporate A-rated bonds – Number of bonds with a residual maturity of 8-12 years: monthly, years; See notes for more details</t>
  </si>
  <si>
    <t>Non-financial corporate BBB-rated bonds – Yield – 3 year: monthly, per cent; See notes for more details</t>
  </si>
  <si>
    <t>Non-financial corporate BBB-rated bonds – Yield – 5 year: monthly, per cent; See notes for more details</t>
  </si>
  <si>
    <t>Non-financial corporate BBB-rated bonds – Yield – 7 year: monthly, per cent; See notes for more details</t>
  </si>
  <si>
    <t>Non-financial corporate BBB-rated bonds – Yield – 10 year: monthly, per cent; See notes for more details</t>
  </si>
  <si>
    <t>Non-financial corporate BBB-rated bonds – Spread to swap – 3 year: monthly, basis points; See notes for more details</t>
  </si>
  <si>
    <t>Non-financial corporate BBB-rated bonds – Spread to swap – 5 year: monthly, basis points; See notes for more details</t>
  </si>
  <si>
    <t>Non-financial corporate BBB-rated bonds – Spread to swap – 7 year: monthly, basis points; See notes for more details</t>
  </si>
  <si>
    <t>Non-financial corporate BBB-rated bonds – Spread to swap – 10 year: monthly, basis points; See notes for more details</t>
  </si>
  <si>
    <t>Non-financial corporate BBB-rated bonds – Spread to CGS – 3 year: monthly, basis points; See notes for more details</t>
  </si>
  <si>
    <t>Non-financial corporate BBB-rated bonds – Spread to CGS – 5 year: monthly, basis points; See notes for more details</t>
  </si>
  <si>
    <t>Non-financial corporate BBB-rated bonds – Spread to CGS – 7 year: monthly, basis points; See notes for more details</t>
  </si>
  <si>
    <t>Non-financial corporate BBB-rated bonds – Spread to CGS – 10 year: monthly, basis points; See notes for more details</t>
  </si>
  <si>
    <t>Non-financial corporate BBB-rated bonds – Effective tenor – 3 year: monthly, years; See notes for more details</t>
  </si>
  <si>
    <t>Non-financial corporate BBB-rated bonds – Effective tenor – 5 year: monthly, years; See notes for more details</t>
  </si>
  <si>
    <t>Non-financial corporate BBB-rated bonds – Effective tenor – 7 year: monthly, years; See notes for more details</t>
  </si>
  <si>
    <t>Non-financial corporate BBB-rated bonds – Effective tenor – 10 year: monthly, years; See notes for more details</t>
  </si>
  <si>
    <t>Non-financial corporate BBB-rated bonds – Number of bondss with a residual maturity of 1-4 years: monthly, years; See notes for more details</t>
  </si>
  <si>
    <t>Non-financial corporate BBB-rated bonds – Number of bondss with a residual maturity of 4-6 years: monthly, years; See notes for more details</t>
  </si>
  <si>
    <t>Non-financial corporate BBB-rated bonds – Number of bondss with a residual maturity of 6-8 years: monthly, years; See notes for more details</t>
  </si>
  <si>
    <t>Non-financial corporate BBB-rated bonds – Number of bondss with a residual maturity of 8-12 years: monthly, years; See notes for more details</t>
  </si>
  <si>
    <t>Frequency</t>
  </si>
  <si>
    <t>Monthly</t>
  </si>
  <si>
    <t>Type</t>
  </si>
  <si>
    <t>Units</t>
  </si>
  <si>
    <t>Per cent</t>
  </si>
  <si>
    <t>Basis points</t>
  </si>
  <si>
    <t>Years</t>
  </si>
  <si>
    <t>Number</t>
  </si>
  <si>
    <t>Source</t>
  </si>
  <si>
    <t>Bloomberg; RBA; UBS AG Australia Branch</t>
  </si>
  <si>
    <t>Publication date</t>
  </si>
  <si>
    <t>Series ID</t>
  </si>
  <si>
    <t>FNFYA3M</t>
  </si>
  <si>
    <t>FNFYA5M</t>
  </si>
  <si>
    <t>FNFYA7M</t>
  </si>
  <si>
    <t>FNFYA10M</t>
  </si>
  <si>
    <t>FNFSA3M</t>
  </si>
  <si>
    <t>FNFSA5M</t>
  </si>
  <si>
    <t>FNFSA7M</t>
  </si>
  <si>
    <t>FNFSA10M</t>
  </si>
  <si>
    <t>FNFCA3M</t>
  </si>
  <si>
    <t>FNFCA5M</t>
  </si>
  <si>
    <t>FNFCA7M</t>
  </si>
  <si>
    <t>FNFCA10M</t>
  </si>
  <si>
    <t>FNFTA3M</t>
  </si>
  <si>
    <t>FNFTA5M</t>
  </si>
  <si>
    <t>FNFTA7M</t>
  </si>
  <si>
    <t>FNFTA10M</t>
  </si>
  <si>
    <t>FNFNA3M</t>
  </si>
  <si>
    <t>FNFNA5M</t>
  </si>
  <si>
    <t>FNFNA7M</t>
  </si>
  <si>
    <t>FNFNA10M</t>
  </si>
  <si>
    <t>FNFYBBB3M</t>
  </si>
  <si>
    <t>FNFYBBB5M</t>
  </si>
  <si>
    <t>FNFYBBB7M</t>
  </si>
  <si>
    <t>FNFYBBB10M</t>
  </si>
  <si>
    <t>FNFSBBB3M</t>
  </si>
  <si>
    <t>FNFSBBB5M</t>
  </si>
  <si>
    <t>FNFSBBB7M</t>
  </si>
  <si>
    <t>FNFSBBB10M</t>
  </si>
  <si>
    <t>FNFCBBB3M</t>
  </si>
  <si>
    <t>FNFCBBB5M</t>
  </si>
  <si>
    <t>FNFCBBB7M</t>
  </si>
  <si>
    <t>FNFCBBB10M</t>
  </si>
  <si>
    <t>FNFTBBB3M</t>
  </si>
  <si>
    <t>FNFTBBB5M</t>
  </si>
  <si>
    <t>FNFTBBB7M</t>
  </si>
  <si>
    <t>FNFTBBB10M</t>
  </si>
  <si>
    <t>FNFNBBB3M</t>
  </si>
  <si>
    <t>FNFNBBB5M</t>
  </si>
  <si>
    <t>FNFNBBB7M</t>
  </si>
  <si>
    <t>FNFNBBB10M</t>
  </si>
  <si>
    <t>RBA daily 10 year yield series</t>
  </si>
  <si>
    <t>RBA daily 10 year yield series (EAR)</t>
  </si>
  <si>
    <t>-</t>
  </si>
  <si>
    <t>Effective tenor difference 
between 10e and 7e</t>
  </si>
  <si>
    <t>Combined 10e year RBA spread series</t>
  </si>
  <si>
    <t>YTM(10)</t>
  </si>
  <si>
    <t>RBA 10 year extrapolated yield</t>
  </si>
  <si>
    <t>RBA adjusted spread (10)</t>
  </si>
  <si>
    <t>RBA  interpolated 10 year spread</t>
  </si>
  <si>
    <t>YTM(7)</t>
  </si>
  <si>
    <t>BVAL 10 year yield</t>
  </si>
  <si>
    <t>YTM(10)-YTM(7)</t>
  </si>
  <si>
    <t>RBA(10)-RBA(7) margin</t>
  </si>
  <si>
    <t>RBA(10)-RBA(7) margin Interpolated</t>
  </si>
  <si>
    <t>RBA (10) - RBA (7) daily</t>
  </si>
  <si>
    <t>Start date</t>
  </si>
  <si>
    <t>End date</t>
  </si>
  <si>
    <t>Averaging periods</t>
  </si>
  <si>
    <t>AER calculation</t>
  </si>
  <si>
    <t>Difference between 10e and 7e credit Spread to swap</t>
  </si>
  <si>
    <t>RBA 10 year yield series
(effective annual rate)</t>
  </si>
  <si>
    <t>BVAL 10 year yield
(effective annual rate)</t>
  </si>
  <si>
    <t>*Note: BVAL data is proprietary and accessed via subscription. As such, the data in column B is only for illustrative purposes and is not actual published BVAL data.</t>
  </si>
  <si>
    <t>BVAL 7 year yield (sample values)*</t>
  </si>
  <si>
    <t>Standardised difference between credit spread to swap
[CS(10e)-CS(7e)]/10e-7e]</t>
  </si>
  <si>
    <t>Indicative averaging period A</t>
  </si>
  <si>
    <t>Indicative averaging period B</t>
  </si>
  <si>
    <t>RBA estimate (adjusted)</t>
  </si>
  <si>
    <t>BVAL estimate (adjusted)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</si>
</sst>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m\-yyyy"/>
    <numFmt numFmtId="165" formatCode="#,##0.000"/>
    <numFmt numFmtId="166" formatCode="[$-C09]dd\-mmm\-yy;@"/>
    <numFmt numFmtId="167" formatCode="mmm\-yyyy"/>
  </numFmts>
  <fonts count="14">
    <font>
      <sz val="11"/>
      <color theme="1"/>
      <name val="Calibri"/>
      <family val="2"/>
      <scheme val="minor"/>
    </font>
    <font>
      <b/>
      <sz val="13"/>
      <color theme="3"/>
      <name val="Calibri"/>
      <family val="2"/>
      <scheme val="minor"/>
    </font>
    <font>
      <b/>
      <sz val="11"/>
      <color theme="1"/>
      <name val="Calibri"/>
      <family val="2"/>
      <scheme val="minor"/>
    </font>
    <font>
      <b/>
      <sz val="8"/>
      <color indexed="81"/>
      <name val="Tahoma"/>
      <family val="2"/>
    </font>
    <font>
      <sz val="8"/>
      <color indexed="81"/>
      <name val="Tahoma"/>
      <family val="2"/>
    </font>
    <font>
      <sz val="9"/>
      <name val="Arial"/>
      <family val="2"/>
    </font>
    <font>
      <sz val="9"/>
      <color theme="1"/>
      <name val="Arial"/>
      <family val="2"/>
    </font>
    <font>
      <sz val="10"/>
      <name val="Arial"/>
      <family val="2"/>
    </font>
    <font>
      <b/>
      <sz val="9"/>
      <color theme="1"/>
      <name val="Arial"/>
      <family val="2"/>
    </font>
    <font>
      <u/>
      <sz val="10"/>
      <color indexed="12"/>
      <name val="Geneva"/>
    </font>
    <font>
      <i/>
      <sz val="11"/>
      <color theme="1"/>
      <name val="Calibri"/>
      <family val="2"/>
      <scheme val="minor"/>
    </font>
    <font>
      <sz val="11"/>
      <name val="Calibri"/>
      <family val="2"/>
      <scheme val="minor"/>
    </font>
    <font>
      <b/>
      <sz val="11"/>
      <name val="Calibri"/>
      <family val="2"/>
      <scheme val="minor"/>
    </font>
    <font>
      <sz val="11"/>
      <color rgb="FF3F3F76"/>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CC99"/>
      </patternFill>
    </fill>
  </fills>
  <borders count="5">
    <border>
      <left/>
      <right/>
      <top/>
      <bottom/>
      <diagonal/>
    </border>
    <border>
      <left/>
      <right/>
      <top/>
      <bottom style="thick">
        <color theme="4" tint="0.499984740745262"/>
      </bottom>
      <diagonal/>
    </border>
    <border>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1" fillId="0" borderId="1" applyNumberFormat="0" applyFill="0" applyAlignment="0" applyProtection="0"/>
    <xf numFmtId="0" fontId="7" fillId="0" borderId="0"/>
    <xf numFmtId="0" fontId="9" fillId="0" borderId="0" applyNumberFormat="0" applyFill="0" applyBorder="0" applyAlignment="0" applyProtection="0">
      <alignment vertical="top"/>
      <protection locked="0"/>
    </xf>
    <xf numFmtId="0" fontId="13" fillId="5" borderId="4" applyNumberFormat="0" applyAlignment="0" applyProtection="0"/>
  </cellStyleXfs>
  <cellXfs count="86">
    <xf numFmtId="0" fontId="0" fillId="0" borderId="0" xfId="0"/>
    <xf numFmtId="0" fontId="0" fillId="0" borderId="0" xfId="0" applyFill="1"/>
    <xf numFmtId="0" fontId="2" fillId="0" borderId="0" xfId="0" applyFont="1" applyFill="1"/>
    <xf numFmtId="0" fontId="2" fillId="0" borderId="0" xfId="0" applyFont="1"/>
    <xf numFmtId="2" fontId="0" fillId="0" borderId="0" xfId="0" applyNumberFormat="1" applyFill="1"/>
    <xf numFmtId="2" fontId="0" fillId="0" borderId="0" xfId="0" applyNumberFormat="1"/>
    <xf numFmtId="2" fontId="2" fillId="0" borderId="0" xfId="0" applyNumberFormat="1" applyFont="1"/>
    <xf numFmtId="0" fontId="5" fillId="0" borderId="0" xfId="0" applyFont="1" applyBorder="1"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164" fontId="5" fillId="0" borderId="0" xfId="0" applyNumberFormat="1" applyFont="1" applyBorder="1" applyAlignment="1">
      <alignment horizontal="right"/>
    </xf>
    <xf numFmtId="165" fontId="5" fillId="2" borderId="0" xfId="0" applyNumberFormat="1" applyFont="1" applyFill="1"/>
    <xf numFmtId="165" fontId="5" fillId="0" borderId="0" xfId="0" applyNumberFormat="1" applyFont="1"/>
    <xf numFmtId="165" fontId="5" fillId="3" borderId="0" xfId="0" applyNumberFormat="1" applyFont="1" applyFill="1"/>
    <xf numFmtId="0" fontId="0" fillId="2" borderId="0" xfId="0" applyFill="1"/>
    <xf numFmtId="0" fontId="0" fillId="3" borderId="0" xfId="0" applyFill="1"/>
    <xf numFmtId="165" fontId="5" fillId="0" borderId="0" xfId="2" applyNumberFormat="1" applyFont="1" applyAlignment="1">
      <alignment horizontal="right"/>
    </xf>
    <xf numFmtId="165" fontId="5" fillId="2" borderId="0" xfId="2" applyNumberFormat="1" applyFont="1" applyFill="1" applyAlignment="1">
      <alignment horizontal="right"/>
    </xf>
    <xf numFmtId="165" fontId="5" fillId="3" borderId="0" xfId="2" applyNumberFormat="1" applyFont="1" applyFill="1" applyAlignment="1">
      <alignment horizontal="right"/>
    </xf>
    <xf numFmtId="165" fontId="5" fillId="0" borderId="0" xfId="0" applyNumberFormat="1" applyFont="1" applyAlignment="1"/>
    <xf numFmtId="165" fontId="5" fillId="2" borderId="0" xfId="0" applyNumberFormat="1" applyFont="1" applyFill="1" applyAlignment="1"/>
    <xf numFmtId="165" fontId="5" fillId="3" borderId="0" xfId="0" applyNumberFormat="1" applyFont="1" applyFill="1" applyAlignment="1"/>
    <xf numFmtId="165" fontId="5" fillId="0" borderId="0" xfId="0" applyNumberFormat="1" applyFont="1" applyAlignment="1">
      <alignment horizontal="right"/>
    </xf>
    <xf numFmtId="165" fontId="5" fillId="2" borderId="0" xfId="0" applyNumberFormat="1" applyFont="1" applyFill="1" applyAlignment="1">
      <alignment horizontal="right"/>
    </xf>
    <xf numFmtId="165" fontId="5" fillId="3" borderId="0" xfId="0" applyNumberFormat="1" applyFont="1" applyFill="1" applyAlignment="1">
      <alignment horizontal="right"/>
    </xf>
    <xf numFmtId="166" fontId="5" fillId="0" borderId="0" xfId="0" applyNumberFormat="1" applyFont="1" applyBorder="1" applyAlignment="1" applyProtection="1">
      <alignment horizontal="right"/>
    </xf>
    <xf numFmtId="2" fontId="5" fillId="0" borderId="0" xfId="0" applyNumberFormat="1" applyFont="1" applyBorder="1" applyAlignment="1" applyProtection="1">
      <alignment horizontal="right"/>
    </xf>
    <xf numFmtId="0" fontId="6" fillId="0" borderId="0" xfId="0" applyFont="1"/>
    <xf numFmtId="0" fontId="8" fillId="0" borderId="0" xfId="0" applyFont="1" applyAlignment="1">
      <alignment horizontal="left"/>
    </xf>
    <xf numFmtId="0" fontId="6" fillId="0" borderId="0" xfId="0" applyFont="1" applyAlignment="1">
      <alignment horizontal="left"/>
    </xf>
    <xf numFmtId="0" fontId="6" fillId="0" borderId="2" xfId="0" applyFont="1" applyBorder="1" applyAlignment="1">
      <alignment horizontal="left"/>
    </xf>
    <xf numFmtId="0" fontId="5" fillId="0" borderId="0" xfId="0" applyFont="1" applyBorder="1" applyAlignment="1" applyProtection="1">
      <alignment horizontal="left" wrapText="1"/>
    </xf>
    <xf numFmtId="0" fontId="5" fillId="0" borderId="0" xfId="3" applyFont="1" applyBorder="1" applyAlignment="1" applyProtection="1">
      <alignment horizontal="left" wrapText="1"/>
    </xf>
    <xf numFmtId="0" fontId="5" fillId="0" borderId="2" xfId="3" applyFont="1" applyBorder="1" applyAlignment="1" applyProtection="1">
      <alignment horizontal="left" wrapText="1"/>
    </xf>
    <xf numFmtId="0" fontId="5" fillId="0" borderId="0" xfId="0" applyFont="1" applyBorder="1" applyAlignment="1" applyProtection="1">
      <alignment horizontal="left"/>
    </xf>
    <xf numFmtId="0" fontId="5" fillId="0" borderId="0" xfId="3" applyFont="1" applyBorder="1" applyAlignment="1" applyProtection="1">
      <alignment horizontal="left"/>
    </xf>
    <xf numFmtId="0" fontId="5" fillId="0" borderId="2" xfId="3" applyFont="1" applyBorder="1" applyAlignment="1" applyProtection="1">
      <alignment horizontal="left"/>
    </xf>
    <xf numFmtId="0" fontId="5" fillId="0" borderId="0" xfId="0" applyNumberFormat="1" applyFont="1" applyBorder="1" applyAlignment="1" applyProtection="1">
      <alignment horizontal="left"/>
    </xf>
    <xf numFmtId="0" fontId="5" fillId="0" borderId="2" xfId="0" applyNumberFormat="1" applyFont="1" applyBorder="1" applyAlignment="1" applyProtection="1">
      <alignment horizontal="left"/>
    </xf>
    <xf numFmtId="0" fontId="5" fillId="0" borderId="0" xfId="0" applyFont="1" applyAlignment="1">
      <alignment horizontal="left"/>
    </xf>
    <xf numFmtId="0" fontId="5" fillId="0" borderId="0" xfId="0" applyNumberFormat="1" applyFont="1" applyFill="1" applyBorder="1" applyAlignment="1" applyProtection="1">
      <alignment horizontal="left"/>
    </xf>
    <xf numFmtId="0" fontId="5" fillId="0" borderId="2" xfId="0" applyNumberFormat="1" applyFont="1" applyFill="1" applyBorder="1" applyAlignment="1" applyProtection="1">
      <alignment horizontal="left"/>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164" fontId="5" fillId="0" borderId="0" xfId="0" applyNumberFormat="1" applyFont="1" applyFill="1" applyBorder="1" applyAlignment="1" applyProtection="1">
      <alignment horizontal="left"/>
    </xf>
    <xf numFmtId="166" fontId="5" fillId="0" borderId="0" xfId="0" applyNumberFormat="1" applyFont="1" applyBorder="1" applyAlignment="1">
      <alignment horizontal="left"/>
    </xf>
    <xf numFmtId="166" fontId="5" fillId="0" borderId="2" xfId="0" applyNumberFormat="1" applyFont="1" applyBorder="1" applyAlignment="1">
      <alignment horizontal="left"/>
    </xf>
    <xf numFmtId="167" fontId="5" fillId="0" borderId="0" xfId="0" applyNumberFormat="1" applyFont="1" applyBorder="1" applyAlignment="1" applyProtection="1">
      <alignment horizontal="right"/>
    </xf>
    <xf numFmtId="1" fontId="5" fillId="0" borderId="0" xfId="0" applyNumberFormat="1" applyFont="1" applyBorder="1" applyAlignment="1" applyProtection="1">
      <alignment horizontal="right"/>
    </xf>
    <xf numFmtId="1" fontId="5" fillId="0" borderId="2" xfId="0" applyNumberFormat="1" applyFont="1" applyBorder="1" applyAlignment="1" applyProtection="1">
      <alignment horizontal="right"/>
    </xf>
    <xf numFmtId="0" fontId="8" fillId="0" borderId="0" xfId="0" applyFont="1"/>
    <xf numFmtId="2" fontId="6" fillId="0" borderId="0" xfId="0" applyNumberFormat="1" applyFont="1"/>
    <xf numFmtId="2" fontId="5" fillId="0" borderId="3" xfId="0" applyNumberFormat="1" applyFont="1" applyBorder="1" applyAlignment="1" applyProtection="1">
      <alignment horizontal="right"/>
    </xf>
    <xf numFmtId="0" fontId="6" fillId="0" borderId="2" xfId="0" applyFont="1" applyBorder="1"/>
    <xf numFmtId="167" fontId="5" fillId="2" borderId="0" xfId="0" applyNumberFormat="1" applyFont="1" applyFill="1" applyBorder="1" applyAlignment="1" applyProtection="1">
      <alignment horizontal="right"/>
    </xf>
    <xf numFmtId="0" fontId="10" fillId="0" borderId="0" xfId="0" applyFont="1"/>
    <xf numFmtId="2" fontId="10" fillId="0" borderId="0" xfId="0" applyNumberFormat="1" applyFont="1"/>
    <xf numFmtId="2" fontId="2" fillId="0" borderId="0" xfId="0" applyNumberFormat="1" applyFont="1" applyFill="1"/>
    <xf numFmtId="0" fontId="11" fillId="0" borderId="0" xfId="0" applyFont="1" applyFill="1"/>
    <xf numFmtId="2" fontId="11" fillId="0" borderId="0" xfId="0" applyNumberFormat="1" applyFont="1" applyFill="1"/>
    <xf numFmtId="0" fontId="6" fillId="4" borderId="0" xfId="0" applyFont="1" applyFill="1"/>
    <xf numFmtId="0" fontId="0" fillId="0" borderId="0" xfId="0" applyFont="1"/>
    <xf numFmtId="2" fontId="0" fillId="0" borderId="0" xfId="0" applyNumberFormat="1" applyFont="1"/>
    <xf numFmtId="0" fontId="6" fillId="0" borderId="0" xfId="0" applyFont="1" applyFill="1"/>
    <xf numFmtId="0" fontId="6" fillId="0" borderId="0" xfId="0" applyFont="1" applyFill="1" applyAlignment="1">
      <alignment horizontal="left"/>
    </xf>
    <xf numFmtId="2" fontId="6" fillId="0" borderId="0" xfId="0" applyNumberFormat="1" applyFont="1" applyFill="1"/>
    <xf numFmtId="2" fontId="8" fillId="0" borderId="0" xfId="0" applyNumberFormat="1" applyFont="1"/>
    <xf numFmtId="0" fontId="0" fillId="0" borderId="0" xfId="0" applyBorder="1"/>
    <xf numFmtId="0" fontId="2" fillId="0" borderId="0" xfId="0" applyFont="1" applyBorder="1"/>
    <xf numFmtId="0" fontId="2" fillId="0" borderId="0" xfId="0" applyFont="1" applyFill="1" applyBorder="1"/>
    <xf numFmtId="2" fontId="0" fillId="0" borderId="0" xfId="0" applyNumberFormat="1" applyFont="1" applyBorder="1"/>
    <xf numFmtId="2" fontId="0" fillId="0" borderId="0" xfId="0" applyNumberFormat="1" applyBorder="1"/>
    <xf numFmtId="0" fontId="5" fillId="0" borderId="0" xfId="3" applyFont="1" applyFill="1" applyBorder="1" applyAlignment="1" applyProtection="1">
      <alignment horizontal="left" wrapText="1"/>
    </xf>
    <xf numFmtId="0" fontId="5" fillId="0" borderId="0" xfId="3" applyFont="1" applyFill="1" applyBorder="1" applyAlignment="1" applyProtection="1">
      <alignment horizontal="left"/>
    </xf>
    <xf numFmtId="0" fontId="5" fillId="0" borderId="0" xfId="0" applyFont="1" applyFill="1" applyBorder="1" applyAlignment="1">
      <alignment horizontal="left" vertical="center" wrapText="1"/>
    </xf>
    <xf numFmtId="166" fontId="5" fillId="0" borderId="0" xfId="0" applyNumberFormat="1" applyFont="1" applyFill="1" applyBorder="1" applyAlignment="1">
      <alignment horizontal="left"/>
    </xf>
    <xf numFmtId="2" fontId="5" fillId="0" borderId="0" xfId="0" applyNumberFormat="1" applyFont="1" applyFill="1" applyBorder="1" applyAlignment="1" applyProtection="1">
      <alignment horizontal="right"/>
    </xf>
    <xf numFmtId="15" fontId="0" fillId="0" borderId="0" xfId="0" applyNumberFormat="1" applyFill="1"/>
    <xf numFmtId="0" fontId="1" fillId="0" borderId="1" xfId="1" applyFill="1"/>
    <xf numFmtId="0" fontId="12" fillId="0" borderId="0" xfId="0" applyFont="1" applyFill="1"/>
    <xf numFmtId="166" fontId="5" fillId="0" borderId="0" xfId="0" applyNumberFormat="1" applyFont="1" applyBorder="1" applyAlignment="1">
      <alignment horizontal="left" wrapText="1"/>
    </xf>
    <xf numFmtId="0" fontId="13" fillId="5" borderId="4" xfId="4" applyAlignment="1">
      <alignment wrapText="1"/>
    </xf>
    <xf numFmtId="0" fontId="13" fillId="5" borderId="4" xfId="4"/>
    <xf numFmtId="0" fontId="13" fillId="5" borderId="4" xfId="4" applyAlignment="1">
      <alignment horizontal="left"/>
    </xf>
    <xf numFmtId="0" fontId="12" fillId="0" borderId="0" xfId="0" applyFont="1" applyFill="1" applyAlignment="1">
      <alignment wrapText="1"/>
    </xf>
    <xf numFmtId="0" fontId="0" fillId="0" borderId="0" xfId="0" applyAlignment="1">
      <alignment wrapText="1"/>
    </xf>
  </cellXfs>
  <cellStyles count="5">
    <cellStyle name="Heading 2" xfId="1" builtinId="17"/>
    <cellStyle name="Hyperlink" xfId="3" builtinId="8"/>
    <cellStyle name="Input" xfId="4" builtinId="20"/>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247650</xdr:colOff>
      <xdr:row>5</xdr:row>
      <xdr:rowOff>95250</xdr:rowOff>
    </xdr:from>
    <xdr:to>
      <xdr:col>5</xdr:col>
      <xdr:colOff>1009650</xdr:colOff>
      <xdr:row>31</xdr:row>
      <xdr:rowOff>104775</xdr:rowOff>
    </xdr:to>
    <xdr:sp macro="" textlink="">
      <xdr:nvSpPr>
        <xdr:cNvPr id="2" name="TextBox 1"/>
        <xdr:cNvSpPr txBox="1"/>
      </xdr:nvSpPr>
      <xdr:spPr>
        <a:xfrm>
          <a:off x="247650" y="1095375"/>
          <a:ext cx="8677275" cy="496252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u="sng">
              <a:solidFill>
                <a:schemeClr val="dk1"/>
              </a:solidFill>
              <a:effectLst/>
              <a:latin typeface="+mn-lt"/>
              <a:ea typeface="+mn-ea"/>
              <a:cs typeface="+mn-cs"/>
            </a:rPr>
            <a:t>Purpose of model</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To demonstrate our draft decision on the appropriate adjustments to be made to the RBA and BVAL curves.</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Our draft decision is to use a simple average of:</a:t>
          </a:r>
        </a:p>
        <a:p>
          <a:r>
            <a:rPr lang="en-AU" sz="1100">
              <a:solidFill>
                <a:schemeClr val="dk1"/>
              </a:solidFill>
              <a:effectLst/>
              <a:latin typeface="+mn-lt"/>
              <a:ea typeface="+mn-ea"/>
              <a:cs typeface="+mn-cs"/>
            </a:rPr>
            <a:t> </a:t>
          </a:r>
        </a:p>
        <a:p>
          <a:pPr lvl="0"/>
          <a:r>
            <a:rPr lang="en-AU" sz="1100">
              <a:solidFill>
                <a:schemeClr val="dk1"/>
              </a:solidFill>
              <a:effectLst/>
              <a:latin typeface="+mn-lt"/>
              <a:ea typeface="+mn-ea"/>
              <a:cs typeface="+mn-cs"/>
            </a:rPr>
            <a:t>- the RBA curve, and</a:t>
          </a:r>
        </a:p>
        <a:p>
          <a:pPr lvl="0"/>
          <a:r>
            <a:rPr lang="en-AU" sz="1100">
              <a:solidFill>
                <a:schemeClr val="dk1"/>
              </a:solidFill>
              <a:effectLst/>
              <a:latin typeface="+mn-lt"/>
              <a:ea typeface="+mn-ea"/>
              <a:cs typeface="+mn-cs"/>
            </a:rPr>
            <a:t>- the BVAL curve</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The RBA curve is the RBA broad-BBB rated 10 year curve. The RBA refers to this curve as 'Non-financial corporate BBB-rated bonds'.</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The BVAL curve is, where available, the Bloomberg broad-BBB rated 7 year BVAL curve, and otherwise the Bloomberg broad-BBB rated 5 year BVAL curve. The Bloomberg ticker for this curve is: BVCSAB07.</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Further, our draft decision is also to make certain adjustments to the RBA and BVAL curves so these rates are consistent with our 10 year benchmark debt term and also so they can be applied across the dates of each service provider’s averaging periods.</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For the RBA curve, our draft decision is to interpolate the monthly data points to produce daily estimates, to extrapolate it to an effective term of 10 years, and to convert it to an effective annual rate.</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For the BVAL curve, our draft decision is to extrapolate it to 10 years using the spread between the extrapolated RBA 7 and 10 year curves, and to convert it to an effective annual rate.</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Data for the RBA curve is publicly available on the RBA’s website. However, data for the BVAL curve is proprietary and accessed via a subscription service with Bloomberg. Accordingly, the BVAL data used in this model is indicative only is not actual published BVAL data.</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Similarly, the averaging periods used are for illustrative purposes only and do not reflect the averaging periods for any particular service provider. This is because our standard practice is to keep the dates of averaging periods confidential until they expire.</a:t>
          </a:r>
        </a:p>
        <a:p>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P16"/>
  <sheetViews>
    <sheetView tabSelected="1" workbookViewId="0">
      <selection activeCell="H11" sqref="H11"/>
    </sheetView>
  </sheetViews>
  <sheetFormatPr defaultRowHeight="15"/>
  <cols>
    <col min="1" max="1" width="30.85546875" customWidth="1"/>
    <col min="2" max="6" width="24.7109375" customWidth="1"/>
    <col min="7" max="12" width="15.140625" customWidth="1"/>
    <col min="13" max="13" width="20.7109375" customWidth="1"/>
    <col min="14" max="15" width="15.5703125" customWidth="1"/>
  </cols>
  <sheetData>
    <row r="1" spans="1:16" ht="18" thickBot="1">
      <c r="A1" s="78" t="s">
        <v>167</v>
      </c>
      <c r="B1" s="1"/>
      <c r="C1" s="1"/>
      <c r="D1" s="1"/>
    </row>
    <row r="2" spans="1:16" ht="15.75" thickTop="1">
      <c r="A2" s="1"/>
      <c r="B2" s="2" t="s">
        <v>165</v>
      </c>
      <c r="C2" s="2" t="s">
        <v>166</v>
      </c>
      <c r="D2" s="2" t="s">
        <v>177</v>
      </c>
      <c r="E2" s="3" t="s">
        <v>178</v>
      </c>
      <c r="F2" s="3" t="s">
        <v>0</v>
      </c>
      <c r="G2" s="3"/>
      <c r="H2" s="3"/>
      <c r="I2" s="3"/>
      <c r="J2" s="3"/>
      <c r="K2" s="3"/>
      <c r="L2" s="3"/>
      <c r="M2" s="3"/>
      <c r="N2" s="3"/>
      <c r="O2" s="2"/>
      <c r="P2" s="3"/>
    </row>
    <row r="3" spans="1:16">
      <c r="A3" s="1" t="s">
        <v>175</v>
      </c>
      <c r="B3" s="77">
        <v>41673</v>
      </c>
      <c r="C3" s="77">
        <v>41729</v>
      </c>
      <c r="D3" s="4">
        <f>AVERAGE('RBA interpolation calcs'!G27:G67)</f>
        <v>7.6409096309461448</v>
      </c>
      <c r="E3" s="4">
        <f>AVERAGE('BVAL yields'!D44:D126)</f>
        <v>6.2515235708023331</v>
      </c>
      <c r="F3" s="6">
        <f>AVERAGE(D3,E3)</f>
        <v>6.946216600874239</v>
      </c>
      <c r="G3" s="5"/>
      <c r="H3" s="4"/>
      <c r="I3" s="4"/>
      <c r="J3" s="5"/>
      <c r="K3" s="5"/>
      <c r="L3" s="5"/>
      <c r="M3" s="5"/>
      <c r="N3" s="6"/>
      <c r="O3" s="57"/>
    </row>
    <row r="4" spans="1:16">
      <c r="A4" s="1" t="s">
        <v>176</v>
      </c>
      <c r="B4" s="77">
        <v>41745</v>
      </c>
      <c r="C4" s="77">
        <v>41851</v>
      </c>
      <c r="D4" s="4">
        <f>AVERAGE('RBA interpolation calcs'!G79:G151)</f>
        <v>6.142755822063382</v>
      </c>
      <c r="E4" s="4">
        <f>AVERAGE('BVAL yields'!D77:D149)</f>
        <v>5.7661221745456102</v>
      </c>
      <c r="F4" s="6">
        <f>AVERAGE(D4,E4)</f>
        <v>5.9544389983044965</v>
      </c>
      <c r="G4" s="5"/>
      <c r="H4" s="4"/>
      <c r="I4" s="4"/>
      <c r="J4" s="5"/>
      <c r="K4" s="5"/>
      <c r="L4" s="5"/>
      <c r="M4" s="5"/>
      <c r="N4" s="6"/>
      <c r="O4" s="57"/>
    </row>
    <row r="5" spans="1:16">
      <c r="A5" s="1"/>
      <c r="B5" s="77"/>
      <c r="C5" s="77"/>
      <c r="D5" s="4"/>
      <c r="E5" s="4"/>
      <c r="F5" s="57"/>
      <c r="G5" s="5"/>
      <c r="H5" s="4"/>
      <c r="I5" s="4"/>
      <c r="J5" s="5"/>
      <c r="K5" s="5"/>
      <c r="L5" s="5"/>
      <c r="M5" s="5"/>
      <c r="N5" s="6"/>
      <c r="O5" s="57"/>
    </row>
    <row r="6" spans="1:16">
      <c r="A6" s="1"/>
      <c r="B6" s="77"/>
      <c r="C6" s="77"/>
      <c r="D6" s="4"/>
      <c r="E6" s="4"/>
      <c r="F6" s="57"/>
      <c r="G6" s="5"/>
      <c r="H6" s="4"/>
      <c r="I6" s="4"/>
      <c r="J6" s="5"/>
      <c r="K6" s="5"/>
      <c r="L6" s="5"/>
      <c r="M6" s="5"/>
      <c r="N6" s="6"/>
      <c r="O6" s="57"/>
    </row>
    <row r="7" spans="1:16">
      <c r="A7" s="1"/>
      <c r="B7" s="77"/>
      <c r="C7" s="77"/>
      <c r="D7" s="4"/>
      <c r="E7" s="4"/>
      <c r="F7" s="57"/>
      <c r="H7" s="4"/>
      <c r="I7" s="1"/>
      <c r="O7" s="1"/>
    </row>
    <row r="8" spans="1:16">
      <c r="O8" s="1"/>
    </row>
    <row r="9" spans="1:16">
      <c r="A9" s="67"/>
      <c r="B9" s="68"/>
      <c r="C9" s="67"/>
      <c r="D9" s="67"/>
      <c r="E9" s="67"/>
    </row>
    <row r="10" spans="1:16">
      <c r="A10" s="67"/>
      <c r="B10" s="68"/>
      <c r="C10" s="68"/>
      <c r="D10" s="68"/>
      <c r="E10" s="67"/>
    </row>
    <row r="11" spans="1:16">
      <c r="A11" s="69"/>
      <c r="B11" s="70"/>
      <c r="C11" s="70"/>
      <c r="D11" s="71"/>
      <c r="E11" s="67"/>
    </row>
    <row r="12" spans="1:16">
      <c r="A12" s="69"/>
      <c r="B12" s="70"/>
      <c r="C12" s="70"/>
      <c r="D12" s="71"/>
      <c r="E12" s="67"/>
    </row>
    <row r="13" spans="1:16">
      <c r="A13" s="69"/>
      <c r="B13" s="70"/>
      <c r="C13" s="70"/>
      <c r="D13" s="71"/>
      <c r="E13" s="67"/>
    </row>
    <row r="14" spans="1:16">
      <c r="A14" s="69"/>
      <c r="B14" s="70"/>
      <c r="C14" s="70"/>
      <c r="D14" s="71"/>
      <c r="E14" s="67"/>
    </row>
    <row r="15" spans="1:16">
      <c r="A15" s="69"/>
      <c r="B15" s="70"/>
      <c r="C15" s="70"/>
      <c r="D15" s="71"/>
      <c r="E15" s="67"/>
    </row>
    <row r="16" spans="1:16">
      <c r="A16" s="67"/>
      <c r="B16" s="67"/>
      <c r="C16" s="67"/>
      <c r="D16" s="67"/>
      <c r="E16" s="6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U158"/>
  <sheetViews>
    <sheetView workbookViewId="0">
      <selection activeCell="F41" sqref="F41"/>
    </sheetView>
  </sheetViews>
  <sheetFormatPr defaultRowHeight="15"/>
  <cols>
    <col min="1" max="1" width="12.42578125" customWidth="1"/>
    <col min="2" max="2" width="9.5703125" bestFit="1" customWidth="1"/>
    <col min="3" max="3" width="10.140625" bestFit="1" customWidth="1"/>
    <col min="5" max="7" width="9.5703125" bestFit="1" customWidth="1"/>
    <col min="9" max="9" width="10.7109375" bestFit="1" customWidth="1"/>
    <col min="10" max="10" width="10.7109375" customWidth="1"/>
    <col min="11" max="11" width="11" customWidth="1"/>
    <col min="14" max="14" width="12.42578125" customWidth="1"/>
    <col min="15" max="15" width="13.5703125" customWidth="1"/>
    <col min="16" max="17" width="12.42578125" customWidth="1"/>
    <col min="18" max="18" width="12" customWidth="1"/>
    <col min="20" max="20" width="12.7109375" customWidth="1"/>
    <col min="21" max="21" width="10.140625" customWidth="1"/>
    <col min="22" max="22" width="12.140625" customWidth="1"/>
  </cols>
  <sheetData>
    <row r="1" spans="1:21" ht="24.75">
      <c r="B1" s="7" t="s">
        <v>1</v>
      </c>
      <c r="C1" s="7" t="s">
        <v>1</v>
      </c>
      <c r="D1" s="7" t="s">
        <v>1</v>
      </c>
      <c r="E1" s="7" t="s">
        <v>1</v>
      </c>
      <c r="F1" s="7" t="s">
        <v>1</v>
      </c>
      <c r="G1" s="7" t="s">
        <v>1</v>
      </c>
    </row>
    <row r="2" spans="1:21" ht="48.75">
      <c r="B2" s="8" t="s">
        <v>2</v>
      </c>
      <c r="C2" s="8" t="s">
        <v>3</v>
      </c>
      <c r="D2" s="8" t="s">
        <v>4</v>
      </c>
      <c r="E2" s="8" t="s">
        <v>5</v>
      </c>
      <c r="F2" s="8" t="s">
        <v>6</v>
      </c>
      <c r="G2" s="8" t="s">
        <v>7</v>
      </c>
      <c r="I2" s="8" t="s">
        <v>8</v>
      </c>
      <c r="J2" s="8"/>
      <c r="K2" s="8" t="s">
        <v>9</v>
      </c>
      <c r="N2" s="8"/>
      <c r="O2" s="8"/>
      <c r="P2" s="8"/>
      <c r="Q2" s="8"/>
      <c r="R2" s="8"/>
      <c r="T2" s="8"/>
      <c r="U2" s="8"/>
    </row>
    <row r="3" spans="1:21" hidden="1">
      <c r="B3" s="9" t="s">
        <v>10</v>
      </c>
      <c r="C3" s="9" t="s">
        <v>10</v>
      </c>
      <c r="D3" s="9" t="s">
        <v>10</v>
      </c>
      <c r="E3" s="9" t="s">
        <v>10</v>
      </c>
      <c r="F3" s="9" t="s">
        <v>10</v>
      </c>
      <c r="G3" s="9" t="s">
        <v>10</v>
      </c>
    </row>
    <row r="4" spans="1:21" hidden="1">
      <c r="B4" s="9" t="s">
        <v>11</v>
      </c>
      <c r="C4" s="9" t="s">
        <v>11</v>
      </c>
      <c r="D4" s="9" t="s">
        <v>11</v>
      </c>
      <c r="E4" s="9" t="s">
        <v>11</v>
      </c>
      <c r="F4" s="9" t="s">
        <v>11</v>
      </c>
      <c r="G4" s="9" t="s">
        <v>11</v>
      </c>
    </row>
    <row r="5" spans="1:21" ht="36.75" hidden="1">
      <c r="B5" s="7" t="s">
        <v>12</v>
      </c>
      <c r="C5" s="7" t="s">
        <v>12</v>
      </c>
      <c r="D5" s="7" t="s">
        <v>12</v>
      </c>
      <c r="E5" s="7" t="s">
        <v>12</v>
      </c>
      <c r="F5" s="7" t="s">
        <v>12</v>
      </c>
      <c r="G5" s="7" t="s">
        <v>12</v>
      </c>
    </row>
    <row r="6" spans="1:21">
      <c r="B6" s="80">
        <v>43936</v>
      </c>
      <c r="C6" s="80">
        <v>44331</v>
      </c>
      <c r="D6" s="80">
        <v>44757</v>
      </c>
      <c r="E6" s="80">
        <v>45037</v>
      </c>
      <c r="F6" s="80">
        <v>45403</v>
      </c>
      <c r="G6" s="80">
        <v>45768</v>
      </c>
    </row>
    <row r="8" spans="1:21">
      <c r="A8" s="10">
        <v>41639</v>
      </c>
      <c r="B8" s="11">
        <v>3.665</v>
      </c>
      <c r="C8" s="11">
        <v>3.87</v>
      </c>
      <c r="D8" s="12">
        <v>4.05</v>
      </c>
      <c r="E8" s="13">
        <v>4.1150000000000002</v>
      </c>
      <c r="F8" s="13">
        <v>4.2300000000000004</v>
      </c>
      <c r="G8" s="12">
        <v>4.3150000000000004</v>
      </c>
      <c r="I8" s="5">
        <f>B8+(C8-B8)*(EDATE(A8,7*12)-$B$6)/($C$6-$B$6)</f>
        <v>3.7999367088607596</v>
      </c>
      <c r="J8" s="5"/>
      <c r="K8" s="5">
        <f t="shared" ref="K8:K39" si="0">E8+(F8-E8)*(EDATE(A8,10*12)-$E$6)/($F$6-$E$6)</f>
        <v>4.194808743169399</v>
      </c>
      <c r="N8" s="5"/>
      <c r="O8" s="5"/>
      <c r="P8" s="5"/>
      <c r="Q8" s="10"/>
      <c r="R8" s="10"/>
      <c r="T8" s="5"/>
      <c r="U8" s="5"/>
    </row>
    <row r="9" spans="1:21">
      <c r="A9" s="10">
        <v>41641</v>
      </c>
      <c r="B9" s="11">
        <v>3.76</v>
      </c>
      <c r="C9" s="11">
        <v>3.9649999999999999</v>
      </c>
      <c r="D9" s="12">
        <v>4.1500000000000004</v>
      </c>
      <c r="E9" s="13">
        <v>4.21</v>
      </c>
      <c r="F9" s="13">
        <v>4.3250000000000002</v>
      </c>
      <c r="G9" s="12">
        <v>4.415</v>
      </c>
      <c r="I9" s="5">
        <f t="shared" ref="I9:I72" si="1">B9+(C9-B9)*(EDATE(A9,7*12)-$B$6)/($C$6-$B$6)</f>
        <v>3.8959746835443037</v>
      </c>
      <c r="J9" s="5"/>
      <c r="K9" s="5">
        <f t="shared" si="0"/>
        <v>4.2904371584699454</v>
      </c>
      <c r="N9" s="5"/>
      <c r="O9" s="5"/>
      <c r="P9" s="5"/>
      <c r="Q9" s="5"/>
    </row>
    <row r="10" spans="1:21">
      <c r="A10" s="10">
        <v>41642</v>
      </c>
      <c r="B10" s="11">
        <v>3.7749999999999999</v>
      </c>
      <c r="C10" s="11">
        <v>3.98</v>
      </c>
      <c r="D10" s="12">
        <v>4.165</v>
      </c>
      <c r="E10" s="13">
        <v>4.2249999999999996</v>
      </c>
      <c r="F10" s="13">
        <v>4.34</v>
      </c>
      <c r="G10" s="12">
        <v>4.4249999999999998</v>
      </c>
      <c r="I10" s="5">
        <f t="shared" si="1"/>
        <v>3.9114936708860757</v>
      </c>
      <c r="J10" s="5"/>
      <c r="K10" s="5">
        <f t="shared" si="0"/>
        <v>4.3057513661202185</v>
      </c>
      <c r="N10" s="5"/>
      <c r="O10" s="5"/>
      <c r="P10" s="5"/>
      <c r="Q10" s="5"/>
    </row>
    <row r="11" spans="1:21">
      <c r="A11" s="10">
        <v>41645</v>
      </c>
      <c r="B11" s="11">
        <v>3.7949999999999999</v>
      </c>
      <c r="C11" s="11">
        <v>4</v>
      </c>
      <c r="D11" s="12">
        <v>4.1849999999999996</v>
      </c>
      <c r="E11" s="13">
        <v>4.26</v>
      </c>
      <c r="F11" s="13">
        <v>4.375</v>
      </c>
      <c r="G11" s="12">
        <v>4.4550000000000001</v>
      </c>
      <c r="I11" s="5">
        <f t="shared" si="1"/>
        <v>3.9330506329113923</v>
      </c>
      <c r="J11" s="5"/>
      <c r="K11" s="5">
        <f t="shared" si="0"/>
        <v>4.3416939890710378</v>
      </c>
      <c r="N11" s="5"/>
      <c r="O11" s="5"/>
      <c r="P11" s="5"/>
      <c r="Q11" s="5"/>
    </row>
    <row r="12" spans="1:21">
      <c r="A12" s="10">
        <v>41646</v>
      </c>
      <c r="B12" s="11">
        <v>3.7450000000000001</v>
      </c>
      <c r="C12" s="11">
        <v>3.94</v>
      </c>
      <c r="D12" s="12">
        <v>4.125</v>
      </c>
      <c r="E12" s="13">
        <v>4.2</v>
      </c>
      <c r="F12" s="13">
        <v>4.3150000000000004</v>
      </c>
      <c r="G12" s="12">
        <v>4.4000000000000004</v>
      </c>
      <c r="I12" s="5">
        <f t="shared" si="1"/>
        <v>3.8768101265822783</v>
      </c>
      <c r="J12" s="5"/>
      <c r="K12" s="5">
        <f t="shared" si="0"/>
        <v>4.2820081967213115</v>
      </c>
      <c r="N12" s="5"/>
      <c r="O12" s="5"/>
      <c r="P12" s="5"/>
      <c r="Q12" s="5"/>
    </row>
    <row r="13" spans="1:21">
      <c r="A13" s="10">
        <v>41647</v>
      </c>
      <c r="B13" s="11">
        <v>3.73</v>
      </c>
      <c r="C13" s="11">
        <v>3.92</v>
      </c>
      <c r="D13" s="12">
        <v>4.1100000000000003</v>
      </c>
      <c r="E13" s="13">
        <v>4.1849999999999996</v>
      </c>
      <c r="F13" s="13">
        <v>4.3</v>
      </c>
      <c r="G13" s="12">
        <v>4.3849999999999998</v>
      </c>
      <c r="I13" s="5">
        <f t="shared" si="1"/>
        <v>3.8589113924050631</v>
      </c>
      <c r="J13" s="5"/>
      <c r="K13" s="5">
        <f t="shared" si="0"/>
        <v>4.2673224043715843</v>
      </c>
      <c r="N13" s="5"/>
      <c r="O13" s="5"/>
      <c r="P13" s="5"/>
      <c r="Q13" s="5"/>
    </row>
    <row r="14" spans="1:21">
      <c r="A14" s="10">
        <v>41648</v>
      </c>
      <c r="B14" s="11">
        <v>3.76</v>
      </c>
      <c r="C14" s="11">
        <v>3.95</v>
      </c>
      <c r="D14" s="12">
        <v>4.13</v>
      </c>
      <c r="E14" s="13">
        <v>4.21</v>
      </c>
      <c r="F14" s="13">
        <v>4.3150000000000004</v>
      </c>
      <c r="G14" s="12">
        <v>4.4050000000000002</v>
      </c>
      <c r="I14" s="5">
        <f t="shared" si="1"/>
        <v>3.8893924050632913</v>
      </c>
      <c r="J14" s="5"/>
      <c r="K14" s="5">
        <f t="shared" si="0"/>
        <v>4.285450819672131</v>
      </c>
      <c r="N14" s="5"/>
      <c r="O14" s="5"/>
      <c r="P14" s="5"/>
      <c r="Q14" s="5"/>
    </row>
    <row r="15" spans="1:21">
      <c r="A15" s="10">
        <v>41649</v>
      </c>
      <c r="B15" s="11">
        <v>3.73</v>
      </c>
      <c r="C15" s="11">
        <v>3.9049999999999998</v>
      </c>
      <c r="D15" s="12">
        <v>4.08</v>
      </c>
      <c r="E15" s="13">
        <v>4.16</v>
      </c>
      <c r="F15" s="13">
        <v>4.2649999999999997</v>
      </c>
      <c r="G15" s="12">
        <v>4.3550000000000004</v>
      </c>
      <c r="I15" s="5">
        <f t="shared" si="1"/>
        <v>3.8496202531645567</v>
      </c>
      <c r="J15" s="5"/>
      <c r="K15" s="5">
        <f t="shared" si="0"/>
        <v>4.2357377049180327</v>
      </c>
      <c r="N15" s="5"/>
      <c r="O15" s="5"/>
      <c r="P15" s="5"/>
      <c r="Q15" s="5"/>
    </row>
    <row r="16" spans="1:21">
      <c r="A16" s="10">
        <v>41652</v>
      </c>
      <c r="B16" s="11">
        <v>3.6949999999999998</v>
      </c>
      <c r="C16" s="11">
        <v>3.87</v>
      </c>
      <c r="D16" s="12">
        <v>4.0449999999999999</v>
      </c>
      <c r="E16" s="13">
        <v>4.125</v>
      </c>
      <c r="F16" s="13">
        <v>4.2249999999999996</v>
      </c>
      <c r="G16" s="12">
        <v>4.3150000000000004</v>
      </c>
      <c r="I16" s="5">
        <f t="shared" si="1"/>
        <v>3.8159493670886078</v>
      </c>
      <c r="J16" s="5"/>
      <c r="K16" s="5">
        <f t="shared" si="0"/>
        <v>4.1979508196721307</v>
      </c>
      <c r="N16" s="5"/>
      <c r="O16" s="5"/>
      <c r="P16" s="5"/>
      <c r="Q16" s="5"/>
    </row>
    <row r="17" spans="1:21">
      <c r="A17" s="10">
        <v>41653</v>
      </c>
      <c r="B17" s="11">
        <v>3.67</v>
      </c>
      <c r="C17" s="11">
        <v>3.8450000000000002</v>
      </c>
      <c r="D17" s="12">
        <v>4.01</v>
      </c>
      <c r="E17" s="13">
        <v>4.09</v>
      </c>
      <c r="F17" s="13">
        <v>4.1900000000000004</v>
      </c>
      <c r="G17" s="12">
        <v>4.28</v>
      </c>
      <c r="I17" s="5">
        <f t="shared" si="1"/>
        <v>3.7913924050632914</v>
      </c>
      <c r="J17" s="5"/>
      <c r="K17" s="5">
        <f t="shared" si="0"/>
        <v>4.1632240437158474</v>
      </c>
      <c r="N17" s="5"/>
      <c r="O17" s="5"/>
      <c r="P17" s="5"/>
      <c r="Q17" s="5"/>
    </row>
    <row r="18" spans="1:21">
      <c r="A18" s="10">
        <v>41654</v>
      </c>
      <c r="B18" s="11">
        <v>3.71</v>
      </c>
      <c r="C18" s="11">
        <v>3.88</v>
      </c>
      <c r="D18" s="12">
        <v>4.05</v>
      </c>
      <c r="E18" s="13">
        <v>4.125</v>
      </c>
      <c r="F18" s="13">
        <v>4.2300000000000004</v>
      </c>
      <c r="G18" s="12">
        <v>4.32</v>
      </c>
      <c r="I18" s="5">
        <f t="shared" si="1"/>
        <v>3.8283544303797465</v>
      </c>
      <c r="J18" s="5"/>
      <c r="K18" s="5">
        <f t="shared" si="0"/>
        <v>4.2021721311475417</v>
      </c>
      <c r="N18" s="5"/>
      <c r="O18" s="5"/>
      <c r="P18" s="5"/>
      <c r="Q18" s="5"/>
    </row>
    <row r="19" spans="1:21">
      <c r="A19" s="10">
        <v>41655</v>
      </c>
      <c r="B19" s="11">
        <v>3.64</v>
      </c>
      <c r="C19" s="11">
        <v>3.8149999999999999</v>
      </c>
      <c r="D19" s="12">
        <v>3.99</v>
      </c>
      <c r="E19" s="13">
        <v>4.0750000000000002</v>
      </c>
      <c r="F19" s="13">
        <v>4.1749999999999998</v>
      </c>
      <c r="G19" s="12">
        <v>4.2699999999999996</v>
      </c>
      <c r="I19" s="5">
        <f t="shared" si="1"/>
        <v>3.7622784810126584</v>
      </c>
      <c r="J19" s="5"/>
      <c r="K19" s="5">
        <f t="shared" si="0"/>
        <v>4.1487704918032788</v>
      </c>
      <c r="N19" s="5"/>
      <c r="O19" s="5"/>
      <c r="P19" s="5"/>
      <c r="Q19" s="5"/>
    </row>
    <row r="20" spans="1:21">
      <c r="A20" s="10">
        <v>41656</v>
      </c>
      <c r="B20" s="11">
        <v>3.57</v>
      </c>
      <c r="C20" s="11">
        <v>3.7349999999999999</v>
      </c>
      <c r="D20" s="12">
        <v>3.915</v>
      </c>
      <c r="E20" s="13">
        <v>3.9950000000000001</v>
      </c>
      <c r="F20" s="13">
        <v>4.0999999999999996</v>
      </c>
      <c r="G20" s="12">
        <v>4.1900000000000004</v>
      </c>
      <c r="I20" s="5">
        <f t="shared" si="1"/>
        <v>3.6857088607594934</v>
      </c>
      <c r="J20" s="5"/>
      <c r="K20" s="5">
        <f t="shared" si="0"/>
        <v>4.0727459016393439</v>
      </c>
      <c r="N20" s="5"/>
      <c r="O20" s="5"/>
      <c r="P20" s="5"/>
      <c r="Q20" s="5"/>
    </row>
    <row r="21" spans="1:21">
      <c r="A21" s="10">
        <v>41659</v>
      </c>
      <c r="B21" s="11">
        <v>3.55</v>
      </c>
      <c r="C21" s="11">
        <v>3.72</v>
      </c>
      <c r="D21" s="12">
        <v>3.895</v>
      </c>
      <c r="E21" s="13">
        <v>3.98</v>
      </c>
      <c r="F21" s="13">
        <v>4.08</v>
      </c>
      <c r="G21" s="12">
        <v>4.17</v>
      </c>
      <c r="I21" s="5">
        <f t="shared" si="1"/>
        <v>3.6705063291139242</v>
      </c>
      <c r="J21" s="5"/>
      <c r="K21" s="5">
        <f t="shared" si="0"/>
        <v>4.0548633879781422</v>
      </c>
      <c r="N21" s="5"/>
      <c r="O21" s="5"/>
      <c r="P21" s="5"/>
      <c r="Q21" s="5"/>
    </row>
    <row r="22" spans="1:21">
      <c r="A22" s="10">
        <v>41660</v>
      </c>
      <c r="B22" s="11">
        <v>3.58</v>
      </c>
      <c r="C22" s="11">
        <v>3.75</v>
      </c>
      <c r="D22" s="12">
        <v>3.92</v>
      </c>
      <c r="E22" s="13">
        <v>4</v>
      </c>
      <c r="F22" s="13">
        <v>4.0999999999999996</v>
      </c>
      <c r="G22" s="12">
        <v>4.1950000000000003</v>
      </c>
      <c r="I22" s="5">
        <f t="shared" si="1"/>
        <v>3.7009367088607594</v>
      </c>
      <c r="J22" s="5"/>
      <c r="K22" s="5">
        <f t="shared" si="0"/>
        <v>4.0751366120218577</v>
      </c>
      <c r="N22" s="5"/>
      <c r="O22" s="5"/>
      <c r="P22" s="5"/>
      <c r="Q22" s="5"/>
    </row>
    <row r="23" spans="1:21">
      <c r="A23" s="10">
        <v>41661</v>
      </c>
      <c r="B23" s="11">
        <v>3.68</v>
      </c>
      <c r="C23" s="11">
        <v>3.8450000000000002</v>
      </c>
      <c r="D23" s="12">
        <v>4.01</v>
      </c>
      <c r="E23" s="13">
        <v>4.08</v>
      </c>
      <c r="F23" s="13">
        <v>4.18</v>
      </c>
      <c r="G23" s="12">
        <v>4.2750000000000004</v>
      </c>
      <c r="I23" s="5">
        <f t="shared" si="1"/>
        <v>3.7977974683544304</v>
      </c>
      <c r="J23" s="5"/>
      <c r="K23" s="5">
        <f t="shared" si="0"/>
        <v>4.1554098360655738</v>
      </c>
      <c r="N23" s="5"/>
      <c r="O23" s="5"/>
      <c r="P23" s="5"/>
      <c r="Q23" s="5"/>
    </row>
    <row r="24" spans="1:21">
      <c r="A24" s="10">
        <v>41662</v>
      </c>
      <c r="B24" s="11">
        <v>3.665</v>
      </c>
      <c r="C24" s="11">
        <v>3.8250000000000002</v>
      </c>
      <c r="D24" s="12">
        <v>3.99</v>
      </c>
      <c r="E24" s="13">
        <v>4.0650000000000004</v>
      </c>
      <c r="F24" s="13">
        <v>4.165</v>
      </c>
      <c r="G24" s="12">
        <v>4.26</v>
      </c>
      <c r="I24" s="5">
        <f t="shared" si="1"/>
        <v>3.7796329113924054</v>
      </c>
      <c r="J24" s="5"/>
      <c r="K24" s="5">
        <f t="shared" si="0"/>
        <v>4.1406830601092901</v>
      </c>
      <c r="N24" s="5"/>
      <c r="O24" s="5"/>
      <c r="P24" s="5"/>
      <c r="Q24" s="5"/>
    </row>
    <row r="25" spans="1:21">
      <c r="A25" s="10">
        <v>41663</v>
      </c>
      <c r="B25" s="11">
        <v>3.5249999999999999</v>
      </c>
      <c r="C25" s="11">
        <v>3.6949999999999998</v>
      </c>
      <c r="D25" s="12">
        <v>3.8650000000000002</v>
      </c>
      <c r="E25" s="13">
        <v>3.94</v>
      </c>
      <c r="F25" s="13">
        <v>4.0449999999999999</v>
      </c>
      <c r="G25" s="12">
        <v>4.1349999999999998</v>
      </c>
      <c r="I25" s="5">
        <f t="shared" si="1"/>
        <v>3.6472278481012657</v>
      </c>
      <c r="J25" s="5"/>
      <c r="K25" s="5">
        <f t="shared" si="0"/>
        <v>4.0197540983606554</v>
      </c>
      <c r="N25" s="5"/>
      <c r="O25" s="5"/>
      <c r="P25" s="5"/>
      <c r="Q25" s="5"/>
    </row>
    <row r="26" spans="1:21">
      <c r="A26" s="10">
        <v>41667</v>
      </c>
      <c r="B26" s="11">
        <v>3.51</v>
      </c>
      <c r="C26" s="11">
        <v>3.68</v>
      </c>
      <c r="D26" s="12">
        <v>3.8450000000000002</v>
      </c>
      <c r="E26" s="13">
        <v>3.9249999999999998</v>
      </c>
      <c r="F26" s="13">
        <v>4.0250000000000004</v>
      </c>
      <c r="G26" s="12">
        <v>4.1150000000000002</v>
      </c>
      <c r="I26" s="5">
        <f t="shared" si="1"/>
        <v>3.6339493670886078</v>
      </c>
      <c r="J26" s="5"/>
      <c r="K26" s="5">
        <f t="shared" si="0"/>
        <v>4.0020491803278695</v>
      </c>
      <c r="N26" s="5"/>
      <c r="O26" s="5"/>
      <c r="P26" s="5"/>
      <c r="Q26" s="5"/>
    </row>
    <row r="27" spans="1:21">
      <c r="A27" s="10">
        <v>41668</v>
      </c>
      <c r="B27" s="11">
        <v>3.6</v>
      </c>
      <c r="C27" s="11">
        <v>3.77</v>
      </c>
      <c r="D27" s="12">
        <v>3.9350000000000001</v>
      </c>
      <c r="E27" s="13">
        <v>4.01</v>
      </c>
      <c r="F27" s="13">
        <v>4.1100000000000003</v>
      </c>
      <c r="G27" s="12">
        <v>4.2050000000000001</v>
      </c>
      <c r="I27" s="5">
        <f t="shared" si="1"/>
        <v>3.7243797468354432</v>
      </c>
      <c r="J27" s="5"/>
      <c r="K27" s="5">
        <f t="shared" si="0"/>
        <v>4.0873224043715846</v>
      </c>
      <c r="N27" s="5"/>
      <c r="O27" s="5"/>
      <c r="P27" s="5"/>
      <c r="Q27" s="5"/>
    </row>
    <row r="28" spans="1:21">
      <c r="A28" s="10">
        <v>41669</v>
      </c>
      <c r="B28" s="11">
        <v>3.5</v>
      </c>
      <c r="C28" s="11">
        <v>3.665</v>
      </c>
      <c r="D28" s="12">
        <v>3.83</v>
      </c>
      <c r="E28" s="13">
        <v>3.9049999999999998</v>
      </c>
      <c r="F28" s="13">
        <v>4</v>
      </c>
      <c r="G28" s="12">
        <v>4.0949999999999998</v>
      </c>
      <c r="I28" s="5">
        <f t="shared" si="1"/>
        <v>3.621139240506329</v>
      </c>
      <c r="J28" s="5"/>
      <c r="K28" s="5">
        <f t="shared" si="0"/>
        <v>3.9787158469945356</v>
      </c>
      <c r="N28" s="5"/>
      <c r="O28" s="5"/>
      <c r="P28" s="5"/>
      <c r="Q28" s="5"/>
    </row>
    <row r="29" spans="1:21">
      <c r="A29" s="10">
        <v>41670</v>
      </c>
      <c r="B29" s="11">
        <v>3.5</v>
      </c>
      <c r="C29" s="11">
        <v>3.665</v>
      </c>
      <c r="D29" s="12">
        <v>3.8250000000000002</v>
      </c>
      <c r="E29" s="13">
        <v>3.895</v>
      </c>
      <c r="F29" s="13">
        <v>3.9950000000000001</v>
      </c>
      <c r="G29" s="12">
        <v>4.0949999999999998</v>
      </c>
      <c r="I29" s="5">
        <f t="shared" si="1"/>
        <v>3.6215569620253163</v>
      </c>
      <c r="J29" s="5"/>
      <c r="K29" s="5">
        <f t="shared" si="0"/>
        <v>3.9728688524590163</v>
      </c>
      <c r="N29" s="5"/>
      <c r="O29" s="5"/>
      <c r="P29" s="5"/>
      <c r="Q29" s="10"/>
      <c r="R29" s="10"/>
      <c r="T29" s="5"/>
      <c r="U29" s="5"/>
    </row>
    <row r="30" spans="1:21">
      <c r="A30" s="10">
        <v>41673</v>
      </c>
      <c r="B30" s="11">
        <v>3.51</v>
      </c>
      <c r="C30" s="11">
        <v>3.67</v>
      </c>
      <c r="D30" s="12">
        <v>3.8250000000000002</v>
      </c>
      <c r="E30" s="13">
        <v>3.895</v>
      </c>
      <c r="F30" s="13">
        <v>3.9950000000000001</v>
      </c>
      <c r="G30" s="12">
        <v>4.0949999999999998</v>
      </c>
      <c r="I30" s="5">
        <f t="shared" si="1"/>
        <v>3.6290886075949365</v>
      </c>
      <c r="J30" s="5"/>
      <c r="K30" s="5">
        <f t="shared" si="0"/>
        <v>3.9736885245901639</v>
      </c>
      <c r="N30" s="5"/>
      <c r="O30" s="5"/>
      <c r="P30" s="5"/>
      <c r="Q30" s="5"/>
    </row>
    <row r="31" spans="1:21">
      <c r="A31" s="10">
        <v>41674</v>
      </c>
      <c r="B31" s="11">
        <v>3.52</v>
      </c>
      <c r="C31" s="11">
        <v>3.6749999999999998</v>
      </c>
      <c r="D31" s="12">
        <v>3.8250000000000002</v>
      </c>
      <c r="E31" s="13">
        <v>3.89</v>
      </c>
      <c r="F31" s="13">
        <v>3.99</v>
      </c>
      <c r="G31" s="12">
        <v>4.085</v>
      </c>
      <c r="I31" s="5">
        <f t="shared" si="1"/>
        <v>3.6357594936708861</v>
      </c>
      <c r="J31" s="5"/>
      <c r="K31" s="5">
        <f t="shared" si="0"/>
        <v>3.96896174863388</v>
      </c>
      <c r="N31" s="5"/>
      <c r="O31" s="5"/>
      <c r="P31" s="5"/>
      <c r="Q31" s="5"/>
    </row>
    <row r="32" spans="1:21">
      <c r="A32" s="10">
        <v>41675</v>
      </c>
      <c r="B32" s="11">
        <v>3.55</v>
      </c>
      <c r="C32" s="11">
        <v>3.7</v>
      </c>
      <c r="D32" s="12">
        <v>3.855</v>
      </c>
      <c r="E32" s="13">
        <v>3.92</v>
      </c>
      <c r="F32" s="13">
        <v>4.0149999999999997</v>
      </c>
      <c r="G32" s="12">
        <v>4.1050000000000004</v>
      </c>
      <c r="I32" s="5">
        <f t="shared" si="1"/>
        <v>3.6624050632911391</v>
      </c>
      <c r="J32" s="5"/>
      <c r="K32" s="5">
        <f t="shared" si="0"/>
        <v>3.9952732240437157</v>
      </c>
      <c r="N32" s="5"/>
      <c r="O32" s="5"/>
      <c r="P32" s="5"/>
      <c r="Q32" s="5"/>
    </row>
    <row r="33" spans="1:17">
      <c r="A33" s="10">
        <v>41676</v>
      </c>
      <c r="B33" s="11">
        <v>3.61</v>
      </c>
      <c r="C33" s="11">
        <v>3.7650000000000001</v>
      </c>
      <c r="D33" s="12">
        <v>3.92</v>
      </c>
      <c r="E33" s="13">
        <v>3.9849999999999999</v>
      </c>
      <c r="F33" s="13">
        <v>4.08</v>
      </c>
      <c r="G33" s="12">
        <v>4.1749999999999998</v>
      </c>
      <c r="I33" s="5">
        <f t="shared" si="1"/>
        <v>3.7265443037974686</v>
      </c>
      <c r="J33" s="5"/>
      <c r="K33" s="5">
        <f t="shared" si="0"/>
        <v>4.0605327868852461</v>
      </c>
      <c r="N33" s="5"/>
      <c r="O33" s="5"/>
      <c r="P33" s="5"/>
      <c r="Q33" s="5"/>
    </row>
    <row r="34" spans="1:17">
      <c r="A34" s="10">
        <v>41677</v>
      </c>
      <c r="B34" s="11">
        <v>3.6749999999999998</v>
      </c>
      <c r="C34" s="11">
        <v>3.83</v>
      </c>
      <c r="D34" s="12">
        <v>3.9849999999999999</v>
      </c>
      <c r="E34" s="13">
        <v>4.05</v>
      </c>
      <c r="F34" s="13">
        <v>4.1500000000000004</v>
      </c>
      <c r="G34" s="12">
        <v>4.24</v>
      </c>
      <c r="I34" s="5">
        <f t="shared" si="1"/>
        <v>3.7919367088607596</v>
      </c>
      <c r="J34" s="5"/>
      <c r="K34" s="5">
        <f t="shared" si="0"/>
        <v>4.1297814207650276</v>
      </c>
      <c r="N34" s="5"/>
      <c r="O34" s="5"/>
      <c r="P34" s="5"/>
      <c r="Q34" s="5"/>
    </row>
    <row r="35" spans="1:17">
      <c r="A35" s="10">
        <v>41680</v>
      </c>
      <c r="B35" s="11">
        <v>3.66</v>
      </c>
      <c r="C35" s="11">
        <v>3.82</v>
      </c>
      <c r="D35" s="12">
        <v>3.9750000000000001</v>
      </c>
      <c r="E35" s="13">
        <v>4.04</v>
      </c>
      <c r="F35" s="13">
        <v>4.1399999999999997</v>
      </c>
      <c r="G35" s="12">
        <v>4.2300000000000004</v>
      </c>
      <c r="I35" s="5">
        <f t="shared" si="1"/>
        <v>3.7819240506329113</v>
      </c>
      <c r="J35" s="5"/>
      <c r="K35" s="5">
        <f t="shared" si="0"/>
        <v>4.1206010928961749</v>
      </c>
      <c r="N35" s="5"/>
      <c r="O35" s="5"/>
      <c r="P35" s="5"/>
      <c r="Q35" s="5"/>
    </row>
    <row r="36" spans="1:17">
      <c r="A36" s="10">
        <v>41681</v>
      </c>
      <c r="B36" s="11">
        <v>3.6949999999999998</v>
      </c>
      <c r="C36" s="11">
        <v>3.855</v>
      </c>
      <c r="D36" s="12">
        <v>4.0149999999999997</v>
      </c>
      <c r="E36" s="13">
        <v>4.08</v>
      </c>
      <c r="F36" s="13">
        <v>4.18</v>
      </c>
      <c r="G36" s="12">
        <v>4.2699999999999996</v>
      </c>
      <c r="I36" s="5">
        <f t="shared" si="1"/>
        <v>3.8173291139240506</v>
      </c>
      <c r="J36" s="5"/>
      <c r="K36" s="5">
        <f t="shared" si="0"/>
        <v>4.1608743169398901</v>
      </c>
      <c r="N36" s="5"/>
      <c r="O36" s="5"/>
      <c r="P36" s="5"/>
      <c r="Q36" s="5"/>
    </row>
    <row r="37" spans="1:17">
      <c r="A37" s="10">
        <v>41682</v>
      </c>
      <c r="B37" s="11">
        <v>3.7250000000000001</v>
      </c>
      <c r="C37" s="11">
        <v>3.89</v>
      </c>
      <c r="D37" s="12">
        <v>4.0549999999999997</v>
      </c>
      <c r="E37" s="13">
        <v>4.12</v>
      </c>
      <c r="F37" s="13">
        <v>4.2149999999999999</v>
      </c>
      <c r="G37" s="12">
        <v>4.3099999999999996</v>
      </c>
      <c r="I37" s="5">
        <f t="shared" si="1"/>
        <v>3.8515696202531648</v>
      </c>
      <c r="J37" s="5"/>
      <c r="K37" s="5">
        <f t="shared" si="0"/>
        <v>4.1970901639344262</v>
      </c>
      <c r="N37" s="5"/>
      <c r="O37" s="5"/>
      <c r="P37" s="5"/>
      <c r="Q37" s="5"/>
    </row>
    <row r="38" spans="1:17">
      <c r="A38" s="10">
        <v>41683</v>
      </c>
      <c r="B38" s="11">
        <v>3.67</v>
      </c>
      <c r="C38" s="11">
        <v>3.84</v>
      </c>
      <c r="D38" s="12">
        <v>4.0049999999999999</v>
      </c>
      <c r="E38" s="13">
        <v>4.07</v>
      </c>
      <c r="F38" s="13">
        <v>4.17</v>
      </c>
      <c r="G38" s="12">
        <v>4.2649999999999997</v>
      </c>
      <c r="I38" s="5">
        <f t="shared" si="1"/>
        <v>3.8008354430379745</v>
      </c>
      <c r="J38" s="5"/>
      <c r="K38" s="5">
        <f t="shared" si="0"/>
        <v>4.1514207650273223</v>
      </c>
      <c r="N38" s="5"/>
      <c r="O38" s="5"/>
      <c r="P38" s="5"/>
      <c r="Q38" s="5"/>
    </row>
    <row r="39" spans="1:17">
      <c r="A39" s="10">
        <v>41684</v>
      </c>
      <c r="B39" s="11">
        <v>3.6</v>
      </c>
      <c r="C39" s="11">
        <v>3.77</v>
      </c>
      <c r="D39" s="12">
        <v>3.94</v>
      </c>
      <c r="E39" s="13">
        <v>4</v>
      </c>
      <c r="F39" s="13">
        <v>4.0999999999999996</v>
      </c>
      <c r="G39" s="12">
        <v>4.1950000000000003</v>
      </c>
      <c r="I39" s="5">
        <f t="shared" si="1"/>
        <v>3.7312658227848101</v>
      </c>
      <c r="J39" s="5"/>
      <c r="K39" s="5">
        <f t="shared" si="0"/>
        <v>4.081693989071038</v>
      </c>
      <c r="N39" s="5"/>
      <c r="O39" s="5"/>
      <c r="P39" s="5"/>
      <c r="Q39" s="5"/>
    </row>
    <row r="40" spans="1:17">
      <c r="A40" s="10">
        <v>41687</v>
      </c>
      <c r="B40" s="11">
        <v>3.6549999999999998</v>
      </c>
      <c r="C40" s="11">
        <v>3.8250000000000002</v>
      </c>
      <c r="D40" s="12">
        <v>3.99</v>
      </c>
      <c r="E40" s="13">
        <v>4.0599999999999996</v>
      </c>
      <c r="F40" s="13">
        <v>4.16</v>
      </c>
      <c r="G40" s="12">
        <v>4.25</v>
      </c>
      <c r="I40" s="5">
        <f t="shared" si="1"/>
        <v>3.7875569620253167</v>
      </c>
      <c r="J40" s="5"/>
      <c r="K40" s="5">
        <f t="shared" ref="K40:K71" si="2">E40+(F40-E40)*(EDATE(A40,10*12)-$E$6)/($F$6-$E$6)</f>
        <v>4.1425136612021856</v>
      </c>
      <c r="N40" s="5"/>
      <c r="O40" s="5"/>
      <c r="P40" s="5"/>
      <c r="Q40" s="5"/>
    </row>
    <row r="41" spans="1:17">
      <c r="A41" s="10">
        <v>41688</v>
      </c>
      <c r="B41" s="11">
        <v>3.6749999999999998</v>
      </c>
      <c r="C41" s="11">
        <v>3.8450000000000002</v>
      </c>
      <c r="D41" s="12">
        <v>4.01</v>
      </c>
      <c r="E41" s="13">
        <v>4.08</v>
      </c>
      <c r="F41" s="13">
        <v>4.18</v>
      </c>
      <c r="G41" s="12">
        <v>4.2750000000000004</v>
      </c>
      <c r="I41" s="5">
        <f t="shared" si="1"/>
        <v>3.8079873417721521</v>
      </c>
      <c r="J41" s="5"/>
      <c r="K41" s="5">
        <f t="shared" si="2"/>
        <v>4.1627868852459011</v>
      </c>
      <c r="N41" s="5"/>
      <c r="O41" s="5"/>
      <c r="P41" s="5"/>
      <c r="Q41" s="5"/>
    </row>
    <row r="42" spans="1:17">
      <c r="A42" s="10">
        <v>41689</v>
      </c>
      <c r="B42" s="11">
        <v>3.6349999999999998</v>
      </c>
      <c r="C42" s="11">
        <v>3.8050000000000002</v>
      </c>
      <c r="D42" s="12">
        <v>3.9750000000000001</v>
      </c>
      <c r="E42" s="13">
        <v>4.04</v>
      </c>
      <c r="F42" s="13">
        <v>4.1399999999999997</v>
      </c>
      <c r="G42" s="12">
        <v>4.2350000000000003</v>
      </c>
      <c r="I42" s="5">
        <f t="shared" si="1"/>
        <v>3.7684177215189876</v>
      </c>
      <c r="J42" s="5"/>
      <c r="K42" s="5">
        <f t="shared" si="2"/>
        <v>4.1230601092896171</v>
      </c>
      <c r="N42" s="5"/>
      <c r="O42" s="5"/>
      <c r="P42" s="5"/>
      <c r="Q42" s="5"/>
    </row>
    <row r="43" spans="1:17">
      <c r="A43" s="10">
        <v>41690</v>
      </c>
      <c r="B43" s="11">
        <v>3.63</v>
      </c>
      <c r="C43" s="11">
        <v>3.8050000000000002</v>
      </c>
      <c r="D43" s="12">
        <v>3.9750000000000001</v>
      </c>
      <c r="E43" s="13">
        <v>4.0449999999999999</v>
      </c>
      <c r="F43" s="13">
        <v>4.1399999999999997</v>
      </c>
      <c r="G43" s="12">
        <v>4.2350000000000003</v>
      </c>
      <c r="I43" s="5">
        <f t="shared" si="1"/>
        <v>3.7677848101265825</v>
      </c>
      <c r="J43" s="5"/>
      <c r="K43" s="5">
        <f t="shared" si="2"/>
        <v>4.1241666666666665</v>
      </c>
      <c r="N43" s="5"/>
      <c r="O43" s="5"/>
      <c r="P43" s="5"/>
      <c r="Q43" s="5"/>
    </row>
    <row r="44" spans="1:17">
      <c r="A44" s="10">
        <v>41691</v>
      </c>
      <c r="B44" s="11">
        <v>3.7050000000000001</v>
      </c>
      <c r="C44" s="11">
        <v>3.88</v>
      </c>
      <c r="D44" s="12">
        <v>4.0449999999999999</v>
      </c>
      <c r="E44" s="13">
        <v>4.1150000000000002</v>
      </c>
      <c r="F44" s="13">
        <v>4.2149999999999999</v>
      </c>
      <c r="G44" s="12">
        <v>4.3049999999999997</v>
      </c>
      <c r="I44" s="5">
        <f t="shared" si="1"/>
        <v>3.8432278481012658</v>
      </c>
      <c r="J44" s="5"/>
      <c r="K44" s="5">
        <f t="shared" si="2"/>
        <v>4.1986065573770492</v>
      </c>
      <c r="N44" s="5"/>
      <c r="O44" s="5"/>
      <c r="P44" s="5"/>
      <c r="Q44" s="5"/>
    </row>
    <row r="45" spans="1:17">
      <c r="A45" s="10">
        <v>41694</v>
      </c>
      <c r="B45" s="11">
        <v>3.66</v>
      </c>
      <c r="C45" s="11">
        <v>3.835</v>
      </c>
      <c r="D45" s="12">
        <v>4.0049999999999999</v>
      </c>
      <c r="E45" s="13">
        <v>4.07</v>
      </c>
      <c r="F45" s="13">
        <v>4.17</v>
      </c>
      <c r="G45" s="12">
        <v>4.2649999999999997</v>
      </c>
      <c r="I45" s="5">
        <f t="shared" si="1"/>
        <v>3.7995569620253162</v>
      </c>
      <c r="J45" s="5"/>
      <c r="K45" s="5">
        <f t="shared" si="2"/>
        <v>4.1544262295081964</v>
      </c>
      <c r="N45" s="5"/>
      <c r="O45" s="5"/>
      <c r="P45" s="5"/>
      <c r="Q45" s="5"/>
    </row>
    <row r="46" spans="1:17">
      <c r="A46" s="10">
        <v>41695</v>
      </c>
      <c r="B46" s="11">
        <v>3.6549999999999998</v>
      </c>
      <c r="C46" s="11">
        <v>3.83</v>
      </c>
      <c r="D46" s="12">
        <v>4</v>
      </c>
      <c r="E46" s="13">
        <v>4.0650000000000004</v>
      </c>
      <c r="F46" s="13">
        <v>4.165</v>
      </c>
      <c r="G46" s="12">
        <v>4.2549999999999999</v>
      </c>
      <c r="I46" s="5">
        <f t="shared" si="1"/>
        <v>3.7949999999999999</v>
      </c>
      <c r="J46" s="5"/>
      <c r="K46" s="5">
        <f t="shared" si="2"/>
        <v>4.1496994535519125</v>
      </c>
      <c r="N46" s="5"/>
      <c r="O46" s="5"/>
      <c r="P46" s="5"/>
      <c r="Q46" s="5"/>
    </row>
    <row r="47" spans="1:17">
      <c r="A47" s="10">
        <v>41696</v>
      </c>
      <c r="B47" s="11">
        <v>3.6150000000000002</v>
      </c>
      <c r="C47" s="11">
        <v>3.7850000000000001</v>
      </c>
      <c r="D47" s="12">
        <v>3.9550000000000001</v>
      </c>
      <c r="E47" s="13">
        <v>4.0199999999999996</v>
      </c>
      <c r="F47" s="13">
        <v>4.125</v>
      </c>
      <c r="G47" s="12">
        <v>4.2149999999999999</v>
      </c>
      <c r="I47" s="5">
        <f t="shared" si="1"/>
        <v>3.7514303797468358</v>
      </c>
      <c r="J47" s="5"/>
      <c r="K47" s="5">
        <f t="shared" si="2"/>
        <v>4.1092213114754097</v>
      </c>
      <c r="N47" s="5"/>
      <c r="O47" s="5"/>
      <c r="P47" s="5"/>
      <c r="Q47" s="5"/>
    </row>
    <row r="48" spans="1:17">
      <c r="A48" s="10">
        <v>41697</v>
      </c>
      <c r="B48" s="11">
        <v>3.5449999999999999</v>
      </c>
      <c r="C48" s="11">
        <v>3.7149999999999999</v>
      </c>
      <c r="D48" s="12">
        <v>3.89</v>
      </c>
      <c r="E48" s="13">
        <v>3.9550000000000001</v>
      </c>
      <c r="F48" s="13">
        <v>4.0599999999999996</v>
      </c>
      <c r="G48" s="12">
        <v>4.1500000000000004</v>
      </c>
      <c r="I48" s="5">
        <f t="shared" si="1"/>
        <v>3.681860759493671</v>
      </c>
      <c r="J48" s="5"/>
      <c r="K48" s="5">
        <f t="shared" si="2"/>
        <v>4.0445081967213108</v>
      </c>
      <c r="N48" s="5"/>
      <c r="O48" s="5"/>
      <c r="P48" s="5"/>
      <c r="Q48" s="5"/>
    </row>
    <row r="49" spans="1:21">
      <c r="A49" s="10">
        <v>41698</v>
      </c>
      <c r="B49" s="11">
        <v>3.51</v>
      </c>
      <c r="C49" s="11">
        <v>3.6749999999999998</v>
      </c>
      <c r="D49" s="12">
        <v>3.85</v>
      </c>
      <c r="E49" s="13">
        <v>3.92</v>
      </c>
      <c r="F49" s="13">
        <v>4.0149999999999997</v>
      </c>
      <c r="G49" s="12">
        <v>4.1100000000000003</v>
      </c>
      <c r="I49" s="5">
        <f t="shared" si="1"/>
        <v>3.6432531645569619</v>
      </c>
      <c r="J49" s="5"/>
      <c r="K49" s="5">
        <f t="shared" si="2"/>
        <v>4.001243169398907</v>
      </c>
      <c r="N49" s="5"/>
      <c r="O49" s="5"/>
      <c r="P49" s="5"/>
      <c r="Q49" s="10"/>
      <c r="R49" s="10"/>
      <c r="T49" s="5"/>
      <c r="U49" s="5"/>
    </row>
    <row r="50" spans="1:21">
      <c r="A50" s="10">
        <v>41701</v>
      </c>
      <c r="B50" s="11">
        <v>3.4649999999999999</v>
      </c>
      <c r="C50" s="11">
        <v>3.6349999999999998</v>
      </c>
      <c r="D50" s="12">
        <v>3.81</v>
      </c>
      <c r="E50" s="13">
        <v>3.88</v>
      </c>
      <c r="F50" s="13">
        <v>3.98</v>
      </c>
      <c r="G50" s="12">
        <v>4.07</v>
      </c>
      <c r="I50" s="5">
        <f t="shared" si="1"/>
        <v>3.6035822784810123</v>
      </c>
      <c r="J50" s="5"/>
      <c r="K50" s="5">
        <f t="shared" si="2"/>
        <v>3.9666120218579235</v>
      </c>
      <c r="N50" s="5"/>
      <c r="O50" s="5"/>
      <c r="P50" s="5"/>
      <c r="Q50" s="5"/>
    </row>
    <row r="51" spans="1:21">
      <c r="A51" s="10">
        <v>41702</v>
      </c>
      <c r="B51" s="11">
        <v>3.5</v>
      </c>
      <c r="C51" s="11">
        <v>3.67</v>
      </c>
      <c r="D51" s="12">
        <v>3.835</v>
      </c>
      <c r="E51" s="13">
        <v>3.9049999999999998</v>
      </c>
      <c r="F51" s="13">
        <v>4.0049999999999999</v>
      </c>
      <c r="G51" s="12">
        <v>4.0949999999999998</v>
      </c>
      <c r="I51" s="5">
        <f t="shared" si="1"/>
        <v>3.6390126582278479</v>
      </c>
      <c r="J51" s="5"/>
      <c r="K51" s="5">
        <f t="shared" si="2"/>
        <v>3.9918852459016394</v>
      </c>
      <c r="N51" s="5"/>
      <c r="O51" s="5"/>
      <c r="P51" s="5"/>
      <c r="Q51" s="5"/>
    </row>
    <row r="52" spans="1:21">
      <c r="A52" s="10">
        <v>41703</v>
      </c>
      <c r="B52" s="11">
        <v>3.5649999999999999</v>
      </c>
      <c r="C52" s="11">
        <v>3.73</v>
      </c>
      <c r="D52" s="12">
        <v>3.895</v>
      </c>
      <c r="E52" s="13">
        <v>3.96</v>
      </c>
      <c r="F52" s="13">
        <v>4.0599999999999996</v>
      </c>
      <c r="G52" s="12">
        <v>4.1500000000000004</v>
      </c>
      <c r="I52" s="5">
        <f t="shared" si="1"/>
        <v>3.7003417721518987</v>
      </c>
      <c r="J52" s="5"/>
      <c r="K52" s="5">
        <f t="shared" si="2"/>
        <v>4.0471584699453551</v>
      </c>
      <c r="N52" s="5"/>
      <c r="O52" s="5"/>
      <c r="P52" s="5"/>
      <c r="Q52" s="5"/>
    </row>
    <row r="53" spans="1:21">
      <c r="A53" s="10">
        <v>41704</v>
      </c>
      <c r="B53" s="11">
        <v>3.6</v>
      </c>
      <c r="C53" s="11">
        <v>3.77</v>
      </c>
      <c r="D53" s="12">
        <v>3.9350000000000001</v>
      </c>
      <c r="E53" s="13">
        <v>4</v>
      </c>
      <c r="F53" s="13">
        <v>4.0949999999999998</v>
      </c>
      <c r="G53" s="12">
        <v>4.1900000000000004</v>
      </c>
      <c r="I53" s="5">
        <f t="shared" si="1"/>
        <v>3.7398734177215189</v>
      </c>
      <c r="J53" s="5"/>
      <c r="K53" s="5">
        <f t="shared" si="2"/>
        <v>4.083060109289617</v>
      </c>
      <c r="N53" s="5"/>
      <c r="O53" s="5"/>
      <c r="P53" s="5"/>
      <c r="Q53" s="5"/>
    </row>
    <row r="54" spans="1:21">
      <c r="A54" s="10">
        <v>41705</v>
      </c>
      <c r="B54" s="11">
        <v>3.645</v>
      </c>
      <c r="C54" s="11">
        <v>3.8250000000000002</v>
      </c>
      <c r="D54" s="12">
        <v>3.9950000000000001</v>
      </c>
      <c r="E54" s="13">
        <v>4.0650000000000004</v>
      </c>
      <c r="F54" s="13">
        <v>4.165</v>
      </c>
      <c r="G54" s="12">
        <v>4.26</v>
      </c>
      <c r="I54" s="5">
        <f t="shared" si="1"/>
        <v>3.7935569620253164</v>
      </c>
      <c r="J54" s="5"/>
      <c r="K54" s="5">
        <f t="shared" si="2"/>
        <v>4.1527049180327866</v>
      </c>
      <c r="N54" s="5"/>
      <c r="O54" s="5"/>
      <c r="P54" s="5"/>
      <c r="Q54" s="5"/>
    </row>
    <row r="55" spans="1:21">
      <c r="A55" s="10">
        <v>41708</v>
      </c>
      <c r="B55" s="11">
        <v>3.67</v>
      </c>
      <c r="C55" s="11">
        <v>3.855</v>
      </c>
      <c r="D55" s="12">
        <v>4.03</v>
      </c>
      <c r="E55" s="13">
        <v>4.1050000000000004</v>
      </c>
      <c r="F55" s="13">
        <v>4.2050000000000001</v>
      </c>
      <c r="G55" s="12">
        <v>4.3</v>
      </c>
      <c r="I55" s="5">
        <f t="shared" si="1"/>
        <v>3.8240886075949367</v>
      </c>
      <c r="J55" s="5"/>
      <c r="K55" s="5">
        <f t="shared" si="2"/>
        <v>4.1935245901639346</v>
      </c>
      <c r="N55" s="5"/>
      <c r="O55" s="5"/>
      <c r="P55" s="5"/>
      <c r="Q55" s="5"/>
    </row>
    <row r="56" spans="1:21">
      <c r="A56" s="10">
        <v>41709</v>
      </c>
      <c r="B56" s="11">
        <v>3.64</v>
      </c>
      <c r="C56" s="11">
        <v>3.8250000000000002</v>
      </c>
      <c r="D56" s="12">
        <v>4.0049999999999999</v>
      </c>
      <c r="E56" s="13">
        <v>4.0750000000000002</v>
      </c>
      <c r="F56" s="13">
        <v>4.18</v>
      </c>
      <c r="G56" s="12">
        <v>4.2699999999999996</v>
      </c>
      <c r="I56" s="5">
        <f t="shared" si="1"/>
        <v>3.7945569620253168</v>
      </c>
      <c r="J56" s="5"/>
      <c r="K56" s="5">
        <f t="shared" si="2"/>
        <v>4.1682377049180328</v>
      </c>
      <c r="N56" s="5"/>
      <c r="O56" s="5"/>
      <c r="P56" s="5"/>
      <c r="Q56" s="5"/>
    </row>
    <row r="57" spans="1:21">
      <c r="A57" s="10">
        <v>41710</v>
      </c>
      <c r="B57" s="11">
        <v>3.63</v>
      </c>
      <c r="C57" s="11">
        <v>3.82</v>
      </c>
      <c r="D57" s="12">
        <v>4</v>
      </c>
      <c r="E57" s="13">
        <v>4.0650000000000004</v>
      </c>
      <c r="F57" s="13">
        <v>4.17</v>
      </c>
      <c r="G57" s="12">
        <v>4.2649999999999997</v>
      </c>
      <c r="I57" s="5">
        <f t="shared" si="1"/>
        <v>3.7892151898734174</v>
      </c>
      <c r="J57" s="5"/>
      <c r="K57" s="5">
        <f t="shared" si="2"/>
        <v>4.1585245901639345</v>
      </c>
      <c r="N57" s="5"/>
      <c r="O57" s="5"/>
      <c r="P57" s="5"/>
      <c r="Q57" s="5"/>
    </row>
    <row r="58" spans="1:21">
      <c r="A58" s="10">
        <v>41711</v>
      </c>
      <c r="B58" s="11">
        <v>3.6549999999999998</v>
      </c>
      <c r="C58" s="11">
        <v>3.84</v>
      </c>
      <c r="D58" s="12">
        <v>4.0049999999999999</v>
      </c>
      <c r="E58" s="13">
        <v>4.07</v>
      </c>
      <c r="F58" s="13">
        <v>4.165</v>
      </c>
      <c r="G58" s="12">
        <v>4.2549999999999999</v>
      </c>
      <c r="I58" s="5">
        <f t="shared" si="1"/>
        <v>3.8104936708860757</v>
      </c>
      <c r="J58" s="5"/>
      <c r="K58" s="5">
        <f t="shared" si="2"/>
        <v>4.1548770491803282</v>
      </c>
      <c r="N58" s="5"/>
      <c r="O58" s="5"/>
      <c r="P58" s="5"/>
      <c r="Q58" s="5"/>
    </row>
    <row r="59" spans="1:21">
      <c r="A59" s="10">
        <v>41712</v>
      </c>
      <c r="B59" s="11">
        <v>3.53</v>
      </c>
      <c r="C59" s="11">
        <v>3.71</v>
      </c>
      <c r="D59" s="12">
        <v>3.875</v>
      </c>
      <c r="E59" s="13">
        <v>3.94</v>
      </c>
      <c r="F59" s="13">
        <v>4.0350000000000001</v>
      </c>
      <c r="G59" s="12">
        <v>4.13</v>
      </c>
      <c r="I59" s="5">
        <f t="shared" si="1"/>
        <v>3.6817468354430378</v>
      </c>
      <c r="J59" s="5"/>
      <c r="K59" s="5">
        <f t="shared" si="2"/>
        <v>4.0251366120218579</v>
      </c>
      <c r="N59" s="5"/>
      <c r="O59" s="5"/>
      <c r="P59" s="5"/>
      <c r="Q59" s="5"/>
    </row>
    <row r="60" spans="1:21">
      <c r="A60" s="10">
        <v>41715</v>
      </c>
      <c r="B60" s="11">
        <v>3.55</v>
      </c>
      <c r="C60" s="11">
        <v>3.72</v>
      </c>
      <c r="D60" s="12">
        <v>3.88</v>
      </c>
      <c r="E60" s="13">
        <v>3.95</v>
      </c>
      <c r="F60" s="13">
        <v>4.0449999999999999</v>
      </c>
      <c r="G60" s="12">
        <v>4.1349999999999998</v>
      </c>
      <c r="I60" s="5">
        <f t="shared" si="1"/>
        <v>3.6946075949367092</v>
      </c>
      <c r="J60" s="5"/>
      <c r="K60" s="5">
        <f t="shared" si="2"/>
        <v>4.0359153005464483</v>
      </c>
      <c r="N60" s="5"/>
      <c r="O60" s="5"/>
      <c r="P60" s="5"/>
      <c r="Q60" s="5"/>
    </row>
    <row r="61" spans="1:21">
      <c r="A61" s="10">
        <v>41716</v>
      </c>
      <c r="B61" s="11">
        <v>3.585</v>
      </c>
      <c r="C61" s="11">
        <v>3.7549999999999999</v>
      </c>
      <c r="D61" s="12">
        <v>3.915</v>
      </c>
      <c r="E61" s="13">
        <v>3.98</v>
      </c>
      <c r="F61" s="13">
        <v>4.08</v>
      </c>
      <c r="G61" s="12">
        <v>4.17</v>
      </c>
      <c r="I61" s="5">
        <f t="shared" si="1"/>
        <v>3.7300379746835444</v>
      </c>
      <c r="J61" s="5"/>
      <c r="K61" s="5">
        <f t="shared" si="2"/>
        <v>4.0707103825136617</v>
      </c>
      <c r="N61" s="5"/>
      <c r="O61" s="5"/>
      <c r="P61" s="5"/>
      <c r="Q61" s="5"/>
    </row>
    <row r="62" spans="1:21">
      <c r="A62" s="10">
        <v>41717</v>
      </c>
      <c r="B62" s="11">
        <v>3.57</v>
      </c>
      <c r="C62" s="11">
        <v>3.74</v>
      </c>
      <c r="D62" s="12">
        <v>3.9</v>
      </c>
      <c r="E62" s="13">
        <v>3.9649999999999999</v>
      </c>
      <c r="F62" s="13">
        <v>4.0599999999999996</v>
      </c>
      <c r="G62" s="12">
        <v>4.1550000000000002</v>
      </c>
      <c r="I62" s="5">
        <f t="shared" si="1"/>
        <v>3.7154683544303797</v>
      </c>
      <c r="J62" s="5"/>
      <c r="K62" s="5">
        <f t="shared" si="2"/>
        <v>4.0514344262295081</v>
      </c>
      <c r="N62" s="5"/>
      <c r="O62" s="5"/>
      <c r="P62" s="5"/>
      <c r="Q62" s="5"/>
    </row>
    <row r="63" spans="1:21">
      <c r="A63" s="10">
        <v>41718</v>
      </c>
      <c r="B63" s="11">
        <v>3.63</v>
      </c>
      <c r="C63" s="11">
        <v>3.7949999999999999</v>
      </c>
      <c r="D63" s="12">
        <v>3.96</v>
      </c>
      <c r="E63" s="13">
        <v>4.0250000000000004</v>
      </c>
      <c r="F63" s="13">
        <v>4.125</v>
      </c>
      <c r="G63" s="12">
        <v>4.2149999999999999</v>
      </c>
      <c r="I63" s="5">
        <f t="shared" si="1"/>
        <v>3.7716075949367087</v>
      </c>
      <c r="J63" s="5"/>
      <c r="K63" s="5">
        <f t="shared" si="2"/>
        <v>4.1162568306010927</v>
      </c>
      <c r="N63" s="5"/>
      <c r="O63" s="5"/>
      <c r="P63" s="5"/>
      <c r="Q63" s="5"/>
    </row>
    <row r="64" spans="1:21">
      <c r="A64" s="10">
        <v>41719</v>
      </c>
      <c r="B64" s="11">
        <v>3.66</v>
      </c>
      <c r="C64" s="11">
        <v>3.8250000000000002</v>
      </c>
      <c r="D64" s="12">
        <v>3.99</v>
      </c>
      <c r="E64" s="13">
        <v>4.0549999999999997</v>
      </c>
      <c r="F64" s="13">
        <v>4.1550000000000002</v>
      </c>
      <c r="G64" s="12">
        <v>4.25</v>
      </c>
      <c r="I64" s="5">
        <f t="shared" si="1"/>
        <v>3.8020253164556963</v>
      </c>
      <c r="J64" s="5"/>
      <c r="K64" s="5">
        <f t="shared" si="2"/>
        <v>4.1465300546448089</v>
      </c>
      <c r="N64" s="5"/>
      <c r="O64" s="5"/>
      <c r="P64" s="5"/>
      <c r="Q64" s="5"/>
    </row>
    <row r="65" spans="1:21">
      <c r="A65" s="10">
        <v>41722</v>
      </c>
      <c r="B65" s="11">
        <v>3.665</v>
      </c>
      <c r="C65" s="11">
        <v>3.835</v>
      </c>
      <c r="D65" s="12">
        <v>4</v>
      </c>
      <c r="E65" s="13">
        <v>4.0650000000000004</v>
      </c>
      <c r="F65" s="13">
        <v>4.165</v>
      </c>
      <c r="G65" s="12">
        <v>4.26</v>
      </c>
      <c r="I65" s="5">
        <f t="shared" si="1"/>
        <v>3.8126202531645568</v>
      </c>
      <c r="J65" s="5"/>
      <c r="K65" s="5">
        <f t="shared" si="2"/>
        <v>4.1573497267759567</v>
      </c>
      <c r="N65" s="5"/>
      <c r="O65" s="5"/>
      <c r="P65" s="5"/>
      <c r="Q65" s="5"/>
    </row>
    <row r="66" spans="1:21">
      <c r="A66" s="10">
        <v>41723</v>
      </c>
      <c r="B66" s="11">
        <v>3.625</v>
      </c>
      <c r="C66" s="11">
        <v>3.79</v>
      </c>
      <c r="D66" s="12">
        <v>3.95</v>
      </c>
      <c r="E66" s="13">
        <v>4.0199999999999996</v>
      </c>
      <c r="F66" s="13">
        <v>4.12</v>
      </c>
      <c r="G66" s="12">
        <v>4.21</v>
      </c>
      <c r="I66" s="5">
        <f t="shared" si="1"/>
        <v>3.7686962025316455</v>
      </c>
      <c r="J66" s="5"/>
      <c r="K66" s="5">
        <f t="shared" si="2"/>
        <v>4.1126229508196719</v>
      </c>
      <c r="N66" s="5"/>
      <c r="O66" s="5"/>
      <c r="P66" s="5"/>
      <c r="Q66" s="5"/>
    </row>
    <row r="67" spans="1:21">
      <c r="A67" s="10">
        <v>41724</v>
      </c>
      <c r="B67" s="11">
        <v>3.62</v>
      </c>
      <c r="C67" s="11">
        <v>3.7850000000000001</v>
      </c>
      <c r="D67" s="12">
        <v>3.94</v>
      </c>
      <c r="E67" s="13">
        <v>4.01</v>
      </c>
      <c r="F67" s="13">
        <v>4.1100000000000003</v>
      </c>
      <c r="G67" s="12">
        <v>4.2</v>
      </c>
      <c r="I67" s="5">
        <f t="shared" si="1"/>
        <v>3.7641139240506329</v>
      </c>
      <c r="J67" s="5"/>
      <c r="K67" s="5">
        <f t="shared" si="2"/>
        <v>4.1028961748633881</v>
      </c>
      <c r="N67" s="5"/>
      <c r="O67" s="5"/>
      <c r="P67" s="5"/>
      <c r="Q67" s="5"/>
    </row>
    <row r="68" spans="1:21">
      <c r="A68" s="10">
        <v>41725</v>
      </c>
      <c r="B68" s="11">
        <v>3.605</v>
      </c>
      <c r="C68" s="11">
        <v>3.76</v>
      </c>
      <c r="D68" s="12">
        <v>3.915</v>
      </c>
      <c r="E68" s="13">
        <v>3.9849999999999999</v>
      </c>
      <c r="F68" s="13">
        <v>4.08</v>
      </c>
      <c r="G68" s="12">
        <v>4.17</v>
      </c>
      <c r="I68" s="5">
        <f t="shared" si="1"/>
        <v>3.7407721518987338</v>
      </c>
      <c r="J68" s="5"/>
      <c r="K68" s="5">
        <f t="shared" si="2"/>
        <v>4.073510928961749</v>
      </c>
      <c r="N68" s="5"/>
      <c r="O68" s="5"/>
      <c r="P68" s="5"/>
      <c r="Q68" s="5"/>
    </row>
    <row r="69" spans="1:21">
      <c r="A69" s="10">
        <v>41726</v>
      </c>
      <c r="B69" s="11">
        <v>3.59</v>
      </c>
      <c r="C69" s="11">
        <v>3.7450000000000001</v>
      </c>
      <c r="D69" s="12">
        <v>3.9</v>
      </c>
      <c r="E69" s="13">
        <v>3.97</v>
      </c>
      <c r="F69" s="13">
        <v>4.0650000000000004</v>
      </c>
      <c r="G69" s="12">
        <v>4.1550000000000002</v>
      </c>
      <c r="I69" s="5">
        <f t="shared" si="1"/>
        <v>3.7261645569620252</v>
      </c>
      <c r="J69" s="5"/>
      <c r="K69" s="5">
        <f t="shared" si="2"/>
        <v>4.058770491803279</v>
      </c>
      <c r="N69" s="5"/>
      <c r="O69" s="5"/>
      <c r="P69" s="5"/>
      <c r="Q69" s="5"/>
    </row>
    <row r="70" spans="1:21">
      <c r="A70" s="10">
        <v>41729</v>
      </c>
      <c r="B70" s="11">
        <v>3.6</v>
      </c>
      <c r="C70" s="11">
        <v>3.7549999999999999</v>
      </c>
      <c r="D70" s="12">
        <v>3.91</v>
      </c>
      <c r="E70" s="13">
        <v>3.98</v>
      </c>
      <c r="F70" s="13">
        <v>4.08</v>
      </c>
      <c r="G70" s="12">
        <v>4.165</v>
      </c>
      <c r="I70" s="5">
        <f t="shared" si="1"/>
        <v>3.7373417721518987</v>
      </c>
      <c r="J70" s="5"/>
      <c r="K70" s="5">
        <f t="shared" si="2"/>
        <v>4.0742622950819669</v>
      </c>
      <c r="N70" s="5"/>
      <c r="O70" s="5"/>
      <c r="P70" s="5"/>
      <c r="Q70" s="10"/>
      <c r="R70" s="10"/>
      <c r="T70" s="5"/>
      <c r="U70" s="5"/>
    </row>
    <row r="71" spans="1:21">
      <c r="A71" s="10">
        <v>41730</v>
      </c>
      <c r="B71" s="11">
        <v>3.645</v>
      </c>
      <c r="C71" s="11">
        <v>3.8050000000000002</v>
      </c>
      <c r="D71" s="12">
        <v>3.96</v>
      </c>
      <c r="E71" s="13">
        <v>4.03</v>
      </c>
      <c r="F71" s="13">
        <v>4.13</v>
      </c>
      <c r="G71" s="12">
        <v>4.22</v>
      </c>
      <c r="I71" s="5">
        <f t="shared" si="1"/>
        <v>3.7871772151898737</v>
      </c>
      <c r="J71" s="5"/>
      <c r="K71" s="5">
        <f t="shared" si="2"/>
        <v>4.1245355191256827</v>
      </c>
      <c r="N71" s="5"/>
      <c r="O71" s="5"/>
      <c r="P71" s="5"/>
      <c r="Q71" s="5"/>
    </row>
    <row r="72" spans="1:21">
      <c r="A72" s="10">
        <v>41731</v>
      </c>
      <c r="B72" s="11">
        <v>3.6749999999999998</v>
      </c>
      <c r="C72" s="11">
        <v>3.84</v>
      </c>
      <c r="D72" s="12">
        <v>4</v>
      </c>
      <c r="E72" s="13">
        <v>4.07</v>
      </c>
      <c r="F72" s="13">
        <v>4.17</v>
      </c>
      <c r="G72" s="12">
        <v>4.26</v>
      </c>
      <c r="I72" s="5">
        <f t="shared" si="1"/>
        <v>3.822037974683544</v>
      </c>
      <c r="J72" s="5"/>
      <c r="K72" s="5">
        <f t="shared" ref="K72:K83" si="3">E72+(F72-E72)*(EDATE(A72,10*12)-$E$6)/($F$6-$E$6)</f>
        <v>4.1648087431693988</v>
      </c>
      <c r="N72" s="5"/>
      <c r="O72" s="5"/>
      <c r="P72" s="5"/>
      <c r="Q72" s="5"/>
    </row>
    <row r="73" spans="1:21">
      <c r="A73" s="10">
        <v>41732</v>
      </c>
      <c r="B73" s="11">
        <v>3.6850000000000001</v>
      </c>
      <c r="C73" s="11">
        <v>3.85</v>
      </c>
      <c r="D73" s="12">
        <v>4.0149999999999997</v>
      </c>
      <c r="E73" s="13">
        <v>4.085</v>
      </c>
      <c r="F73" s="13">
        <v>4.18</v>
      </c>
      <c r="G73" s="12">
        <v>4.2699999999999996</v>
      </c>
      <c r="I73" s="5">
        <f t="shared" ref="I73:I99" si="4">B73+(C73-B73)*(EDATE(A73,7*12)-$B$6)/($C$6-$B$6)</f>
        <v>3.8324556962025316</v>
      </c>
      <c r="J73" s="5"/>
      <c r="K73" s="5">
        <f t="shared" si="3"/>
        <v>4.1753278688524587</v>
      </c>
      <c r="N73" s="5"/>
      <c r="O73" s="5"/>
      <c r="P73" s="5"/>
      <c r="Q73" s="5"/>
    </row>
    <row r="74" spans="1:21">
      <c r="A74" s="10">
        <v>41733</v>
      </c>
      <c r="B74" s="11">
        <v>3.665</v>
      </c>
      <c r="C74" s="11">
        <v>3.83</v>
      </c>
      <c r="D74" s="12">
        <v>3.99</v>
      </c>
      <c r="E74" s="13">
        <v>4.0599999999999996</v>
      </c>
      <c r="F74" s="13">
        <v>4.1550000000000002</v>
      </c>
      <c r="G74" s="12">
        <v>4.2450000000000001</v>
      </c>
      <c r="I74" s="5">
        <f t="shared" si="4"/>
        <v>3.8128734177215189</v>
      </c>
      <c r="J74" s="5"/>
      <c r="K74" s="5">
        <f t="shared" si="3"/>
        <v>4.1505874316939897</v>
      </c>
      <c r="N74" s="5"/>
      <c r="O74" s="5"/>
      <c r="P74" s="5"/>
      <c r="Q74" s="5"/>
    </row>
    <row r="75" spans="1:21">
      <c r="A75" s="10">
        <v>41736</v>
      </c>
      <c r="B75" s="11">
        <v>3.5950000000000002</v>
      </c>
      <c r="C75" s="11">
        <v>3.7549999999999999</v>
      </c>
      <c r="D75" s="12">
        <v>3.915</v>
      </c>
      <c r="E75" s="13">
        <v>3.9849999999999999</v>
      </c>
      <c r="F75" s="13">
        <v>4.08</v>
      </c>
      <c r="G75" s="12">
        <v>4.17</v>
      </c>
      <c r="I75" s="5">
        <f t="shared" si="4"/>
        <v>3.7396075949367087</v>
      </c>
      <c r="J75" s="5"/>
      <c r="K75" s="5">
        <f t="shared" si="3"/>
        <v>4.0763661202185792</v>
      </c>
      <c r="N75" s="5"/>
      <c r="O75" s="5"/>
      <c r="P75" s="5"/>
      <c r="Q75" s="5"/>
    </row>
    <row r="76" spans="1:21">
      <c r="A76" s="10">
        <v>41737</v>
      </c>
      <c r="B76" s="11">
        <v>3.5950000000000002</v>
      </c>
      <c r="C76" s="11">
        <v>3.76</v>
      </c>
      <c r="D76" s="12">
        <v>3.915</v>
      </c>
      <c r="E76" s="13">
        <v>3.9849999999999999</v>
      </c>
      <c r="F76" s="13">
        <v>4.085</v>
      </c>
      <c r="G76" s="12">
        <v>4.1749999999999998</v>
      </c>
      <c r="I76" s="5">
        <f t="shared" si="4"/>
        <v>3.7445443037974684</v>
      </c>
      <c r="J76" s="5"/>
      <c r="K76" s="5">
        <f t="shared" si="3"/>
        <v>4.0814480874316938</v>
      </c>
      <c r="N76" s="5"/>
      <c r="O76" s="5"/>
      <c r="P76" s="5"/>
      <c r="Q76" s="5"/>
    </row>
    <row r="77" spans="1:21">
      <c r="A77" s="10">
        <v>41738</v>
      </c>
      <c r="B77" s="11">
        <v>3.58</v>
      </c>
      <c r="C77" s="11">
        <v>3.74</v>
      </c>
      <c r="D77" s="12">
        <v>3.9</v>
      </c>
      <c r="E77" s="13">
        <v>3.97</v>
      </c>
      <c r="F77" s="13">
        <v>4.07</v>
      </c>
      <c r="G77" s="12">
        <v>4.1550000000000002</v>
      </c>
      <c r="I77" s="5">
        <f t="shared" si="4"/>
        <v>3.7254177215189874</v>
      </c>
      <c r="J77" s="5"/>
      <c r="K77" s="5">
        <f t="shared" si="3"/>
        <v>4.0667213114754102</v>
      </c>
      <c r="N77" s="5"/>
      <c r="O77" s="5"/>
      <c r="P77" s="5"/>
      <c r="Q77" s="5"/>
    </row>
    <row r="78" spans="1:21">
      <c r="A78" s="10">
        <v>41739</v>
      </c>
      <c r="B78" s="11">
        <v>3.585</v>
      </c>
      <c r="C78" s="11">
        <v>3.7349999999999999</v>
      </c>
      <c r="D78" s="12">
        <v>3.8849999999999998</v>
      </c>
      <c r="E78" s="13">
        <v>3.9550000000000001</v>
      </c>
      <c r="F78" s="13">
        <v>4.0549999999999997</v>
      </c>
      <c r="G78" s="12">
        <v>4.1399999999999997</v>
      </c>
      <c r="I78" s="5">
        <f t="shared" si="4"/>
        <v>3.7217088607594935</v>
      </c>
      <c r="J78" s="5"/>
      <c r="K78" s="5">
        <f t="shared" si="3"/>
        <v>4.0519945355191256</v>
      </c>
      <c r="N78" s="5"/>
      <c r="O78" s="5"/>
      <c r="P78" s="5"/>
      <c r="Q78" s="5"/>
    </row>
    <row r="79" spans="1:21">
      <c r="A79" s="10">
        <v>41740</v>
      </c>
      <c r="B79" s="11">
        <v>3.5550000000000002</v>
      </c>
      <c r="C79" s="11">
        <v>3.7050000000000001</v>
      </c>
      <c r="D79" s="12">
        <v>3.855</v>
      </c>
      <c r="E79" s="13">
        <v>3.92</v>
      </c>
      <c r="F79" s="13">
        <v>4.0199999999999996</v>
      </c>
      <c r="G79" s="12">
        <v>4.1050000000000004</v>
      </c>
      <c r="I79" s="5">
        <f t="shared" si="4"/>
        <v>3.6920886075949366</v>
      </c>
      <c r="J79" s="5"/>
      <c r="K79" s="5">
        <f t="shared" si="3"/>
        <v>4.0172677595628414</v>
      </c>
      <c r="N79" s="5"/>
      <c r="O79" s="5"/>
      <c r="P79" s="5"/>
      <c r="Q79" s="5"/>
    </row>
    <row r="80" spans="1:21">
      <c r="A80" s="10">
        <v>41743</v>
      </c>
      <c r="B80" s="11">
        <v>3.5049999999999999</v>
      </c>
      <c r="C80" s="11">
        <v>3.65</v>
      </c>
      <c r="D80" s="12">
        <v>3.8</v>
      </c>
      <c r="E80" s="13">
        <v>3.8650000000000002</v>
      </c>
      <c r="F80" s="13">
        <v>3.9649999999999999</v>
      </c>
      <c r="G80" s="12">
        <v>4.05</v>
      </c>
      <c r="I80" s="5">
        <f t="shared" si="4"/>
        <v>3.6386202531645568</v>
      </c>
      <c r="J80" s="5"/>
      <c r="K80" s="5">
        <f t="shared" si="3"/>
        <v>3.9630874316939888</v>
      </c>
      <c r="N80" s="5"/>
      <c r="O80" s="5"/>
      <c r="P80" s="5"/>
      <c r="Q80" s="5"/>
    </row>
    <row r="81" spans="1:21">
      <c r="A81" s="10">
        <v>41744</v>
      </c>
      <c r="B81" s="11">
        <v>3.53</v>
      </c>
      <c r="C81" s="11">
        <v>3.6749999999999998</v>
      </c>
      <c r="D81" s="12">
        <v>3.8250000000000002</v>
      </c>
      <c r="E81" s="13">
        <v>3.89</v>
      </c>
      <c r="F81" s="13">
        <v>3.99</v>
      </c>
      <c r="G81" s="12">
        <v>4.0750000000000002</v>
      </c>
      <c r="I81" s="5">
        <f t="shared" si="4"/>
        <v>3.6639873417721516</v>
      </c>
      <c r="J81" s="5"/>
      <c r="K81" s="5">
        <f t="shared" si="3"/>
        <v>3.9883606557377052</v>
      </c>
      <c r="N81" s="5"/>
      <c r="O81" s="5"/>
      <c r="P81" s="5"/>
      <c r="Q81" s="5"/>
    </row>
    <row r="82" spans="1:21">
      <c r="A82" s="10">
        <v>41745</v>
      </c>
      <c r="B82" s="11">
        <v>3.5150000000000001</v>
      </c>
      <c r="C82" s="11">
        <v>3.665</v>
      </c>
      <c r="D82" s="12">
        <v>3.81</v>
      </c>
      <c r="E82" s="13">
        <v>3.875</v>
      </c>
      <c r="F82" s="13">
        <v>3.9750000000000001</v>
      </c>
      <c r="G82" s="12">
        <v>4.0599999999999996</v>
      </c>
      <c r="I82" s="5">
        <f t="shared" si="4"/>
        <v>3.6539873417721518</v>
      </c>
      <c r="J82" s="5"/>
      <c r="K82" s="5">
        <f t="shared" si="3"/>
        <v>3.973633879781421</v>
      </c>
      <c r="N82" s="5"/>
      <c r="O82" s="5"/>
      <c r="P82" s="5"/>
      <c r="Q82" s="5"/>
    </row>
    <row r="83" spans="1:21">
      <c r="A83" s="10">
        <v>41746</v>
      </c>
      <c r="B83" s="11">
        <v>3.4950000000000001</v>
      </c>
      <c r="C83" s="11">
        <v>3.65</v>
      </c>
      <c r="D83" s="12">
        <v>3.79</v>
      </c>
      <c r="E83" s="13">
        <v>3.86</v>
      </c>
      <c r="F83" s="13">
        <v>3.96</v>
      </c>
      <c r="G83" s="12">
        <v>4.0449999999999999</v>
      </c>
      <c r="I83" s="5">
        <f t="shared" si="4"/>
        <v>3.6390126582278479</v>
      </c>
      <c r="J83" s="5"/>
      <c r="K83" s="5">
        <f t="shared" si="3"/>
        <v>3.9589071038251364</v>
      </c>
      <c r="N83" s="5"/>
      <c r="O83" s="5"/>
      <c r="P83" s="5"/>
      <c r="Q83" s="5"/>
    </row>
    <row r="84" spans="1:21">
      <c r="A84" s="10">
        <v>41751</v>
      </c>
      <c r="B84" s="11">
        <v>3.5449999999999999</v>
      </c>
      <c r="C84" s="11">
        <v>3.69</v>
      </c>
      <c r="D84" s="12">
        <v>3.835</v>
      </c>
      <c r="E84" s="12">
        <v>3.91</v>
      </c>
      <c r="F84" s="13">
        <v>4.0049999999999999</v>
      </c>
      <c r="G84" s="13">
        <v>4.09</v>
      </c>
      <c r="I84" s="5">
        <f t="shared" si="4"/>
        <v>3.6815569620253163</v>
      </c>
      <c r="J84" s="5"/>
      <c r="K84" s="5">
        <f t="shared" ref="K84:K115" si="5">F84+(G84-F84)*(EDATE(A84,10*12)-$F$6)/($G$6-$F$6)</f>
        <v>4.0052328767123289</v>
      </c>
      <c r="N84" s="5"/>
      <c r="O84" s="5"/>
      <c r="P84" s="5"/>
      <c r="Q84" s="5"/>
    </row>
    <row r="85" spans="1:21">
      <c r="A85" s="10">
        <v>41752</v>
      </c>
      <c r="B85" s="11">
        <v>3.4950000000000001</v>
      </c>
      <c r="C85" s="11">
        <v>3.64</v>
      </c>
      <c r="D85" s="12">
        <v>3.7949999999999999</v>
      </c>
      <c r="E85" s="12">
        <v>3.8650000000000002</v>
      </c>
      <c r="F85" s="13">
        <v>3.9649999999999999</v>
      </c>
      <c r="G85" s="13">
        <v>4.0449999999999999</v>
      </c>
      <c r="I85" s="5">
        <f t="shared" si="4"/>
        <v>3.6319240506329113</v>
      </c>
      <c r="J85" s="5"/>
      <c r="K85" s="5">
        <f t="shared" si="5"/>
        <v>3.9654383561643836</v>
      </c>
      <c r="N85" s="5"/>
      <c r="O85" s="5"/>
      <c r="P85" s="5"/>
      <c r="Q85" s="5"/>
    </row>
    <row r="86" spans="1:21">
      <c r="A86" s="10">
        <v>41753</v>
      </c>
      <c r="B86" s="11">
        <v>3.49</v>
      </c>
      <c r="C86" s="11">
        <v>3.6349999999999998</v>
      </c>
      <c r="D86" s="12">
        <v>3.79</v>
      </c>
      <c r="E86" s="12">
        <v>3.86</v>
      </c>
      <c r="F86" s="13">
        <v>3.96</v>
      </c>
      <c r="G86" s="13">
        <v>4.0449999999999999</v>
      </c>
      <c r="I86" s="5">
        <f t="shared" si="4"/>
        <v>3.6272911392405063</v>
      </c>
      <c r="J86" s="5"/>
      <c r="K86" s="5">
        <f t="shared" si="5"/>
        <v>3.9606986301369864</v>
      </c>
      <c r="N86" s="5"/>
      <c r="O86" s="5"/>
      <c r="P86" s="5"/>
      <c r="Q86" s="5"/>
    </row>
    <row r="87" spans="1:21">
      <c r="A87" s="10">
        <v>41757</v>
      </c>
      <c r="B87" s="11">
        <v>3.46</v>
      </c>
      <c r="C87" s="11">
        <v>3.605</v>
      </c>
      <c r="D87" s="12">
        <v>3.7549999999999999</v>
      </c>
      <c r="E87" s="12">
        <v>3.8250000000000002</v>
      </c>
      <c r="F87" s="13">
        <v>3.9249999999999998</v>
      </c>
      <c r="G87" s="13">
        <v>4.01</v>
      </c>
      <c r="I87" s="5">
        <f t="shared" si="4"/>
        <v>3.5987594936708862</v>
      </c>
      <c r="J87" s="5"/>
      <c r="K87" s="5">
        <f t="shared" si="5"/>
        <v>3.9266301369863013</v>
      </c>
      <c r="N87" s="5"/>
      <c r="O87" s="5"/>
      <c r="P87" s="5"/>
      <c r="Q87" s="5"/>
    </row>
    <row r="88" spans="1:21">
      <c r="A88" s="10">
        <v>41758</v>
      </c>
      <c r="B88" s="11">
        <v>3.47</v>
      </c>
      <c r="C88" s="11">
        <v>3.6150000000000002</v>
      </c>
      <c r="D88" s="12">
        <v>3.7650000000000001</v>
      </c>
      <c r="E88" s="12">
        <v>3.835</v>
      </c>
      <c r="F88" s="13">
        <v>3.9350000000000001</v>
      </c>
      <c r="G88" s="13">
        <v>4.0199999999999996</v>
      </c>
      <c r="I88" s="5">
        <f t="shared" si="4"/>
        <v>3.6091265822784813</v>
      </c>
      <c r="J88" s="5"/>
      <c r="K88" s="5">
        <f t="shared" si="5"/>
        <v>3.93686301369863</v>
      </c>
      <c r="N88" s="5"/>
      <c r="O88" s="5"/>
      <c r="P88" s="5"/>
      <c r="Q88" s="5"/>
    </row>
    <row r="89" spans="1:21">
      <c r="A89" s="10">
        <v>41759</v>
      </c>
      <c r="B89" s="11">
        <v>3.48</v>
      </c>
      <c r="C89" s="11">
        <v>3.625</v>
      </c>
      <c r="D89" s="12">
        <v>3.7749999999999999</v>
      </c>
      <c r="E89" s="12">
        <v>3.8450000000000002</v>
      </c>
      <c r="F89" s="13">
        <v>3.9449999999999998</v>
      </c>
      <c r="G89" s="13">
        <v>4.03</v>
      </c>
      <c r="I89" s="5">
        <f t="shared" si="4"/>
        <v>3.6194936708860759</v>
      </c>
      <c r="J89" s="5"/>
      <c r="K89" s="5">
        <f t="shared" si="5"/>
        <v>3.9470958904109588</v>
      </c>
      <c r="N89" s="5"/>
      <c r="O89" s="5"/>
      <c r="P89" s="5"/>
      <c r="Q89" s="10"/>
      <c r="R89" s="10"/>
      <c r="T89" s="5"/>
      <c r="U89" s="5"/>
    </row>
    <row r="90" spans="1:21">
      <c r="A90" s="10">
        <v>41760</v>
      </c>
      <c r="B90" s="11">
        <v>3.4750000000000001</v>
      </c>
      <c r="C90" s="11">
        <v>3.6150000000000002</v>
      </c>
      <c r="D90" s="12">
        <v>3.7650000000000001</v>
      </c>
      <c r="E90" s="12">
        <v>3.835</v>
      </c>
      <c r="F90" s="13">
        <v>3.9350000000000001</v>
      </c>
      <c r="G90" s="13">
        <v>4.0199999999999996</v>
      </c>
      <c r="I90" s="5">
        <f t="shared" si="4"/>
        <v>3.6100379746835447</v>
      </c>
      <c r="J90" s="5"/>
      <c r="K90" s="5">
        <f t="shared" si="5"/>
        <v>3.9373287671232875</v>
      </c>
      <c r="N90" s="5"/>
      <c r="O90" s="5"/>
      <c r="P90" s="5"/>
      <c r="Q90" s="5"/>
    </row>
    <row r="91" spans="1:21">
      <c r="A91" s="10">
        <v>41761</v>
      </c>
      <c r="B91" s="11">
        <v>3.45</v>
      </c>
      <c r="C91" s="11">
        <v>3.59</v>
      </c>
      <c r="D91" s="12">
        <v>3.7349999999999999</v>
      </c>
      <c r="E91" s="12">
        <v>3.8050000000000002</v>
      </c>
      <c r="F91" s="13">
        <v>3.9049999999999998</v>
      </c>
      <c r="G91" s="13">
        <v>3.99</v>
      </c>
      <c r="I91" s="5">
        <f t="shared" si="4"/>
        <v>3.585392405063291</v>
      </c>
      <c r="J91" s="5"/>
      <c r="K91" s="5">
        <f t="shared" si="5"/>
        <v>3.9075616438356162</v>
      </c>
      <c r="N91" s="5"/>
      <c r="O91" s="5"/>
      <c r="P91" s="5"/>
      <c r="Q91" s="5"/>
    </row>
    <row r="92" spans="1:21">
      <c r="A92" s="10">
        <v>41764</v>
      </c>
      <c r="B92" s="11">
        <v>3.42</v>
      </c>
      <c r="C92" s="11">
        <v>3.56</v>
      </c>
      <c r="D92" s="12">
        <v>3.7050000000000001</v>
      </c>
      <c r="E92" s="12">
        <v>3.77</v>
      </c>
      <c r="F92" s="13">
        <v>3.87</v>
      </c>
      <c r="G92" s="13">
        <v>3.9550000000000001</v>
      </c>
      <c r="I92" s="5">
        <f t="shared" si="4"/>
        <v>3.5564556962025318</v>
      </c>
      <c r="J92" s="5"/>
      <c r="K92" s="5">
        <f t="shared" si="5"/>
        <v>3.873260273972603</v>
      </c>
      <c r="N92" s="5"/>
      <c r="O92" s="5"/>
      <c r="P92" s="5"/>
      <c r="Q92" s="5"/>
    </row>
    <row r="93" spans="1:21">
      <c r="A93" s="10">
        <v>41765</v>
      </c>
      <c r="B93" s="11">
        <v>3.41</v>
      </c>
      <c r="C93" s="11">
        <v>3.55</v>
      </c>
      <c r="D93" s="12">
        <v>3.6949999999999998</v>
      </c>
      <c r="E93" s="12">
        <v>3.7650000000000001</v>
      </c>
      <c r="F93" s="13">
        <v>3.8650000000000002</v>
      </c>
      <c r="G93" s="13">
        <v>3.95</v>
      </c>
      <c r="I93" s="5">
        <f t="shared" si="4"/>
        <v>3.5468101265822782</v>
      </c>
      <c r="J93" s="5"/>
      <c r="K93" s="5">
        <f t="shared" si="5"/>
        <v>3.8684931506849316</v>
      </c>
      <c r="N93" s="5"/>
      <c r="O93" s="5"/>
      <c r="P93" s="5"/>
      <c r="Q93" s="5"/>
    </row>
    <row r="94" spans="1:21">
      <c r="A94" s="10">
        <v>41766</v>
      </c>
      <c r="B94" s="11">
        <v>3.38</v>
      </c>
      <c r="C94" s="11">
        <v>3.5150000000000001</v>
      </c>
      <c r="D94" s="12">
        <v>3.665</v>
      </c>
      <c r="E94" s="12">
        <v>3.73</v>
      </c>
      <c r="F94" s="13">
        <v>3.83</v>
      </c>
      <c r="G94" s="13">
        <v>3.915</v>
      </c>
      <c r="I94" s="5">
        <f t="shared" si="4"/>
        <v>3.5122658227848103</v>
      </c>
      <c r="J94" s="5"/>
      <c r="K94" s="5">
        <f t="shared" si="5"/>
        <v>3.8337260273972604</v>
      </c>
      <c r="N94" s="5"/>
      <c r="O94" s="5"/>
      <c r="P94" s="5"/>
      <c r="Q94" s="5"/>
    </row>
    <row r="95" spans="1:21">
      <c r="A95" s="10">
        <v>41767</v>
      </c>
      <c r="B95" s="11">
        <v>3.395</v>
      </c>
      <c r="C95" s="11">
        <v>3.53</v>
      </c>
      <c r="D95" s="12">
        <v>3.6749999999999998</v>
      </c>
      <c r="E95" s="12">
        <v>3.7450000000000001</v>
      </c>
      <c r="F95" s="13">
        <v>3.84</v>
      </c>
      <c r="G95" s="13">
        <v>3.93</v>
      </c>
      <c r="I95" s="5">
        <f t="shared" si="4"/>
        <v>3.5276075949367085</v>
      </c>
      <c r="J95" s="5"/>
      <c r="K95" s="5">
        <f t="shared" si="5"/>
        <v>3.8441917808219177</v>
      </c>
      <c r="N95" s="5"/>
      <c r="O95" s="5"/>
      <c r="P95" s="5"/>
      <c r="Q95" s="5"/>
    </row>
    <row r="96" spans="1:21">
      <c r="A96" s="10">
        <v>41768</v>
      </c>
      <c r="B96" s="11">
        <v>3.375</v>
      </c>
      <c r="C96" s="11">
        <v>3.51</v>
      </c>
      <c r="D96" s="12">
        <v>3.6549999999999998</v>
      </c>
      <c r="E96" s="12">
        <v>3.72</v>
      </c>
      <c r="F96" s="13">
        <v>3.82</v>
      </c>
      <c r="G96" s="13">
        <v>3.9049999999999998</v>
      </c>
      <c r="I96" s="5">
        <f t="shared" si="4"/>
        <v>3.5079493670886075</v>
      </c>
      <c r="J96" s="5"/>
      <c r="K96" s="5">
        <f t="shared" si="5"/>
        <v>3.8241917808219177</v>
      </c>
      <c r="N96" s="5"/>
      <c r="O96" s="5"/>
      <c r="P96" s="5"/>
      <c r="Q96" s="5"/>
    </row>
    <row r="97" spans="1:21">
      <c r="A97" s="10">
        <v>41771</v>
      </c>
      <c r="B97" s="11">
        <v>3.3849999999999998</v>
      </c>
      <c r="C97" s="11">
        <v>3.52</v>
      </c>
      <c r="D97" s="12">
        <v>3.665</v>
      </c>
      <c r="E97" s="12">
        <v>3.73</v>
      </c>
      <c r="F97" s="13">
        <v>3.83</v>
      </c>
      <c r="G97" s="13">
        <v>3.915</v>
      </c>
      <c r="I97" s="5">
        <f t="shared" si="4"/>
        <v>3.5189746835443039</v>
      </c>
      <c r="J97" s="5"/>
      <c r="K97" s="5">
        <f t="shared" si="5"/>
        <v>3.8348904109589044</v>
      </c>
      <c r="N97" s="5"/>
      <c r="O97" s="5"/>
      <c r="P97" s="5"/>
      <c r="Q97" s="5"/>
    </row>
    <row r="98" spans="1:21">
      <c r="A98" s="10">
        <v>41772</v>
      </c>
      <c r="B98" s="11">
        <v>3.395</v>
      </c>
      <c r="C98" s="11">
        <v>3.5350000000000001</v>
      </c>
      <c r="D98" s="12">
        <v>3.68</v>
      </c>
      <c r="E98" s="12">
        <v>3.7450000000000001</v>
      </c>
      <c r="F98" s="13">
        <v>3.8450000000000002</v>
      </c>
      <c r="G98" s="13">
        <v>3.93</v>
      </c>
      <c r="I98" s="5">
        <f t="shared" si="4"/>
        <v>3.5342911392405063</v>
      </c>
      <c r="J98" s="5"/>
      <c r="K98" s="5">
        <f t="shared" si="5"/>
        <v>3.850123287671233</v>
      </c>
      <c r="N98" s="5"/>
      <c r="O98" s="5"/>
      <c r="P98" s="5"/>
      <c r="Q98" s="5"/>
    </row>
    <row r="99" spans="1:21">
      <c r="A99" s="10">
        <v>41773</v>
      </c>
      <c r="B99" s="11">
        <v>3.36</v>
      </c>
      <c r="C99" s="11">
        <v>3.5</v>
      </c>
      <c r="D99" s="12">
        <v>3.64</v>
      </c>
      <c r="E99" s="12">
        <v>3.71</v>
      </c>
      <c r="F99" s="13">
        <v>3.8050000000000002</v>
      </c>
      <c r="G99" s="13">
        <v>3.89</v>
      </c>
      <c r="I99" s="5">
        <f t="shared" si="4"/>
        <v>3.4996455696202533</v>
      </c>
      <c r="J99" s="5"/>
      <c r="K99" s="5">
        <f t="shared" si="5"/>
        <v>3.8103561643835619</v>
      </c>
      <c r="N99" s="5"/>
      <c r="O99" s="5"/>
      <c r="P99" s="5"/>
      <c r="Q99" s="5"/>
    </row>
    <row r="100" spans="1:21">
      <c r="A100" s="10">
        <v>41774</v>
      </c>
      <c r="B100" s="12">
        <v>3.3250000000000002</v>
      </c>
      <c r="C100" s="11">
        <v>3.46</v>
      </c>
      <c r="D100" s="11">
        <v>3.6</v>
      </c>
      <c r="E100" s="12">
        <v>3.665</v>
      </c>
      <c r="F100" s="13">
        <v>3.76</v>
      </c>
      <c r="G100" s="13">
        <v>3.8450000000000002</v>
      </c>
      <c r="I100" s="5">
        <f>C100+(D100-C100)*(EDATE(A100,7*12)-$C$6)/($D$6-$C$6)</f>
        <v>3.46</v>
      </c>
      <c r="J100" s="5"/>
      <c r="K100" s="5">
        <f t="shared" si="5"/>
        <v>3.7655890410958901</v>
      </c>
      <c r="N100" s="5"/>
      <c r="O100" s="5"/>
      <c r="P100" s="5"/>
      <c r="Q100" s="5"/>
    </row>
    <row r="101" spans="1:21">
      <c r="A101" s="10">
        <v>41775</v>
      </c>
      <c r="B101" s="12">
        <v>3.2949999999999999</v>
      </c>
      <c r="C101" s="11">
        <v>3.4249999999999998</v>
      </c>
      <c r="D101" s="11">
        <v>3.56</v>
      </c>
      <c r="E101" s="12">
        <v>3.625</v>
      </c>
      <c r="F101" s="13">
        <v>3.7149999999999999</v>
      </c>
      <c r="G101" s="13">
        <v>3.8</v>
      </c>
      <c r="I101" s="5">
        <f t="shared" ref="I101:I154" si="6">C101+(D101-C101)*(EDATE(A101,7*12)-$C$6)/($D$6-$C$6)</f>
        <v>3.4253169014084506</v>
      </c>
      <c r="J101" s="5"/>
      <c r="K101" s="5">
        <f t="shared" si="5"/>
        <v>3.7208219178082191</v>
      </c>
      <c r="N101" s="5"/>
      <c r="O101" s="5"/>
      <c r="P101" s="5"/>
      <c r="Q101" s="5"/>
    </row>
    <row r="102" spans="1:21">
      <c r="A102" s="10">
        <v>41778</v>
      </c>
      <c r="B102" s="12">
        <v>3.2650000000000001</v>
      </c>
      <c r="C102" s="11">
        <v>3.39</v>
      </c>
      <c r="D102" s="11">
        <v>3.5249999999999999</v>
      </c>
      <c r="E102" s="12">
        <v>3.585</v>
      </c>
      <c r="F102" s="13">
        <v>3.68</v>
      </c>
      <c r="G102" s="13">
        <v>3.7650000000000001</v>
      </c>
      <c r="I102" s="5">
        <f t="shared" si="6"/>
        <v>3.3912676056338031</v>
      </c>
      <c r="J102" s="5"/>
      <c r="K102" s="5">
        <f t="shared" si="5"/>
        <v>3.6865205479452055</v>
      </c>
      <c r="N102" s="5"/>
      <c r="O102" s="5"/>
      <c r="P102" s="5"/>
      <c r="Q102" s="5"/>
    </row>
    <row r="103" spans="1:21">
      <c r="A103" s="10">
        <v>41779</v>
      </c>
      <c r="B103" s="12">
        <v>3.2850000000000001</v>
      </c>
      <c r="C103" s="11">
        <v>3.42</v>
      </c>
      <c r="D103" s="11">
        <v>3.5550000000000002</v>
      </c>
      <c r="E103" s="12">
        <v>3.6150000000000002</v>
      </c>
      <c r="F103" s="13">
        <v>3.71</v>
      </c>
      <c r="G103" s="13">
        <v>3.7949999999999999</v>
      </c>
      <c r="I103" s="5">
        <f t="shared" si="6"/>
        <v>3.4215845070422533</v>
      </c>
      <c r="J103" s="5"/>
      <c r="K103" s="5">
        <f t="shared" si="5"/>
        <v>3.7167534246575342</v>
      </c>
      <c r="N103" s="5"/>
      <c r="O103" s="5"/>
      <c r="P103" s="5"/>
      <c r="Q103" s="5"/>
    </row>
    <row r="104" spans="1:21">
      <c r="A104" s="10">
        <v>41780</v>
      </c>
      <c r="B104" s="12">
        <v>3.2250000000000001</v>
      </c>
      <c r="C104" s="11">
        <v>3.36</v>
      </c>
      <c r="D104" s="11">
        <v>3.4950000000000001</v>
      </c>
      <c r="E104" s="12">
        <v>3.56</v>
      </c>
      <c r="F104" s="13">
        <v>3.6549999999999998</v>
      </c>
      <c r="G104" s="13">
        <v>3.74</v>
      </c>
      <c r="I104" s="5">
        <f t="shared" si="6"/>
        <v>3.361901408450704</v>
      </c>
      <c r="J104" s="5"/>
      <c r="K104" s="5">
        <f t="shared" si="5"/>
        <v>3.661986301369863</v>
      </c>
      <c r="N104" s="5"/>
      <c r="O104" s="5"/>
      <c r="P104" s="5"/>
      <c r="Q104" s="5"/>
    </row>
    <row r="105" spans="1:21">
      <c r="A105" s="10">
        <v>41781</v>
      </c>
      <c r="B105" s="12">
        <v>3.3</v>
      </c>
      <c r="C105" s="11">
        <v>3.44</v>
      </c>
      <c r="D105" s="11">
        <v>3.58</v>
      </c>
      <c r="E105" s="12">
        <v>3.65</v>
      </c>
      <c r="F105" s="13">
        <v>3.7450000000000001</v>
      </c>
      <c r="G105" s="13">
        <v>3.83</v>
      </c>
      <c r="I105" s="5">
        <f t="shared" si="6"/>
        <v>3.4423004694835679</v>
      </c>
      <c r="J105" s="5"/>
      <c r="K105" s="5">
        <f t="shared" si="5"/>
        <v>3.7522191780821919</v>
      </c>
      <c r="N105" s="5"/>
      <c r="O105" s="5"/>
      <c r="P105" s="5"/>
      <c r="Q105" s="5"/>
    </row>
    <row r="106" spans="1:21">
      <c r="A106" s="10">
        <v>41782</v>
      </c>
      <c r="B106" s="12">
        <v>3.3250000000000002</v>
      </c>
      <c r="C106" s="11">
        <v>3.4750000000000001</v>
      </c>
      <c r="D106" s="11">
        <v>3.6150000000000002</v>
      </c>
      <c r="E106" s="12">
        <v>3.6850000000000001</v>
      </c>
      <c r="F106" s="13">
        <v>3.78</v>
      </c>
      <c r="G106" s="13">
        <v>3.8650000000000002</v>
      </c>
      <c r="I106" s="5">
        <f t="shared" si="6"/>
        <v>3.4776291079812207</v>
      </c>
      <c r="J106" s="5"/>
      <c r="K106" s="5">
        <f t="shared" si="5"/>
        <v>3.7874520547945205</v>
      </c>
      <c r="N106" s="5"/>
      <c r="O106" s="5"/>
      <c r="P106" s="5"/>
      <c r="Q106" s="5"/>
    </row>
    <row r="107" spans="1:21">
      <c r="A107" s="10">
        <v>41785</v>
      </c>
      <c r="B107" s="16">
        <v>3.29</v>
      </c>
      <c r="C107" s="17">
        <v>3.4350000000000001</v>
      </c>
      <c r="D107" s="17">
        <v>3.5750000000000002</v>
      </c>
      <c r="E107" s="16">
        <v>3.645</v>
      </c>
      <c r="F107" s="18">
        <v>3.74</v>
      </c>
      <c r="G107" s="18">
        <v>3.8250000000000002</v>
      </c>
      <c r="I107" s="5">
        <f t="shared" si="6"/>
        <v>3.4386150234741786</v>
      </c>
      <c r="J107" s="5"/>
      <c r="K107" s="5">
        <f t="shared" si="5"/>
        <v>3.7481506849315069</v>
      </c>
      <c r="N107" s="5"/>
      <c r="O107" s="5"/>
      <c r="P107" s="5"/>
      <c r="Q107" s="5"/>
    </row>
    <row r="108" spans="1:21">
      <c r="A108" s="10">
        <v>41786</v>
      </c>
      <c r="B108" s="16">
        <v>3.3</v>
      </c>
      <c r="C108" s="17">
        <v>3.44</v>
      </c>
      <c r="D108" s="17">
        <v>3.58</v>
      </c>
      <c r="E108" s="16">
        <v>3.65</v>
      </c>
      <c r="F108" s="18">
        <v>3.7450000000000001</v>
      </c>
      <c r="G108" s="18">
        <v>3.83</v>
      </c>
      <c r="I108" s="5">
        <f t="shared" si="6"/>
        <v>3.4439436619718311</v>
      </c>
      <c r="J108" s="5"/>
      <c r="K108" s="5">
        <f t="shared" si="5"/>
        <v>3.7533835616438358</v>
      </c>
      <c r="N108" s="5"/>
      <c r="O108" s="5"/>
      <c r="P108" s="5"/>
      <c r="Q108" s="5"/>
    </row>
    <row r="109" spans="1:21">
      <c r="A109" s="10">
        <v>41787</v>
      </c>
      <c r="B109" s="16">
        <v>3.2650000000000001</v>
      </c>
      <c r="C109" s="17">
        <v>3.4049999999999998</v>
      </c>
      <c r="D109" s="17">
        <v>3.5449999999999999</v>
      </c>
      <c r="E109" s="16">
        <v>3.61</v>
      </c>
      <c r="F109" s="18">
        <v>3.7050000000000001</v>
      </c>
      <c r="G109" s="18">
        <v>3.79</v>
      </c>
      <c r="I109" s="5">
        <f t="shared" si="6"/>
        <v>3.4092723004694836</v>
      </c>
      <c r="J109" s="5"/>
      <c r="K109" s="5">
        <f t="shared" si="5"/>
        <v>3.7136164383561643</v>
      </c>
      <c r="N109" s="5"/>
      <c r="O109" s="5"/>
      <c r="P109" s="5"/>
      <c r="Q109" s="5"/>
    </row>
    <row r="110" spans="1:21">
      <c r="A110" s="10">
        <v>41788</v>
      </c>
      <c r="B110" s="16">
        <v>3.21</v>
      </c>
      <c r="C110" s="17">
        <v>3.35</v>
      </c>
      <c r="D110" s="17">
        <v>3.48</v>
      </c>
      <c r="E110" s="16">
        <v>3.55</v>
      </c>
      <c r="F110" s="18">
        <v>3.64</v>
      </c>
      <c r="G110" s="18">
        <v>3.7250000000000001</v>
      </c>
      <c r="I110" s="5">
        <f t="shared" si="6"/>
        <v>3.3542723004694834</v>
      </c>
      <c r="J110" s="5"/>
      <c r="K110" s="5">
        <f t="shared" si="5"/>
        <v>3.6488493150684933</v>
      </c>
      <c r="N110" s="5"/>
      <c r="O110" s="5"/>
      <c r="P110" s="5"/>
      <c r="Q110" s="5"/>
    </row>
    <row r="111" spans="1:21">
      <c r="A111" s="10">
        <v>41789</v>
      </c>
      <c r="B111" s="16">
        <v>3.2250000000000001</v>
      </c>
      <c r="C111" s="17">
        <v>3.36</v>
      </c>
      <c r="D111" s="17">
        <v>3.4950000000000001</v>
      </c>
      <c r="E111" s="16">
        <v>3.5649999999999999</v>
      </c>
      <c r="F111" s="18">
        <v>3.6549999999999998</v>
      </c>
      <c r="G111" s="18">
        <v>3.74</v>
      </c>
      <c r="I111" s="5">
        <f t="shared" si="6"/>
        <v>3.3647535211267603</v>
      </c>
      <c r="J111" s="5"/>
      <c r="K111" s="5">
        <f t="shared" si="5"/>
        <v>3.664082191780822</v>
      </c>
      <c r="N111" s="5"/>
      <c r="O111" s="5"/>
      <c r="P111" s="5"/>
      <c r="Q111" s="10"/>
      <c r="R111" s="10"/>
      <c r="T111" s="5"/>
      <c r="U111" s="5"/>
    </row>
    <row r="112" spans="1:21">
      <c r="A112" s="10">
        <v>41792</v>
      </c>
      <c r="B112" s="16">
        <v>3.2349999999999999</v>
      </c>
      <c r="C112" s="17">
        <v>3.375</v>
      </c>
      <c r="D112" s="17">
        <v>3.51</v>
      </c>
      <c r="E112" s="16">
        <v>3.58</v>
      </c>
      <c r="F112" s="18">
        <v>3.67</v>
      </c>
      <c r="G112" s="18">
        <v>3.7549999999999999</v>
      </c>
      <c r="I112" s="5">
        <f t="shared" si="6"/>
        <v>3.3807042253521127</v>
      </c>
      <c r="J112" s="5"/>
      <c r="K112" s="5">
        <f t="shared" si="5"/>
        <v>3.6797808219178081</v>
      </c>
      <c r="N112" s="5"/>
      <c r="O112" s="5"/>
      <c r="P112" s="5"/>
      <c r="Q112" s="5"/>
    </row>
    <row r="113" spans="1:17">
      <c r="A113" s="10">
        <v>41793</v>
      </c>
      <c r="B113" s="19">
        <v>3.2749999999999999</v>
      </c>
      <c r="C113" s="20">
        <v>3.415</v>
      </c>
      <c r="D113" s="20">
        <v>3.5550000000000002</v>
      </c>
      <c r="E113" s="19">
        <v>3.625</v>
      </c>
      <c r="F113" s="21">
        <v>3.72</v>
      </c>
      <c r="G113" s="21">
        <v>3.8050000000000002</v>
      </c>
      <c r="I113" s="5">
        <f t="shared" si="6"/>
        <v>3.4212441314553992</v>
      </c>
      <c r="J113" s="5"/>
      <c r="K113" s="5">
        <f t="shared" si="5"/>
        <v>3.7300136986301373</v>
      </c>
      <c r="N113" s="5"/>
      <c r="O113" s="5"/>
      <c r="P113" s="5"/>
      <c r="Q113" s="5"/>
    </row>
    <row r="114" spans="1:17">
      <c r="A114" s="10">
        <v>41794</v>
      </c>
      <c r="B114" s="16">
        <v>3.33</v>
      </c>
      <c r="C114" s="17">
        <v>3.4750000000000001</v>
      </c>
      <c r="D114" s="17">
        <v>3.6150000000000002</v>
      </c>
      <c r="E114" s="16">
        <v>3.6850000000000001</v>
      </c>
      <c r="F114" s="18">
        <v>3.7749999999999999</v>
      </c>
      <c r="G114" s="18">
        <v>3.8650000000000002</v>
      </c>
      <c r="I114" s="5">
        <f t="shared" si="6"/>
        <v>3.4815727699530519</v>
      </c>
      <c r="J114" s="5"/>
      <c r="K114" s="5">
        <f t="shared" si="5"/>
        <v>3.7858493150684933</v>
      </c>
      <c r="N114" s="5"/>
      <c r="O114" s="5"/>
      <c r="P114" s="5"/>
      <c r="Q114" s="5"/>
    </row>
    <row r="115" spans="1:17">
      <c r="A115" s="10">
        <v>41795</v>
      </c>
      <c r="B115" s="16">
        <v>3.3250000000000002</v>
      </c>
      <c r="C115" s="17">
        <v>3.4649999999999999</v>
      </c>
      <c r="D115" s="17">
        <v>3.61</v>
      </c>
      <c r="E115" s="16">
        <v>3.68</v>
      </c>
      <c r="F115" s="18">
        <v>3.7749999999999999</v>
      </c>
      <c r="G115" s="18">
        <v>3.86</v>
      </c>
      <c r="I115" s="5">
        <f t="shared" si="6"/>
        <v>3.4721478873239433</v>
      </c>
      <c r="J115" s="5"/>
      <c r="K115" s="5">
        <f t="shared" si="5"/>
        <v>3.7854794520547945</v>
      </c>
      <c r="N115" s="5"/>
      <c r="O115" s="5"/>
      <c r="P115" s="5"/>
      <c r="Q115" s="5"/>
    </row>
    <row r="116" spans="1:17">
      <c r="A116" s="10">
        <v>41796</v>
      </c>
      <c r="B116" s="16">
        <v>3.32</v>
      </c>
      <c r="C116" s="17">
        <v>3.4649999999999999</v>
      </c>
      <c r="D116" s="17">
        <v>3.61</v>
      </c>
      <c r="E116" s="16">
        <v>3.68</v>
      </c>
      <c r="F116" s="18">
        <v>3.7749999999999999</v>
      </c>
      <c r="G116" s="18">
        <v>3.855</v>
      </c>
      <c r="I116" s="5">
        <f t="shared" si="6"/>
        <v>3.4724882629107978</v>
      </c>
      <c r="J116" s="5"/>
      <c r="K116" s="5">
        <f t="shared" ref="K116:K147" si="7">F116+(G116-F116)*(EDATE(A116,10*12)-$F$6)/($G$6-$F$6)</f>
        <v>3.7850821917808219</v>
      </c>
      <c r="N116" s="5"/>
      <c r="O116" s="5"/>
      <c r="P116" s="5"/>
      <c r="Q116" s="5"/>
    </row>
    <row r="117" spans="1:17">
      <c r="A117" s="10">
        <v>41800</v>
      </c>
      <c r="B117" s="12">
        <v>3.33</v>
      </c>
      <c r="C117" s="11">
        <v>3.48</v>
      </c>
      <c r="D117" s="11">
        <v>3.62</v>
      </c>
      <c r="E117" s="12">
        <v>3.6949999999999998</v>
      </c>
      <c r="F117" s="13">
        <v>3.7850000000000001</v>
      </c>
      <c r="G117" s="13">
        <v>3.8650000000000002</v>
      </c>
      <c r="I117" s="5">
        <f t="shared" si="6"/>
        <v>3.4885446009389671</v>
      </c>
      <c r="J117" s="5"/>
      <c r="K117" s="5">
        <f t="shared" si="7"/>
        <v>3.7959589041095891</v>
      </c>
      <c r="N117" s="5"/>
      <c r="O117" s="5"/>
      <c r="P117" s="5"/>
      <c r="Q117" s="5"/>
    </row>
    <row r="118" spans="1:17">
      <c r="A118" s="10">
        <v>41801</v>
      </c>
      <c r="B118" s="12">
        <v>3.3849999999999998</v>
      </c>
      <c r="C118" s="11">
        <v>3.53</v>
      </c>
      <c r="D118" s="11">
        <v>3.68</v>
      </c>
      <c r="E118" s="12">
        <v>3.76</v>
      </c>
      <c r="F118" s="13">
        <v>3.8450000000000002</v>
      </c>
      <c r="G118" s="13">
        <v>3.93</v>
      </c>
      <c r="I118" s="5">
        <f t="shared" si="6"/>
        <v>3.5395070422535211</v>
      </c>
      <c r="J118" s="5"/>
      <c r="K118" s="5">
        <f t="shared" si="7"/>
        <v>3.8568767123287673</v>
      </c>
      <c r="N118" s="5"/>
      <c r="O118" s="5"/>
      <c r="P118" s="5"/>
      <c r="Q118" s="5"/>
    </row>
    <row r="119" spans="1:17">
      <c r="A119" s="10">
        <v>41802</v>
      </c>
      <c r="B119" s="12">
        <v>3.355</v>
      </c>
      <c r="C119" s="11">
        <v>3.5049999999999999</v>
      </c>
      <c r="D119" s="11">
        <v>3.6549999999999998</v>
      </c>
      <c r="E119" s="12">
        <v>3.7349999999999999</v>
      </c>
      <c r="F119" s="13">
        <v>3.82</v>
      </c>
      <c r="G119" s="13">
        <v>3.9049999999999998</v>
      </c>
      <c r="I119" s="5">
        <f t="shared" si="6"/>
        <v>3.5148591549295776</v>
      </c>
      <c r="J119" s="5"/>
      <c r="K119" s="5">
        <f t="shared" si="7"/>
        <v>3.8321095890410959</v>
      </c>
      <c r="N119" s="5"/>
      <c r="O119" s="5"/>
      <c r="P119" s="5"/>
      <c r="Q119" s="5"/>
    </row>
    <row r="120" spans="1:17">
      <c r="A120" s="10">
        <v>41803</v>
      </c>
      <c r="B120" s="12">
        <v>3.3250000000000002</v>
      </c>
      <c r="C120" s="11">
        <v>3.47</v>
      </c>
      <c r="D120" s="11">
        <v>3.6150000000000002</v>
      </c>
      <c r="E120" s="12">
        <v>3.6949999999999998</v>
      </c>
      <c r="F120" s="13">
        <v>3.7850000000000001</v>
      </c>
      <c r="G120" s="13">
        <v>3.8650000000000002</v>
      </c>
      <c r="I120" s="5">
        <f t="shared" si="6"/>
        <v>3.4798708920187797</v>
      </c>
      <c r="J120" s="5"/>
      <c r="K120" s="5">
        <f t="shared" si="7"/>
        <v>3.7966164383561645</v>
      </c>
      <c r="N120" s="5"/>
      <c r="O120" s="5"/>
      <c r="P120" s="5"/>
      <c r="Q120" s="5"/>
    </row>
    <row r="121" spans="1:17">
      <c r="A121" s="10">
        <v>41806</v>
      </c>
      <c r="B121" s="12">
        <v>3.2949999999999999</v>
      </c>
      <c r="C121" s="11">
        <v>3.43</v>
      </c>
      <c r="D121" s="11">
        <v>3.5750000000000002</v>
      </c>
      <c r="E121" s="12">
        <v>3.6549999999999998</v>
      </c>
      <c r="F121" s="13">
        <v>3.7450000000000001</v>
      </c>
      <c r="G121" s="13">
        <v>3.8250000000000002</v>
      </c>
      <c r="I121" s="5">
        <f t="shared" si="6"/>
        <v>3.4408920187793428</v>
      </c>
      <c r="J121" s="5"/>
      <c r="K121" s="5">
        <f t="shared" si="7"/>
        <v>3.7572739726027398</v>
      </c>
      <c r="N121" s="5"/>
      <c r="O121" s="5"/>
      <c r="P121" s="5"/>
      <c r="Q121" s="5"/>
    </row>
    <row r="122" spans="1:17">
      <c r="A122" s="10">
        <v>41807</v>
      </c>
      <c r="B122" s="22">
        <v>3.24</v>
      </c>
      <c r="C122" s="23">
        <v>3.38</v>
      </c>
      <c r="D122" s="23">
        <v>3.5350000000000001</v>
      </c>
      <c r="E122" s="22">
        <v>3.61</v>
      </c>
      <c r="F122" s="24">
        <v>3.7</v>
      </c>
      <c r="G122" s="24">
        <v>3.7749999999999999</v>
      </c>
      <c r="I122" s="5">
        <f t="shared" si="6"/>
        <v>3.3920070422535211</v>
      </c>
      <c r="J122" s="5"/>
      <c r="K122" s="5">
        <f t="shared" si="7"/>
        <v>3.7117123287671232</v>
      </c>
      <c r="N122" s="5"/>
      <c r="O122" s="5"/>
      <c r="P122" s="5"/>
      <c r="Q122" s="5"/>
    </row>
    <row r="123" spans="1:17">
      <c r="A123" s="10">
        <v>41808</v>
      </c>
      <c r="B123" s="12">
        <v>3.26</v>
      </c>
      <c r="C123" s="11">
        <v>3.415</v>
      </c>
      <c r="D123" s="11">
        <v>3.57</v>
      </c>
      <c r="E123" s="12">
        <v>3.645</v>
      </c>
      <c r="F123" s="13">
        <v>3.7349999999999999</v>
      </c>
      <c r="G123" s="13">
        <v>3.8149999999999999</v>
      </c>
      <c r="I123" s="5">
        <f t="shared" si="6"/>
        <v>3.4273708920187795</v>
      </c>
      <c r="J123" s="5"/>
      <c r="K123" s="5">
        <f t="shared" si="7"/>
        <v>3.7477123287671232</v>
      </c>
      <c r="N123" s="5"/>
      <c r="O123" s="5"/>
      <c r="P123" s="5"/>
      <c r="Q123" s="5"/>
    </row>
    <row r="124" spans="1:17">
      <c r="A124" s="10">
        <v>41809</v>
      </c>
      <c r="B124" s="16">
        <v>3.1949999999999998</v>
      </c>
      <c r="C124" s="17">
        <v>3.35</v>
      </c>
      <c r="D124" s="17">
        <v>3.5</v>
      </c>
      <c r="E124" s="16">
        <v>3.57</v>
      </c>
      <c r="F124" s="18">
        <v>3.66</v>
      </c>
      <c r="G124" s="18">
        <v>3.74</v>
      </c>
      <c r="I124" s="5">
        <f t="shared" si="6"/>
        <v>3.3623239436619721</v>
      </c>
      <c r="J124" s="5"/>
      <c r="K124" s="5">
        <f t="shared" si="7"/>
        <v>3.6729315068493151</v>
      </c>
      <c r="N124" s="5"/>
      <c r="O124" s="5"/>
      <c r="P124" s="5"/>
      <c r="Q124" s="5"/>
    </row>
    <row r="125" spans="1:17">
      <c r="A125" s="10">
        <v>41810</v>
      </c>
      <c r="B125" s="16">
        <v>3.2050000000000001</v>
      </c>
      <c r="C125" s="17">
        <v>3.36</v>
      </c>
      <c r="D125" s="17">
        <v>3.51</v>
      </c>
      <c r="E125" s="16">
        <v>3.585</v>
      </c>
      <c r="F125" s="18">
        <v>3.6749999999999998</v>
      </c>
      <c r="G125" s="18">
        <v>3.7549999999999999</v>
      </c>
      <c r="I125" s="5">
        <f t="shared" si="6"/>
        <v>3.3726760563380282</v>
      </c>
      <c r="J125" s="5"/>
      <c r="K125" s="5">
        <f t="shared" si="7"/>
        <v>3.6881506849315069</v>
      </c>
      <c r="N125" s="5"/>
      <c r="O125" s="5"/>
      <c r="P125" s="5"/>
      <c r="Q125" s="5"/>
    </row>
    <row r="126" spans="1:17">
      <c r="A126" s="10">
        <v>41813</v>
      </c>
      <c r="B126" s="16">
        <v>3.2250000000000001</v>
      </c>
      <c r="C126" s="17">
        <v>3.375</v>
      </c>
      <c r="D126" s="17">
        <v>3.5249999999999999</v>
      </c>
      <c r="E126" s="16">
        <v>3.6</v>
      </c>
      <c r="F126" s="18">
        <v>3.69</v>
      </c>
      <c r="G126" s="18">
        <v>3.77</v>
      </c>
      <c r="I126" s="5">
        <f t="shared" si="6"/>
        <v>3.3887323943661971</v>
      </c>
      <c r="J126" s="5"/>
      <c r="K126" s="5">
        <f t="shared" si="7"/>
        <v>3.7038082191780823</v>
      </c>
      <c r="N126" s="5"/>
      <c r="O126" s="5"/>
      <c r="P126" s="5"/>
      <c r="Q126" s="5"/>
    </row>
    <row r="127" spans="1:17">
      <c r="A127" s="10">
        <v>41814</v>
      </c>
      <c r="B127" s="16">
        <v>3.17</v>
      </c>
      <c r="C127" s="17">
        <v>3.32</v>
      </c>
      <c r="D127" s="17">
        <v>3.47</v>
      </c>
      <c r="E127" s="16">
        <v>3.5449999999999999</v>
      </c>
      <c r="F127" s="18">
        <v>3.6349999999999998</v>
      </c>
      <c r="G127" s="18">
        <v>3.7149999999999999</v>
      </c>
      <c r="I127" s="5">
        <f t="shared" si="6"/>
        <v>3.3340845070422533</v>
      </c>
      <c r="J127" s="5"/>
      <c r="K127" s="5">
        <f t="shared" si="7"/>
        <v>3.6490273972602738</v>
      </c>
      <c r="N127" s="5"/>
      <c r="O127" s="5"/>
      <c r="P127" s="5"/>
      <c r="Q127" s="5"/>
    </row>
    <row r="128" spans="1:17">
      <c r="A128" s="10">
        <v>41815</v>
      </c>
      <c r="B128" s="16">
        <v>3.13</v>
      </c>
      <c r="C128" s="17">
        <v>3.2749999999999999</v>
      </c>
      <c r="D128" s="17">
        <v>3.42</v>
      </c>
      <c r="E128" s="16">
        <v>3.5</v>
      </c>
      <c r="F128" s="18">
        <v>3.59</v>
      </c>
      <c r="G128" s="18">
        <v>3.67</v>
      </c>
      <c r="I128" s="5">
        <f t="shared" si="6"/>
        <v>3.2889553990610327</v>
      </c>
      <c r="J128" s="5"/>
      <c r="K128" s="5">
        <f t="shared" si="7"/>
        <v>3.6042465753424655</v>
      </c>
      <c r="N128" s="5"/>
      <c r="O128" s="5"/>
      <c r="P128" s="5"/>
      <c r="Q128" s="5"/>
    </row>
    <row r="129" spans="1:21">
      <c r="A129" s="10">
        <v>41816</v>
      </c>
      <c r="B129" s="16">
        <v>3.13</v>
      </c>
      <c r="C129" s="17">
        <v>3.2749999999999999</v>
      </c>
      <c r="D129" s="17">
        <v>3.42</v>
      </c>
      <c r="E129" s="16">
        <v>3.5</v>
      </c>
      <c r="F129" s="18">
        <v>3.59</v>
      </c>
      <c r="G129" s="18">
        <v>3.67</v>
      </c>
      <c r="I129" s="5">
        <f t="shared" si="6"/>
        <v>3.2892957746478872</v>
      </c>
      <c r="J129" s="5"/>
      <c r="K129" s="5">
        <f t="shared" si="7"/>
        <v>3.6044657534246576</v>
      </c>
      <c r="N129" s="5"/>
      <c r="O129" s="5"/>
      <c r="P129" s="5"/>
      <c r="Q129" s="5"/>
    </row>
    <row r="130" spans="1:21">
      <c r="A130" s="10">
        <v>41817</v>
      </c>
      <c r="B130" s="16">
        <v>3.1</v>
      </c>
      <c r="C130" s="17">
        <v>3.2349999999999999</v>
      </c>
      <c r="D130" s="17">
        <v>3.37</v>
      </c>
      <c r="E130" s="16">
        <v>3.45</v>
      </c>
      <c r="F130" s="18">
        <v>3.54</v>
      </c>
      <c r="G130" s="18">
        <v>3.62</v>
      </c>
      <c r="I130" s="5">
        <f t="shared" si="6"/>
        <v>3.2486267605633801</v>
      </c>
      <c r="J130" s="5"/>
      <c r="K130" s="5">
        <f t="shared" si="7"/>
        <v>3.5546849315068494</v>
      </c>
      <c r="N130" s="5"/>
      <c r="O130" s="5"/>
      <c r="P130" s="5"/>
      <c r="Q130" s="5"/>
    </row>
    <row r="131" spans="1:21">
      <c r="A131" s="10">
        <v>41820</v>
      </c>
      <c r="B131" s="16">
        <v>3.105</v>
      </c>
      <c r="C131" s="17">
        <v>3.2349999999999999</v>
      </c>
      <c r="D131" s="17">
        <v>3.38</v>
      </c>
      <c r="E131" s="16">
        <v>3.45</v>
      </c>
      <c r="F131" s="18">
        <v>3.54</v>
      </c>
      <c r="G131" s="18">
        <v>3.62</v>
      </c>
      <c r="I131" s="5">
        <f t="shared" si="6"/>
        <v>3.2506572769953048</v>
      </c>
      <c r="J131" s="5"/>
      <c r="K131" s="5">
        <f t="shared" si="7"/>
        <v>3.5553424657534247</v>
      </c>
      <c r="N131" s="5"/>
      <c r="O131" s="5"/>
      <c r="P131" s="5"/>
      <c r="Q131" s="10"/>
      <c r="R131" s="10"/>
      <c r="T131" s="5"/>
      <c r="U131" s="5"/>
    </row>
    <row r="132" spans="1:21">
      <c r="A132" s="10">
        <v>41821</v>
      </c>
      <c r="B132" s="12">
        <v>3.14</v>
      </c>
      <c r="C132" s="11">
        <v>3.2749999999999999</v>
      </c>
      <c r="D132" s="11">
        <v>3.42</v>
      </c>
      <c r="E132" s="12">
        <v>3.4950000000000001</v>
      </c>
      <c r="F132" s="13">
        <v>3.585</v>
      </c>
      <c r="G132" s="13">
        <v>3.665</v>
      </c>
      <c r="I132" s="5">
        <f t="shared" si="6"/>
        <v>3.2909976525821594</v>
      </c>
      <c r="J132" s="5"/>
      <c r="K132" s="5">
        <f t="shared" si="7"/>
        <v>3.6005616438356163</v>
      </c>
      <c r="N132" s="5"/>
      <c r="O132" s="5"/>
      <c r="P132" s="5"/>
      <c r="Q132" s="5"/>
    </row>
    <row r="133" spans="1:21">
      <c r="A133" s="10">
        <v>41822</v>
      </c>
      <c r="B133" s="12">
        <v>3.1150000000000002</v>
      </c>
      <c r="C133" s="11">
        <v>3.2450000000000001</v>
      </c>
      <c r="D133" s="11">
        <v>3.39</v>
      </c>
      <c r="E133" s="12">
        <v>3.47</v>
      </c>
      <c r="F133" s="13">
        <v>3.56</v>
      </c>
      <c r="G133" s="13">
        <v>3.64</v>
      </c>
      <c r="I133" s="5">
        <f t="shared" si="6"/>
        <v>3.2613380281690141</v>
      </c>
      <c r="J133" s="5"/>
      <c r="K133" s="5">
        <f t="shared" si="7"/>
        <v>3.5757808219178084</v>
      </c>
      <c r="N133" s="5"/>
      <c r="O133" s="5"/>
      <c r="P133" s="5"/>
      <c r="Q133" s="5"/>
    </row>
    <row r="134" spans="1:21">
      <c r="A134" s="10">
        <v>41823</v>
      </c>
      <c r="B134" s="16">
        <v>3.07</v>
      </c>
      <c r="C134" s="17">
        <v>3.22</v>
      </c>
      <c r="D134" s="17">
        <v>3.37</v>
      </c>
      <c r="E134" s="16">
        <v>3.4449999999999998</v>
      </c>
      <c r="F134" s="18">
        <v>3.54</v>
      </c>
      <c r="G134" s="18">
        <v>3.62</v>
      </c>
      <c r="I134" s="5">
        <f t="shared" si="6"/>
        <v>3.2372535211267608</v>
      </c>
      <c r="J134" s="5"/>
      <c r="K134" s="5">
        <f t="shared" si="7"/>
        <v>3.556</v>
      </c>
      <c r="N134" s="5"/>
      <c r="O134" s="5"/>
      <c r="P134" s="5"/>
      <c r="Q134" s="5"/>
    </row>
    <row r="135" spans="1:21">
      <c r="A135" s="10">
        <v>41824</v>
      </c>
      <c r="B135" s="16">
        <v>3.1</v>
      </c>
      <c r="C135" s="17">
        <v>3.26</v>
      </c>
      <c r="D135" s="17">
        <v>3.41</v>
      </c>
      <c r="E135" s="16">
        <v>3.4950000000000001</v>
      </c>
      <c r="F135" s="18">
        <v>3.585</v>
      </c>
      <c r="G135" s="18">
        <v>3.665</v>
      </c>
      <c r="I135" s="5">
        <f t="shared" si="6"/>
        <v>3.2776056338028168</v>
      </c>
      <c r="J135" s="5"/>
      <c r="K135" s="5">
        <f t="shared" si="7"/>
        <v>3.6012191780821916</v>
      </c>
      <c r="N135" s="5"/>
      <c r="O135" s="5"/>
      <c r="P135" s="5"/>
      <c r="Q135" s="5"/>
    </row>
    <row r="136" spans="1:21">
      <c r="A136" s="10">
        <v>41827</v>
      </c>
      <c r="B136" s="22">
        <v>3.11</v>
      </c>
      <c r="C136" s="23">
        <v>3.2650000000000001</v>
      </c>
      <c r="D136" s="23">
        <v>3.415</v>
      </c>
      <c r="E136" s="22">
        <v>3.4950000000000001</v>
      </c>
      <c r="F136" s="24">
        <v>3.59</v>
      </c>
      <c r="G136" s="24">
        <v>3.67</v>
      </c>
      <c r="I136" s="5">
        <f t="shared" si="6"/>
        <v>3.2836619718309858</v>
      </c>
      <c r="J136" s="5"/>
      <c r="K136" s="5">
        <f t="shared" si="7"/>
        <v>3.6068767123287668</v>
      </c>
      <c r="N136" s="5"/>
      <c r="O136" s="5"/>
      <c r="P136" s="5"/>
      <c r="Q136" s="5"/>
    </row>
    <row r="137" spans="1:21">
      <c r="A137" s="10">
        <v>41828</v>
      </c>
      <c r="B137" s="22">
        <v>3.11</v>
      </c>
      <c r="C137" s="23">
        <v>3.2549999999999999</v>
      </c>
      <c r="D137" s="23">
        <v>3.4</v>
      </c>
      <c r="E137" s="22">
        <v>3.48</v>
      </c>
      <c r="F137" s="24">
        <v>3.57</v>
      </c>
      <c r="G137" s="24">
        <v>3.65</v>
      </c>
      <c r="I137" s="5">
        <f t="shared" si="6"/>
        <v>3.2733802816901409</v>
      </c>
      <c r="J137" s="5"/>
      <c r="K137" s="5">
        <f t="shared" si="7"/>
        <v>3.5870958904109589</v>
      </c>
      <c r="N137" s="5"/>
      <c r="O137" s="5"/>
      <c r="P137" s="5"/>
      <c r="Q137" s="5"/>
    </row>
    <row r="138" spans="1:21">
      <c r="A138" s="10">
        <v>41829</v>
      </c>
      <c r="B138" s="22">
        <v>3.0750000000000002</v>
      </c>
      <c r="C138" s="23">
        <v>3.2050000000000001</v>
      </c>
      <c r="D138" s="23">
        <v>3.35</v>
      </c>
      <c r="E138" s="22">
        <v>3.4249999999999998</v>
      </c>
      <c r="F138" s="24">
        <v>3.52</v>
      </c>
      <c r="G138" s="24">
        <v>3.6</v>
      </c>
      <c r="I138" s="5">
        <f t="shared" si="6"/>
        <v>3.2237206572769952</v>
      </c>
      <c r="J138" s="5"/>
      <c r="K138" s="5">
        <f t="shared" si="7"/>
        <v>3.5373150684931507</v>
      </c>
      <c r="N138" s="5"/>
      <c r="O138" s="5"/>
      <c r="P138" s="5"/>
      <c r="Q138" s="5"/>
    </row>
    <row r="139" spans="1:21">
      <c r="A139" s="10">
        <v>41830</v>
      </c>
      <c r="B139" s="12">
        <v>3.0249999999999999</v>
      </c>
      <c r="C139" s="11">
        <v>3.16</v>
      </c>
      <c r="D139" s="11">
        <v>3.3</v>
      </c>
      <c r="E139" s="12">
        <v>3.375</v>
      </c>
      <c r="F139" s="13">
        <v>3.4649999999999999</v>
      </c>
      <c r="G139" s="13">
        <v>3.5449999999999999</v>
      </c>
      <c r="I139" s="5">
        <f t="shared" si="6"/>
        <v>3.1784037558685445</v>
      </c>
      <c r="J139" s="5"/>
      <c r="K139" s="5">
        <f t="shared" si="7"/>
        <v>3.4825342465753422</v>
      </c>
      <c r="N139" s="5"/>
      <c r="O139" s="5"/>
      <c r="P139" s="5"/>
      <c r="Q139" s="5"/>
    </row>
    <row r="140" spans="1:21">
      <c r="A140" s="10">
        <v>41831</v>
      </c>
      <c r="B140" s="12">
        <v>2.9750000000000001</v>
      </c>
      <c r="C140" s="11">
        <v>3.11</v>
      </c>
      <c r="D140" s="11">
        <v>3.25</v>
      </c>
      <c r="E140" s="12">
        <v>3.32</v>
      </c>
      <c r="F140" s="13">
        <v>3.41</v>
      </c>
      <c r="G140" s="13">
        <v>3.4950000000000001</v>
      </c>
      <c r="I140" s="5">
        <f t="shared" si="6"/>
        <v>3.1287323943661969</v>
      </c>
      <c r="J140" s="5"/>
      <c r="K140" s="5">
        <f t="shared" si="7"/>
        <v>3.4288630136986304</v>
      </c>
      <c r="N140" s="5"/>
      <c r="O140" s="5"/>
      <c r="P140" s="5"/>
      <c r="Q140" s="5"/>
    </row>
    <row r="141" spans="1:21">
      <c r="A141" s="10">
        <v>41834</v>
      </c>
      <c r="B141" s="12">
        <v>3.0049999999999999</v>
      </c>
      <c r="C141" s="11">
        <v>3.1349999999999998</v>
      </c>
      <c r="D141" s="11">
        <v>3.2749999999999999</v>
      </c>
      <c r="E141" s="12">
        <v>3.3450000000000002</v>
      </c>
      <c r="F141" s="13">
        <v>3.44</v>
      </c>
      <c r="G141" s="13">
        <v>3.5249999999999999</v>
      </c>
      <c r="I141" s="5">
        <f t="shared" si="6"/>
        <v>3.1547183098591547</v>
      </c>
      <c r="J141" s="5"/>
      <c r="K141" s="5">
        <f t="shared" si="7"/>
        <v>3.4595616438356163</v>
      </c>
      <c r="N141" s="5"/>
      <c r="O141" s="5"/>
      <c r="P141" s="5"/>
      <c r="Q141" s="5"/>
    </row>
    <row r="142" spans="1:21">
      <c r="A142" s="10">
        <v>41835</v>
      </c>
      <c r="B142" s="12">
        <v>2.9849999999999999</v>
      </c>
      <c r="C142" s="11">
        <v>3.13</v>
      </c>
      <c r="D142" s="11">
        <v>3.27</v>
      </c>
      <c r="E142" s="12">
        <v>3.3450000000000002</v>
      </c>
      <c r="F142" s="13">
        <v>3.4350000000000001</v>
      </c>
      <c r="G142" s="13">
        <v>3.52</v>
      </c>
      <c r="I142" s="5">
        <f t="shared" si="6"/>
        <v>3.1500469483568074</v>
      </c>
      <c r="J142" s="5"/>
      <c r="K142" s="5">
        <f t="shared" si="7"/>
        <v>3.4547945205479453</v>
      </c>
      <c r="N142" s="5"/>
      <c r="O142" s="5"/>
      <c r="P142" s="5"/>
      <c r="Q142" s="5"/>
    </row>
    <row r="143" spans="1:21">
      <c r="A143" s="10">
        <v>41836</v>
      </c>
      <c r="B143" s="12">
        <v>2.9750000000000001</v>
      </c>
      <c r="C143" s="11">
        <v>3.1150000000000002</v>
      </c>
      <c r="D143" s="11">
        <v>3.2549999999999999</v>
      </c>
      <c r="E143" s="12">
        <v>3.33</v>
      </c>
      <c r="F143" s="13">
        <v>3.4249999999999998</v>
      </c>
      <c r="G143" s="13">
        <v>3.5049999999999999</v>
      </c>
      <c r="I143" s="5">
        <f t="shared" si="6"/>
        <v>3.1353755868544604</v>
      </c>
      <c r="J143" s="5"/>
      <c r="K143" s="5">
        <f t="shared" si="7"/>
        <v>3.4438493150684928</v>
      </c>
      <c r="N143" s="5"/>
      <c r="O143" s="5"/>
      <c r="P143" s="5"/>
      <c r="Q143" s="5"/>
    </row>
    <row r="144" spans="1:21">
      <c r="A144" s="10">
        <v>41837</v>
      </c>
      <c r="B144" s="12">
        <v>2.9750000000000001</v>
      </c>
      <c r="C144" s="11">
        <v>3.11</v>
      </c>
      <c r="D144" s="11">
        <v>3.25</v>
      </c>
      <c r="E144" s="12">
        <v>3.32</v>
      </c>
      <c r="F144" s="13">
        <v>3.41</v>
      </c>
      <c r="G144" s="13">
        <v>3.49</v>
      </c>
      <c r="I144" s="5">
        <f t="shared" si="6"/>
        <v>3.1307042253521127</v>
      </c>
      <c r="J144" s="5"/>
      <c r="K144" s="5">
        <f t="shared" si="7"/>
        <v>3.4290684931506852</v>
      </c>
      <c r="N144" s="5"/>
      <c r="O144" s="5"/>
      <c r="P144" s="5"/>
      <c r="Q144" s="5"/>
    </row>
    <row r="145" spans="1:21">
      <c r="A145" s="10">
        <v>41838</v>
      </c>
      <c r="B145" s="12">
        <v>2.95</v>
      </c>
      <c r="C145" s="11">
        <v>3.08</v>
      </c>
      <c r="D145" s="11">
        <v>3.2149999999999999</v>
      </c>
      <c r="E145" s="12">
        <v>3.2850000000000001</v>
      </c>
      <c r="F145" s="13">
        <v>3.375</v>
      </c>
      <c r="G145" s="13">
        <v>3.46</v>
      </c>
      <c r="I145" s="5">
        <f t="shared" si="6"/>
        <v>3.1002816901408452</v>
      </c>
      <c r="J145" s="5"/>
      <c r="K145" s="5">
        <f t="shared" si="7"/>
        <v>3.3954931506849313</v>
      </c>
      <c r="N145" s="5"/>
      <c r="O145" s="5"/>
      <c r="P145" s="5"/>
      <c r="Q145" s="5"/>
    </row>
    <row r="146" spans="1:21">
      <c r="A146" s="10">
        <v>41841</v>
      </c>
      <c r="B146" s="12">
        <v>2.99</v>
      </c>
      <c r="C146" s="11">
        <v>3.105</v>
      </c>
      <c r="D146" s="11">
        <v>3.2349999999999999</v>
      </c>
      <c r="E146" s="12">
        <v>3.3</v>
      </c>
      <c r="F146" s="13">
        <v>3.395</v>
      </c>
      <c r="G146" s="13">
        <v>3.4750000000000001</v>
      </c>
      <c r="I146" s="5">
        <f t="shared" si="6"/>
        <v>3.1254460093896714</v>
      </c>
      <c r="J146" s="5"/>
      <c r="K146" s="5">
        <f t="shared" si="7"/>
        <v>3.414945205479452</v>
      </c>
      <c r="N146" s="5"/>
      <c r="O146" s="5"/>
      <c r="P146" s="5"/>
      <c r="Q146" s="5"/>
    </row>
    <row r="147" spans="1:21">
      <c r="A147" s="10">
        <v>41842</v>
      </c>
      <c r="B147" s="12">
        <v>2.9849999999999999</v>
      </c>
      <c r="C147" s="11">
        <v>3.1</v>
      </c>
      <c r="D147" s="11">
        <v>3.22</v>
      </c>
      <c r="E147" s="12">
        <v>3.28</v>
      </c>
      <c r="F147" s="13">
        <v>3.37</v>
      </c>
      <c r="G147" s="13">
        <v>3.45</v>
      </c>
      <c r="I147" s="5">
        <f t="shared" si="6"/>
        <v>3.1191549295774648</v>
      </c>
      <c r="J147" s="5"/>
      <c r="K147" s="5">
        <f t="shared" si="7"/>
        <v>3.3901643835616442</v>
      </c>
      <c r="N147" s="5"/>
      <c r="O147" s="5"/>
      <c r="P147" s="5"/>
      <c r="Q147" s="5"/>
    </row>
    <row r="148" spans="1:21">
      <c r="A148" s="10">
        <v>41843</v>
      </c>
      <c r="B148" s="12">
        <v>3.03</v>
      </c>
      <c r="C148" s="11">
        <v>3.14</v>
      </c>
      <c r="D148" s="11">
        <v>3.26</v>
      </c>
      <c r="E148" s="12">
        <v>3.3250000000000002</v>
      </c>
      <c r="F148" s="13">
        <v>3.41</v>
      </c>
      <c r="G148" s="13">
        <v>3.49</v>
      </c>
      <c r="I148" s="5">
        <f t="shared" si="6"/>
        <v>3.1594366197183099</v>
      </c>
      <c r="J148" s="5"/>
      <c r="K148" s="5">
        <f t="shared" ref="K148:K154" si="8">F148+(G148-F148)*(EDATE(A148,10*12)-$F$6)/($G$6-$F$6)</f>
        <v>3.4303835616438358</v>
      </c>
      <c r="N148" s="5"/>
      <c r="O148" s="5"/>
      <c r="P148" s="5"/>
      <c r="Q148" s="5"/>
    </row>
    <row r="149" spans="1:21">
      <c r="A149" s="10">
        <v>41844</v>
      </c>
      <c r="B149" s="12">
        <v>3.0449999999999999</v>
      </c>
      <c r="C149" s="11">
        <v>3.16</v>
      </c>
      <c r="D149" s="11">
        <v>3.2850000000000001</v>
      </c>
      <c r="E149" s="12">
        <v>3.335</v>
      </c>
      <c r="F149" s="13">
        <v>3.4249999999999998</v>
      </c>
      <c r="G149" s="13">
        <v>3.5049999999999999</v>
      </c>
      <c r="I149" s="5">
        <f t="shared" si="6"/>
        <v>3.1805399061032866</v>
      </c>
      <c r="J149" s="5"/>
      <c r="K149" s="5">
        <f t="shared" si="8"/>
        <v>3.4456027397260272</v>
      </c>
      <c r="N149" s="5"/>
      <c r="O149" s="5"/>
      <c r="P149" s="5"/>
      <c r="Q149" s="5"/>
    </row>
    <row r="150" spans="1:21">
      <c r="A150" s="10">
        <v>41845</v>
      </c>
      <c r="B150" s="12">
        <v>3.0449999999999999</v>
      </c>
      <c r="C150" s="11">
        <v>3.17</v>
      </c>
      <c r="D150" s="11">
        <v>3.2949999999999999</v>
      </c>
      <c r="E150" s="12">
        <v>3.355</v>
      </c>
      <c r="F150" s="13">
        <v>3.44</v>
      </c>
      <c r="G150" s="13">
        <v>3.5150000000000001</v>
      </c>
      <c r="I150" s="5">
        <f t="shared" si="6"/>
        <v>3.1908333333333334</v>
      </c>
      <c r="J150" s="5"/>
      <c r="K150" s="5">
        <f t="shared" si="8"/>
        <v>3.4595205479452056</v>
      </c>
      <c r="N150" s="5"/>
      <c r="O150" s="5"/>
      <c r="P150" s="5"/>
      <c r="Q150" s="5"/>
    </row>
    <row r="151" spans="1:21">
      <c r="A151" s="10">
        <v>41848</v>
      </c>
      <c r="B151" s="22">
        <v>3.0350000000000001</v>
      </c>
      <c r="C151" s="23">
        <v>3.1549999999999998</v>
      </c>
      <c r="D151" s="23">
        <v>3.28</v>
      </c>
      <c r="E151" s="22">
        <v>3.335</v>
      </c>
      <c r="F151" s="24">
        <v>3.4249999999999998</v>
      </c>
      <c r="G151" s="24">
        <v>3.5</v>
      </c>
      <c r="I151" s="5">
        <f t="shared" si="6"/>
        <v>3.1767136150234738</v>
      </c>
      <c r="J151" s="5"/>
      <c r="K151" s="5">
        <f t="shared" si="8"/>
        <v>3.4451369863013697</v>
      </c>
      <c r="N151" s="5"/>
      <c r="O151" s="5"/>
      <c r="P151" s="5"/>
      <c r="Q151" s="5"/>
    </row>
    <row r="152" spans="1:21">
      <c r="A152" s="10">
        <v>41849</v>
      </c>
      <c r="B152" s="22">
        <v>3.0649999999999999</v>
      </c>
      <c r="C152" s="23">
        <v>3.19</v>
      </c>
      <c r="D152" s="23">
        <v>3.3250000000000002</v>
      </c>
      <c r="E152" s="22">
        <v>3.38</v>
      </c>
      <c r="F152" s="24">
        <v>3.47</v>
      </c>
      <c r="G152" s="24">
        <v>3.5449999999999999</v>
      </c>
      <c r="I152" s="5">
        <f t="shared" si="6"/>
        <v>3.2137676056338029</v>
      </c>
      <c r="J152" s="5"/>
      <c r="K152" s="5">
        <f t="shared" si="8"/>
        <v>3.4903424657534248</v>
      </c>
      <c r="N152" s="5"/>
      <c r="O152" s="5"/>
      <c r="P152" s="5"/>
      <c r="Q152" s="5"/>
    </row>
    <row r="153" spans="1:21">
      <c r="A153" s="10">
        <v>41850</v>
      </c>
      <c r="B153" s="22">
        <v>3.03</v>
      </c>
      <c r="C153" s="23">
        <v>3.145</v>
      </c>
      <c r="D153" s="23">
        <v>3.28</v>
      </c>
      <c r="E153" s="22">
        <v>3.335</v>
      </c>
      <c r="F153" s="24">
        <v>3.42</v>
      </c>
      <c r="G153" s="24">
        <v>3.5</v>
      </c>
      <c r="I153" s="5">
        <f t="shared" si="6"/>
        <v>3.1690845070422533</v>
      </c>
      <c r="J153" s="5"/>
      <c r="K153" s="5">
        <f t="shared" si="8"/>
        <v>3.4419178082191779</v>
      </c>
      <c r="N153" s="5"/>
      <c r="O153" s="5"/>
      <c r="P153" s="5"/>
      <c r="Q153" s="5"/>
    </row>
    <row r="154" spans="1:21">
      <c r="A154" s="10">
        <v>41851</v>
      </c>
      <c r="B154" s="12">
        <v>3.09</v>
      </c>
      <c r="C154" s="11">
        <v>3.22</v>
      </c>
      <c r="D154" s="11">
        <v>3.36</v>
      </c>
      <c r="E154" s="12">
        <v>3.415</v>
      </c>
      <c r="F154" s="13">
        <v>3.5049999999999999</v>
      </c>
      <c r="G154" s="13">
        <v>3.585</v>
      </c>
      <c r="I154" s="5">
        <f t="shared" si="6"/>
        <v>3.245305164319249</v>
      </c>
      <c r="J154" s="5"/>
      <c r="K154" s="5">
        <f t="shared" si="8"/>
        <v>3.52713698630137</v>
      </c>
      <c r="N154" s="5"/>
      <c r="O154" s="5"/>
      <c r="P154" s="5"/>
      <c r="Q154" s="10"/>
      <c r="R154" s="10"/>
      <c r="T154" s="5"/>
      <c r="U154" s="5"/>
    </row>
    <row r="157" spans="1:21">
      <c r="A157" s="14"/>
      <c r="B157" t="s">
        <v>13</v>
      </c>
    </row>
    <row r="158" spans="1:21">
      <c r="A158" s="15"/>
      <c r="B158" t="s">
        <v>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AY511"/>
  <sheetViews>
    <sheetView workbookViewId="0">
      <pane xSplit="1" topLeftCell="AH1" activePane="topRight" state="frozen"/>
      <selection activeCell="AY9" sqref="AY9"/>
      <selection pane="topRight" activeCell="AR3" sqref="AR3"/>
    </sheetView>
  </sheetViews>
  <sheetFormatPr defaultRowHeight="12"/>
  <cols>
    <col min="1" max="1" width="13.7109375" style="27" customWidth="1"/>
    <col min="2" max="20" width="11.42578125" style="27" customWidth="1"/>
    <col min="21" max="21" width="11.42578125" style="53" customWidth="1"/>
    <col min="22" max="23" width="11.42578125" style="27" customWidth="1"/>
    <col min="24" max="25" width="11.42578125" style="63" customWidth="1"/>
    <col min="26" max="40" width="11.42578125" style="27" customWidth="1"/>
    <col min="41" max="41" width="15.28515625" style="27" customWidth="1"/>
    <col min="42" max="42" width="21.28515625" style="60" customWidth="1"/>
    <col min="43" max="43" width="21.5703125" style="27" customWidth="1"/>
    <col min="44" max="44" width="25.28515625" style="27" customWidth="1"/>
    <col min="45" max="45" width="19.85546875" style="27" customWidth="1"/>
    <col min="46" max="46" width="15" style="27" customWidth="1"/>
    <col min="47" max="47" width="17.7109375" style="27" customWidth="1"/>
    <col min="48" max="48" width="14.28515625" style="27" customWidth="1"/>
    <col min="49" max="49" width="27.85546875" style="27" customWidth="1"/>
    <col min="50" max="50" width="26.42578125" style="27" customWidth="1"/>
    <col min="51" max="51" width="22.42578125" style="27" customWidth="1"/>
    <col min="52" max="254" width="9.140625" style="27"/>
    <col min="255" max="255" width="13.7109375" style="27" customWidth="1"/>
    <col min="256" max="295" width="11.42578125" style="27" customWidth="1"/>
    <col min="296" max="510" width="9.140625" style="27"/>
    <col min="511" max="511" width="13.7109375" style="27" customWidth="1"/>
    <col min="512" max="551" width="11.42578125" style="27" customWidth="1"/>
    <col min="552" max="766" width="9.140625" style="27"/>
    <col min="767" max="767" width="13.7109375" style="27" customWidth="1"/>
    <col min="768" max="807" width="11.42578125" style="27" customWidth="1"/>
    <col min="808" max="1022" width="9.140625" style="27"/>
    <col min="1023" max="1023" width="13.7109375" style="27" customWidth="1"/>
    <col min="1024" max="1063" width="11.42578125" style="27" customWidth="1"/>
    <col min="1064" max="1278" width="9.140625" style="27"/>
    <col min="1279" max="1279" width="13.7109375" style="27" customWidth="1"/>
    <col min="1280" max="1319" width="11.42578125" style="27" customWidth="1"/>
    <col min="1320" max="1534" width="9.140625" style="27"/>
    <col min="1535" max="1535" width="13.7109375" style="27" customWidth="1"/>
    <col min="1536" max="1575" width="11.42578125" style="27" customWidth="1"/>
    <col min="1576" max="1790" width="9.140625" style="27"/>
    <col min="1791" max="1791" width="13.7109375" style="27" customWidth="1"/>
    <col min="1792" max="1831" width="11.42578125" style="27" customWidth="1"/>
    <col min="1832" max="2046" width="9.140625" style="27"/>
    <col min="2047" max="2047" width="13.7109375" style="27" customWidth="1"/>
    <col min="2048" max="2087" width="11.42578125" style="27" customWidth="1"/>
    <col min="2088" max="2302" width="9.140625" style="27"/>
    <col min="2303" max="2303" width="13.7109375" style="27" customWidth="1"/>
    <col min="2304" max="2343" width="11.42578125" style="27" customWidth="1"/>
    <col min="2344" max="2558" width="9.140625" style="27"/>
    <col min="2559" max="2559" width="13.7109375" style="27" customWidth="1"/>
    <col min="2560" max="2599" width="11.42578125" style="27" customWidth="1"/>
    <col min="2600" max="2814" width="9.140625" style="27"/>
    <col min="2815" max="2815" width="13.7109375" style="27" customWidth="1"/>
    <col min="2816" max="2855" width="11.42578125" style="27" customWidth="1"/>
    <col min="2856" max="3070" width="9.140625" style="27"/>
    <col min="3071" max="3071" width="13.7109375" style="27" customWidth="1"/>
    <col min="3072" max="3111" width="11.42578125" style="27" customWidth="1"/>
    <col min="3112" max="3326" width="9.140625" style="27"/>
    <col min="3327" max="3327" width="13.7109375" style="27" customWidth="1"/>
    <col min="3328" max="3367" width="11.42578125" style="27" customWidth="1"/>
    <col min="3368" max="3582" width="9.140625" style="27"/>
    <col min="3583" max="3583" width="13.7109375" style="27" customWidth="1"/>
    <col min="3584" max="3623" width="11.42578125" style="27" customWidth="1"/>
    <col min="3624" max="3838" width="9.140625" style="27"/>
    <col min="3839" max="3839" width="13.7109375" style="27" customWidth="1"/>
    <col min="3840" max="3879" width="11.42578125" style="27" customWidth="1"/>
    <col min="3880" max="4094" width="9.140625" style="27"/>
    <col min="4095" max="4095" width="13.7109375" style="27" customWidth="1"/>
    <col min="4096" max="4135" width="11.42578125" style="27" customWidth="1"/>
    <col min="4136" max="4350" width="9.140625" style="27"/>
    <col min="4351" max="4351" width="13.7109375" style="27" customWidth="1"/>
    <col min="4352" max="4391" width="11.42578125" style="27" customWidth="1"/>
    <col min="4392" max="4606" width="9.140625" style="27"/>
    <col min="4607" max="4607" width="13.7109375" style="27" customWidth="1"/>
    <col min="4608" max="4647" width="11.42578125" style="27" customWidth="1"/>
    <col min="4648" max="4862" width="9.140625" style="27"/>
    <col min="4863" max="4863" width="13.7109375" style="27" customWidth="1"/>
    <col min="4864" max="4903" width="11.42578125" style="27" customWidth="1"/>
    <col min="4904" max="5118" width="9.140625" style="27"/>
    <col min="5119" max="5119" width="13.7109375" style="27" customWidth="1"/>
    <col min="5120" max="5159" width="11.42578125" style="27" customWidth="1"/>
    <col min="5160" max="5374" width="9.140625" style="27"/>
    <col min="5375" max="5375" width="13.7109375" style="27" customWidth="1"/>
    <col min="5376" max="5415" width="11.42578125" style="27" customWidth="1"/>
    <col min="5416" max="5630" width="9.140625" style="27"/>
    <col min="5631" max="5631" width="13.7109375" style="27" customWidth="1"/>
    <col min="5632" max="5671" width="11.42578125" style="27" customWidth="1"/>
    <col min="5672" max="5886" width="9.140625" style="27"/>
    <col min="5887" max="5887" width="13.7109375" style="27" customWidth="1"/>
    <col min="5888" max="5927" width="11.42578125" style="27" customWidth="1"/>
    <col min="5928" max="6142" width="9.140625" style="27"/>
    <col min="6143" max="6143" width="13.7109375" style="27" customWidth="1"/>
    <col min="6144" max="6183" width="11.42578125" style="27" customWidth="1"/>
    <col min="6184" max="6398" width="9.140625" style="27"/>
    <col min="6399" max="6399" width="13.7109375" style="27" customWidth="1"/>
    <col min="6400" max="6439" width="11.42578125" style="27" customWidth="1"/>
    <col min="6440" max="6654" width="9.140625" style="27"/>
    <col min="6655" max="6655" width="13.7109375" style="27" customWidth="1"/>
    <col min="6656" max="6695" width="11.42578125" style="27" customWidth="1"/>
    <col min="6696" max="6910" width="9.140625" style="27"/>
    <col min="6911" max="6911" width="13.7109375" style="27" customWidth="1"/>
    <col min="6912" max="6951" width="11.42578125" style="27" customWidth="1"/>
    <col min="6952" max="7166" width="9.140625" style="27"/>
    <col min="7167" max="7167" width="13.7109375" style="27" customWidth="1"/>
    <col min="7168" max="7207" width="11.42578125" style="27" customWidth="1"/>
    <col min="7208" max="7422" width="9.140625" style="27"/>
    <col min="7423" max="7423" width="13.7109375" style="27" customWidth="1"/>
    <col min="7424" max="7463" width="11.42578125" style="27" customWidth="1"/>
    <col min="7464" max="7678" width="9.140625" style="27"/>
    <col min="7679" max="7679" width="13.7109375" style="27" customWidth="1"/>
    <col min="7680" max="7719" width="11.42578125" style="27" customWidth="1"/>
    <col min="7720" max="7934" width="9.140625" style="27"/>
    <col min="7935" max="7935" width="13.7109375" style="27" customWidth="1"/>
    <col min="7936" max="7975" width="11.42578125" style="27" customWidth="1"/>
    <col min="7976" max="8190" width="9.140625" style="27"/>
    <col min="8191" max="8191" width="13.7109375" style="27" customWidth="1"/>
    <col min="8192" max="8231" width="11.42578125" style="27" customWidth="1"/>
    <col min="8232" max="8446" width="9.140625" style="27"/>
    <col min="8447" max="8447" width="13.7109375" style="27" customWidth="1"/>
    <col min="8448" max="8487" width="11.42578125" style="27" customWidth="1"/>
    <col min="8488" max="8702" width="9.140625" style="27"/>
    <col min="8703" max="8703" width="13.7109375" style="27" customWidth="1"/>
    <col min="8704" max="8743" width="11.42578125" style="27" customWidth="1"/>
    <col min="8744" max="8958" width="9.140625" style="27"/>
    <col min="8959" max="8959" width="13.7109375" style="27" customWidth="1"/>
    <col min="8960" max="8999" width="11.42578125" style="27" customWidth="1"/>
    <col min="9000" max="9214" width="9.140625" style="27"/>
    <col min="9215" max="9215" width="13.7109375" style="27" customWidth="1"/>
    <col min="9216" max="9255" width="11.42578125" style="27" customWidth="1"/>
    <col min="9256" max="9470" width="9.140625" style="27"/>
    <col min="9471" max="9471" width="13.7109375" style="27" customWidth="1"/>
    <col min="9472" max="9511" width="11.42578125" style="27" customWidth="1"/>
    <col min="9512" max="9726" width="9.140625" style="27"/>
    <col min="9727" max="9727" width="13.7109375" style="27" customWidth="1"/>
    <col min="9728" max="9767" width="11.42578125" style="27" customWidth="1"/>
    <col min="9768" max="9982" width="9.140625" style="27"/>
    <col min="9983" max="9983" width="13.7109375" style="27" customWidth="1"/>
    <col min="9984" max="10023" width="11.42578125" style="27" customWidth="1"/>
    <col min="10024" max="10238" width="9.140625" style="27"/>
    <col min="10239" max="10239" width="13.7109375" style="27" customWidth="1"/>
    <col min="10240" max="10279" width="11.42578125" style="27" customWidth="1"/>
    <col min="10280" max="10494" width="9.140625" style="27"/>
    <col min="10495" max="10495" width="13.7109375" style="27" customWidth="1"/>
    <col min="10496" max="10535" width="11.42578125" style="27" customWidth="1"/>
    <col min="10536" max="10750" width="9.140625" style="27"/>
    <col min="10751" max="10751" width="13.7109375" style="27" customWidth="1"/>
    <col min="10752" max="10791" width="11.42578125" style="27" customWidth="1"/>
    <col min="10792" max="11006" width="9.140625" style="27"/>
    <col min="11007" max="11007" width="13.7109375" style="27" customWidth="1"/>
    <col min="11008" max="11047" width="11.42578125" style="27" customWidth="1"/>
    <col min="11048" max="11262" width="9.140625" style="27"/>
    <col min="11263" max="11263" width="13.7109375" style="27" customWidth="1"/>
    <col min="11264" max="11303" width="11.42578125" style="27" customWidth="1"/>
    <col min="11304" max="11518" width="9.140625" style="27"/>
    <col min="11519" max="11519" width="13.7109375" style="27" customWidth="1"/>
    <col min="11520" max="11559" width="11.42578125" style="27" customWidth="1"/>
    <col min="11560" max="11774" width="9.140625" style="27"/>
    <col min="11775" max="11775" width="13.7109375" style="27" customWidth="1"/>
    <col min="11776" max="11815" width="11.42578125" style="27" customWidth="1"/>
    <col min="11816" max="12030" width="9.140625" style="27"/>
    <col min="12031" max="12031" width="13.7109375" style="27" customWidth="1"/>
    <col min="12032" max="12071" width="11.42578125" style="27" customWidth="1"/>
    <col min="12072" max="12286" width="9.140625" style="27"/>
    <col min="12287" max="12287" width="13.7109375" style="27" customWidth="1"/>
    <col min="12288" max="12327" width="11.42578125" style="27" customWidth="1"/>
    <col min="12328" max="12542" width="9.140625" style="27"/>
    <col min="12543" max="12543" width="13.7109375" style="27" customWidth="1"/>
    <col min="12544" max="12583" width="11.42578125" style="27" customWidth="1"/>
    <col min="12584" max="12798" width="9.140625" style="27"/>
    <col min="12799" max="12799" width="13.7109375" style="27" customWidth="1"/>
    <col min="12800" max="12839" width="11.42578125" style="27" customWidth="1"/>
    <col min="12840" max="13054" width="9.140625" style="27"/>
    <col min="13055" max="13055" width="13.7109375" style="27" customWidth="1"/>
    <col min="13056" max="13095" width="11.42578125" style="27" customWidth="1"/>
    <col min="13096" max="13310" width="9.140625" style="27"/>
    <col min="13311" max="13311" width="13.7109375" style="27" customWidth="1"/>
    <col min="13312" max="13351" width="11.42578125" style="27" customWidth="1"/>
    <col min="13352" max="13566" width="9.140625" style="27"/>
    <col min="13567" max="13567" width="13.7109375" style="27" customWidth="1"/>
    <col min="13568" max="13607" width="11.42578125" style="27" customWidth="1"/>
    <col min="13608" max="13822" width="9.140625" style="27"/>
    <col min="13823" max="13823" width="13.7109375" style="27" customWidth="1"/>
    <col min="13824" max="13863" width="11.42578125" style="27" customWidth="1"/>
    <col min="13864" max="14078" width="9.140625" style="27"/>
    <col min="14079" max="14079" width="13.7109375" style="27" customWidth="1"/>
    <col min="14080" max="14119" width="11.42578125" style="27" customWidth="1"/>
    <col min="14120" max="14334" width="9.140625" style="27"/>
    <col min="14335" max="14335" width="13.7109375" style="27" customWidth="1"/>
    <col min="14336" max="14375" width="11.42578125" style="27" customWidth="1"/>
    <col min="14376" max="14590" width="9.140625" style="27"/>
    <col min="14591" max="14591" width="13.7109375" style="27" customWidth="1"/>
    <col min="14592" max="14631" width="11.42578125" style="27" customWidth="1"/>
    <col min="14632" max="14846" width="9.140625" style="27"/>
    <col min="14847" max="14847" width="13.7109375" style="27" customWidth="1"/>
    <col min="14848" max="14887" width="11.42578125" style="27" customWidth="1"/>
    <col min="14888" max="15102" width="9.140625" style="27"/>
    <col min="15103" max="15103" width="13.7109375" style="27" customWidth="1"/>
    <col min="15104" max="15143" width="11.42578125" style="27" customWidth="1"/>
    <col min="15144" max="15358" width="9.140625" style="27"/>
    <col min="15359" max="15359" width="13.7109375" style="27" customWidth="1"/>
    <col min="15360" max="15399" width="11.42578125" style="27" customWidth="1"/>
    <col min="15400" max="15614" width="9.140625" style="27"/>
    <col min="15615" max="15615" width="13.7109375" style="27" customWidth="1"/>
    <col min="15616" max="15655" width="11.42578125" style="27" customWidth="1"/>
    <col min="15656" max="15870" width="9.140625" style="27"/>
    <col min="15871" max="15871" width="13.7109375" style="27" customWidth="1"/>
    <col min="15872" max="15911" width="11.42578125" style="27" customWidth="1"/>
    <col min="15912" max="16126" width="9.140625" style="27"/>
    <col min="16127" max="16127" width="13.7109375" style="27" customWidth="1"/>
    <col min="16128" max="16167" width="11.42578125" style="27" customWidth="1"/>
    <col min="16168" max="16384" width="9.140625" style="27"/>
  </cols>
  <sheetData>
    <row r="1" spans="1:47">
      <c r="A1" s="27">
        <v>1</v>
      </c>
      <c r="B1" s="27">
        <v>2</v>
      </c>
      <c r="C1" s="27">
        <v>3</v>
      </c>
      <c r="D1" s="27">
        <v>4</v>
      </c>
      <c r="E1" s="27">
        <v>5</v>
      </c>
      <c r="F1" s="27">
        <v>6</v>
      </c>
      <c r="G1" s="27">
        <v>7</v>
      </c>
      <c r="H1" s="27">
        <v>8</v>
      </c>
      <c r="I1" s="27">
        <v>9</v>
      </c>
      <c r="J1" s="27">
        <v>10</v>
      </c>
      <c r="K1" s="27">
        <v>11</v>
      </c>
      <c r="L1" s="27">
        <v>12</v>
      </c>
      <c r="M1" s="27">
        <v>13</v>
      </c>
      <c r="N1" s="27">
        <v>14</v>
      </c>
      <c r="O1" s="27">
        <v>15</v>
      </c>
      <c r="P1" s="27">
        <v>16</v>
      </c>
      <c r="Q1" s="27">
        <v>17</v>
      </c>
      <c r="R1" s="27">
        <v>18</v>
      </c>
      <c r="S1" s="27">
        <v>19</v>
      </c>
      <c r="T1" s="27">
        <v>20</v>
      </c>
      <c r="U1" s="27">
        <v>21</v>
      </c>
      <c r="V1" s="27">
        <v>22</v>
      </c>
      <c r="W1" s="27">
        <v>23</v>
      </c>
      <c r="X1" s="63">
        <v>24</v>
      </c>
      <c r="Y1" s="63">
        <v>25</v>
      </c>
      <c r="Z1" s="27">
        <v>26</v>
      </c>
      <c r="AA1" s="27">
        <v>27</v>
      </c>
      <c r="AB1" s="27">
        <v>28</v>
      </c>
      <c r="AC1" s="27">
        <v>29</v>
      </c>
      <c r="AD1" s="27">
        <v>30</v>
      </c>
      <c r="AE1" s="27">
        <v>31</v>
      </c>
      <c r="AF1" s="27">
        <v>32</v>
      </c>
      <c r="AG1" s="27">
        <v>33</v>
      </c>
      <c r="AH1" s="27">
        <v>34</v>
      </c>
      <c r="AI1" s="27">
        <v>35</v>
      </c>
      <c r="AJ1" s="27">
        <v>36</v>
      </c>
      <c r="AK1" s="27">
        <v>37</v>
      </c>
      <c r="AL1" s="27">
        <v>38</v>
      </c>
      <c r="AM1" s="27">
        <v>39</v>
      </c>
      <c r="AN1" s="27">
        <v>40</v>
      </c>
      <c r="AO1" s="27">
        <v>41</v>
      </c>
      <c r="AP1" s="63">
        <v>42</v>
      </c>
      <c r="AQ1" s="27">
        <v>43</v>
      </c>
      <c r="AR1" s="27">
        <v>44</v>
      </c>
      <c r="AS1" s="27">
        <v>45</v>
      </c>
      <c r="AT1" s="27">
        <v>46</v>
      </c>
      <c r="AU1" s="27">
        <v>47</v>
      </c>
    </row>
    <row r="2" spans="1:47" s="29" customFormat="1">
      <c r="A2" s="28" t="s">
        <v>15</v>
      </c>
      <c r="U2" s="30"/>
      <c r="X2" s="64"/>
      <c r="Y2" s="64"/>
      <c r="AP2" s="64"/>
    </row>
    <row r="3" spans="1:47" s="29" customFormat="1" ht="84.75">
      <c r="A3" s="31" t="s">
        <v>16</v>
      </c>
      <c r="B3" s="32" t="s">
        <v>17</v>
      </c>
      <c r="C3" s="32" t="s">
        <v>18</v>
      </c>
      <c r="D3" s="32" t="s">
        <v>19</v>
      </c>
      <c r="E3" s="32" t="s">
        <v>20</v>
      </c>
      <c r="F3" s="32" t="s">
        <v>21</v>
      </c>
      <c r="G3" s="32" t="s">
        <v>22</v>
      </c>
      <c r="H3" s="32" t="s">
        <v>23</v>
      </c>
      <c r="I3" s="32" t="s">
        <v>24</v>
      </c>
      <c r="J3" s="32" t="s">
        <v>25</v>
      </c>
      <c r="K3" s="32" t="s">
        <v>26</v>
      </c>
      <c r="L3" s="32" t="s">
        <v>27</v>
      </c>
      <c r="M3" s="32" t="s">
        <v>28</v>
      </c>
      <c r="N3" s="32" t="s">
        <v>29</v>
      </c>
      <c r="O3" s="32" t="s">
        <v>30</v>
      </c>
      <c r="P3" s="32" t="s">
        <v>31</v>
      </c>
      <c r="Q3" s="32" t="s">
        <v>32</v>
      </c>
      <c r="R3" s="32" t="s">
        <v>33</v>
      </c>
      <c r="S3" s="32" t="s">
        <v>34</v>
      </c>
      <c r="T3" s="32" t="s">
        <v>35</v>
      </c>
      <c r="U3" s="33" t="s">
        <v>36</v>
      </c>
      <c r="V3" s="32" t="s">
        <v>37</v>
      </c>
      <c r="W3" s="32" t="s">
        <v>38</v>
      </c>
      <c r="X3" s="72" t="s">
        <v>39</v>
      </c>
      <c r="Y3" s="72" t="s">
        <v>40</v>
      </c>
      <c r="Z3" s="32" t="s">
        <v>41</v>
      </c>
      <c r="AA3" s="32" t="s">
        <v>42</v>
      </c>
      <c r="AB3" s="32" t="s">
        <v>43</v>
      </c>
      <c r="AC3" s="32" t="s">
        <v>44</v>
      </c>
      <c r="AD3" s="32" t="s">
        <v>45</v>
      </c>
      <c r="AE3" s="32" t="s">
        <v>46</v>
      </c>
      <c r="AF3" s="32" t="s">
        <v>47</v>
      </c>
      <c r="AG3" s="32" t="s">
        <v>48</v>
      </c>
      <c r="AH3" s="32" t="s">
        <v>49</v>
      </c>
      <c r="AI3" s="32" t="s">
        <v>50</v>
      </c>
      <c r="AJ3" s="32" t="s">
        <v>51</v>
      </c>
      <c r="AK3" s="32" t="s">
        <v>52</v>
      </c>
      <c r="AL3" s="32" t="s">
        <v>53</v>
      </c>
      <c r="AM3" s="32" t="s">
        <v>54</v>
      </c>
      <c r="AN3" s="32" t="s">
        <v>55</v>
      </c>
      <c r="AO3" s="32" t="s">
        <v>56</v>
      </c>
      <c r="AP3" s="81" t="s">
        <v>153</v>
      </c>
      <c r="AQ3" s="81" t="s">
        <v>169</v>
      </c>
      <c r="AR3" s="81" t="s">
        <v>174</v>
      </c>
      <c r="AS3" s="82" t="s">
        <v>155</v>
      </c>
      <c r="AT3" s="82" t="s">
        <v>159</v>
      </c>
      <c r="AU3" s="82" t="s">
        <v>161</v>
      </c>
    </row>
    <row r="4" spans="1:47" s="29" customFormat="1" ht="15">
      <c r="A4" s="34" t="s">
        <v>57</v>
      </c>
      <c r="B4" s="35" t="s">
        <v>58</v>
      </c>
      <c r="C4" s="35" t="s">
        <v>59</v>
      </c>
      <c r="D4" s="35" t="s">
        <v>60</v>
      </c>
      <c r="E4" s="35" t="s">
        <v>61</v>
      </c>
      <c r="F4" s="35" t="s">
        <v>62</v>
      </c>
      <c r="G4" s="35" t="s">
        <v>63</v>
      </c>
      <c r="H4" s="35" t="s">
        <v>64</v>
      </c>
      <c r="I4" s="35" t="s">
        <v>65</v>
      </c>
      <c r="J4" s="35" t="s">
        <v>66</v>
      </c>
      <c r="K4" s="35" t="s">
        <v>67</v>
      </c>
      <c r="L4" s="35" t="s">
        <v>68</v>
      </c>
      <c r="M4" s="35" t="s">
        <v>69</v>
      </c>
      <c r="N4" s="35" t="s">
        <v>70</v>
      </c>
      <c r="O4" s="35" t="s">
        <v>71</v>
      </c>
      <c r="P4" s="35" t="s">
        <v>72</v>
      </c>
      <c r="Q4" s="35" t="s">
        <v>73</v>
      </c>
      <c r="R4" s="35" t="s">
        <v>74</v>
      </c>
      <c r="S4" s="35" t="s">
        <v>75</v>
      </c>
      <c r="T4" s="35" t="s">
        <v>76</v>
      </c>
      <c r="U4" s="36" t="s">
        <v>77</v>
      </c>
      <c r="V4" s="35" t="s">
        <v>78</v>
      </c>
      <c r="W4" s="35" t="s">
        <v>79</v>
      </c>
      <c r="X4" s="73" t="s">
        <v>80</v>
      </c>
      <c r="Y4" s="73" t="s">
        <v>81</v>
      </c>
      <c r="Z4" s="35" t="s">
        <v>82</v>
      </c>
      <c r="AA4" s="35" t="s">
        <v>83</v>
      </c>
      <c r="AB4" s="35" t="s">
        <v>84</v>
      </c>
      <c r="AC4" s="35" t="s">
        <v>85</v>
      </c>
      <c r="AD4" s="35" t="s">
        <v>86</v>
      </c>
      <c r="AE4" s="35" t="s">
        <v>87</v>
      </c>
      <c r="AF4" s="35" t="s">
        <v>88</v>
      </c>
      <c r="AG4" s="35" t="s">
        <v>89</v>
      </c>
      <c r="AH4" s="35" t="s">
        <v>90</v>
      </c>
      <c r="AI4" s="35" t="s">
        <v>91</v>
      </c>
      <c r="AJ4" s="35" t="s">
        <v>92</v>
      </c>
      <c r="AK4" s="35" t="s">
        <v>93</v>
      </c>
      <c r="AL4" s="35" t="s">
        <v>94</v>
      </c>
      <c r="AM4" s="35" t="s">
        <v>95</v>
      </c>
      <c r="AN4" s="35" t="s">
        <v>96</v>
      </c>
      <c r="AO4" s="35" t="s">
        <v>97</v>
      </c>
      <c r="AP4" s="83" t="s">
        <v>152</v>
      </c>
      <c r="AQ4" s="83" t="s">
        <v>152</v>
      </c>
      <c r="AR4" s="83" t="s">
        <v>152</v>
      </c>
      <c r="AS4" s="83" t="s">
        <v>152</v>
      </c>
      <c r="AT4" s="83" t="s">
        <v>152</v>
      </c>
      <c r="AU4" s="83" t="s">
        <v>152</v>
      </c>
    </row>
    <row r="5" spans="1:47" s="29" customFormat="1" ht="15">
      <c r="A5" s="34" t="s">
        <v>98</v>
      </c>
      <c r="B5" s="37" t="s">
        <v>99</v>
      </c>
      <c r="C5" s="37" t="s">
        <v>99</v>
      </c>
      <c r="D5" s="37" t="s">
        <v>99</v>
      </c>
      <c r="E5" s="37" t="s">
        <v>99</v>
      </c>
      <c r="F5" s="37" t="s">
        <v>99</v>
      </c>
      <c r="G5" s="37" t="s">
        <v>99</v>
      </c>
      <c r="H5" s="37" t="s">
        <v>99</v>
      </c>
      <c r="I5" s="37" t="s">
        <v>99</v>
      </c>
      <c r="J5" s="37" t="s">
        <v>99</v>
      </c>
      <c r="K5" s="37" t="s">
        <v>99</v>
      </c>
      <c r="L5" s="37" t="s">
        <v>99</v>
      </c>
      <c r="M5" s="37" t="s">
        <v>99</v>
      </c>
      <c r="N5" s="37" t="s">
        <v>99</v>
      </c>
      <c r="O5" s="37" t="s">
        <v>99</v>
      </c>
      <c r="P5" s="37" t="s">
        <v>99</v>
      </c>
      <c r="Q5" s="37" t="s">
        <v>99</v>
      </c>
      <c r="R5" s="37" t="s">
        <v>99</v>
      </c>
      <c r="S5" s="37" t="s">
        <v>99</v>
      </c>
      <c r="T5" s="37" t="s">
        <v>99</v>
      </c>
      <c r="U5" s="38" t="s">
        <v>99</v>
      </c>
      <c r="V5" s="37" t="s">
        <v>99</v>
      </c>
      <c r="W5" s="37" t="s">
        <v>99</v>
      </c>
      <c r="X5" s="40" t="s">
        <v>99</v>
      </c>
      <c r="Y5" s="40" t="s">
        <v>99</v>
      </c>
      <c r="Z5" s="37" t="s">
        <v>99</v>
      </c>
      <c r="AA5" s="37" t="s">
        <v>99</v>
      </c>
      <c r="AB5" s="37" t="s">
        <v>99</v>
      </c>
      <c r="AC5" s="37" t="s">
        <v>99</v>
      </c>
      <c r="AD5" s="37" t="s">
        <v>99</v>
      </c>
      <c r="AE5" s="37" t="s">
        <v>99</v>
      </c>
      <c r="AF5" s="37" t="s">
        <v>99</v>
      </c>
      <c r="AG5" s="37" t="s">
        <v>99</v>
      </c>
      <c r="AH5" s="37" t="s">
        <v>99</v>
      </c>
      <c r="AI5" s="37" t="s">
        <v>99</v>
      </c>
      <c r="AJ5" s="37" t="s">
        <v>99</v>
      </c>
      <c r="AK5" s="37" t="s">
        <v>99</v>
      </c>
      <c r="AL5" s="37" t="s">
        <v>99</v>
      </c>
      <c r="AM5" s="37" t="s">
        <v>99</v>
      </c>
      <c r="AN5" s="37" t="s">
        <v>99</v>
      </c>
      <c r="AO5" s="37" t="s">
        <v>99</v>
      </c>
      <c r="AP5" s="83"/>
      <c r="AQ5" s="83"/>
      <c r="AR5" s="83"/>
      <c r="AS5" s="83"/>
      <c r="AT5" s="83"/>
      <c r="AU5" s="83"/>
    </row>
    <row r="6" spans="1:47" s="29" customFormat="1" ht="15">
      <c r="A6" s="39" t="s">
        <v>100</v>
      </c>
      <c r="B6" s="37" t="s">
        <v>11</v>
      </c>
      <c r="C6" s="37" t="s">
        <v>11</v>
      </c>
      <c r="D6" s="37" t="s">
        <v>11</v>
      </c>
      <c r="E6" s="37" t="s">
        <v>11</v>
      </c>
      <c r="F6" s="37" t="s">
        <v>11</v>
      </c>
      <c r="G6" s="37" t="s">
        <v>11</v>
      </c>
      <c r="H6" s="37" t="s">
        <v>11</v>
      </c>
      <c r="I6" s="37" t="s">
        <v>11</v>
      </c>
      <c r="J6" s="37" t="s">
        <v>11</v>
      </c>
      <c r="K6" s="37" t="s">
        <v>11</v>
      </c>
      <c r="L6" s="37" t="s">
        <v>11</v>
      </c>
      <c r="M6" s="37" t="s">
        <v>11</v>
      </c>
      <c r="N6" s="37" t="s">
        <v>11</v>
      </c>
      <c r="O6" s="37" t="s">
        <v>11</v>
      </c>
      <c r="P6" s="37" t="s">
        <v>11</v>
      </c>
      <c r="Q6" s="37" t="s">
        <v>11</v>
      </c>
      <c r="R6" s="37" t="s">
        <v>11</v>
      </c>
      <c r="S6" s="37" t="s">
        <v>11</v>
      </c>
      <c r="T6" s="37" t="s">
        <v>11</v>
      </c>
      <c r="U6" s="38" t="s">
        <v>11</v>
      </c>
      <c r="V6" s="37" t="s">
        <v>11</v>
      </c>
      <c r="W6" s="37" t="s">
        <v>11</v>
      </c>
      <c r="X6" s="40" t="s">
        <v>11</v>
      </c>
      <c r="Y6" s="40" t="s">
        <v>11</v>
      </c>
      <c r="Z6" s="37" t="s">
        <v>11</v>
      </c>
      <c r="AA6" s="37" t="s">
        <v>11</v>
      </c>
      <c r="AB6" s="37" t="s">
        <v>11</v>
      </c>
      <c r="AC6" s="37" t="s">
        <v>11</v>
      </c>
      <c r="AD6" s="37" t="s">
        <v>11</v>
      </c>
      <c r="AE6" s="37" t="s">
        <v>11</v>
      </c>
      <c r="AF6" s="37" t="s">
        <v>11</v>
      </c>
      <c r="AG6" s="37" t="s">
        <v>11</v>
      </c>
      <c r="AH6" s="37" t="s">
        <v>11</v>
      </c>
      <c r="AI6" s="37" t="s">
        <v>11</v>
      </c>
      <c r="AJ6" s="37" t="s">
        <v>11</v>
      </c>
      <c r="AK6" s="37" t="s">
        <v>11</v>
      </c>
      <c r="AL6" s="37" t="s">
        <v>11</v>
      </c>
      <c r="AM6" s="37" t="s">
        <v>11</v>
      </c>
      <c r="AN6" s="37" t="s">
        <v>11</v>
      </c>
      <c r="AO6" s="37" t="s">
        <v>11</v>
      </c>
      <c r="AP6" s="83"/>
      <c r="AQ6" s="83"/>
      <c r="AR6" s="83"/>
      <c r="AS6" s="83"/>
      <c r="AT6" s="83"/>
      <c r="AU6" s="83"/>
    </row>
    <row r="7" spans="1:47" s="29" customFormat="1" ht="15">
      <c r="A7" s="34" t="s">
        <v>101</v>
      </c>
      <c r="B7" s="37" t="s">
        <v>102</v>
      </c>
      <c r="C7" s="37" t="s">
        <v>102</v>
      </c>
      <c r="D7" s="37" t="s">
        <v>102</v>
      </c>
      <c r="E7" s="37" t="s">
        <v>102</v>
      </c>
      <c r="F7" s="37" t="s">
        <v>103</v>
      </c>
      <c r="G7" s="37" t="s">
        <v>103</v>
      </c>
      <c r="H7" s="37" t="s">
        <v>103</v>
      </c>
      <c r="I7" s="37" t="s">
        <v>103</v>
      </c>
      <c r="J7" s="37" t="s">
        <v>103</v>
      </c>
      <c r="K7" s="37" t="s">
        <v>103</v>
      </c>
      <c r="L7" s="37" t="s">
        <v>103</v>
      </c>
      <c r="M7" s="37" t="s">
        <v>103</v>
      </c>
      <c r="N7" s="37" t="s">
        <v>104</v>
      </c>
      <c r="O7" s="37" t="s">
        <v>104</v>
      </c>
      <c r="P7" s="37" t="s">
        <v>104</v>
      </c>
      <c r="Q7" s="37" t="s">
        <v>104</v>
      </c>
      <c r="R7" s="37" t="s">
        <v>105</v>
      </c>
      <c r="S7" s="37" t="s">
        <v>105</v>
      </c>
      <c r="T7" s="37" t="s">
        <v>105</v>
      </c>
      <c r="U7" s="38" t="s">
        <v>105</v>
      </c>
      <c r="V7" s="37" t="s">
        <v>102</v>
      </c>
      <c r="W7" s="37" t="s">
        <v>102</v>
      </c>
      <c r="X7" s="40" t="s">
        <v>102</v>
      </c>
      <c r="Y7" s="40" t="s">
        <v>102</v>
      </c>
      <c r="Z7" s="37" t="s">
        <v>103</v>
      </c>
      <c r="AA7" s="37" t="s">
        <v>103</v>
      </c>
      <c r="AB7" s="37" t="s">
        <v>103</v>
      </c>
      <c r="AC7" s="37" t="s">
        <v>103</v>
      </c>
      <c r="AD7" s="37" t="s">
        <v>103</v>
      </c>
      <c r="AE7" s="37" t="s">
        <v>103</v>
      </c>
      <c r="AF7" s="37" t="s">
        <v>103</v>
      </c>
      <c r="AG7" s="37" t="s">
        <v>103</v>
      </c>
      <c r="AH7" s="37" t="s">
        <v>104</v>
      </c>
      <c r="AI7" s="37" t="s">
        <v>104</v>
      </c>
      <c r="AJ7" s="37" t="s">
        <v>104</v>
      </c>
      <c r="AK7" s="37" t="s">
        <v>104</v>
      </c>
      <c r="AL7" s="37" t="s">
        <v>105</v>
      </c>
      <c r="AM7" s="37" t="s">
        <v>105</v>
      </c>
      <c r="AN7" s="37" t="s">
        <v>105</v>
      </c>
      <c r="AO7" s="37" t="s">
        <v>105</v>
      </c>
      <c r="AP7" s="83"/>
      <c r="AQ7" s="83"/>
      <c r="AR7" s="83"/>
      <c r="AS7" s="83"/>
      <c r="AT7" s="83"/>
      <c r="AU7" s="83"/>
    </row>
    <row r="8" spans="1:47" s="29" customFormat="1" ht="15">
      <c r="A8" s="34"/>
      <c r="B8" s="37"/>
      <c r="C8" s="37"/>
      <c r="D8" s="37"/>
      <c r="E8" s="37"/>
      <c r="F8" s="37"/>
      <c r="G8" s="37"/>
      <c r="H8" s="37"/>
      <c r="I8" s="37"/>
      <c r="J8" s="37"/>
      <c r="K8" s="37"/>
      <c r="L8" s="37"/>
      <c r="M8" s="37"/>
      <c r="N8" s="37"/>
      <c r="O8" s="37"/>
      <c r="P8" s="37"/>
      <c r="Q8" s="37"/>
      <c r="R8" s="40"/>
      <c r="S8" s="40"/>
      <c r="T8" s="40"/>
      <c r="U8" s="41"/>
      <c r="V8" s="37"/>
      <c r="W8" s="37"/>
      <c r="X8" s="40"/>
      <c r="Y8" s="40"/>
      <c r="Z8" s="37"/>
      <c r="AA8" s="37"/>
      <c r="AB8" s="37"/>
      <c r="AC8" s="37"/>
      <c r="AD8" s="37"/>
      <c r="AE8" s="37"/>
      <c r="AF8" s="37"/>
      <c r="AG8" s="37"/>
      <c r="AH8" s="37"/>
      <c r="AI8" s="37"/>
      <c r="AJ8" s="37"/>
      <c r="AK8" s="37"/>
      <c r="AL8" s="40"/>
      <c r="AM8" s="40"/>
      <c r="AN8" s="40"/>
      <c r="AO8" s="40"/>
      <c r="AP8" s="83"/>
      <c r="AQ8" s="83"/>
      <c r="AR8" s="83"/>
      <c r="AS8" s="83"/>
      <c r="AT8" s="83"/>
      <c r="AU8" s="83"/>
    </row>
    <row r="9" spans="1:47" s="29" customFormat="1" ht="15">
      <c r="A9" s="34"/>
      <c r="B9" s="37"/>
      <c r="C9" s="37"/>
      <c r="D9" s="37"/>
      <c r="E9" s="37"/>
      <c r="F9" s="37"/>
      <c r="G9" s="37"/>
      <c r="H9" s="37"/>
      <c r="I9" s="37"/>
      <c r="J9" s="37"/>
      <c r="K9" s="37"/>
      <c r="L9" s="37"/>
      <c r="M9" s="37"/>
      <c r="N9" s="37"/>
      <c r="O9" s="37"/>
      <c r="P9" s="37"/>
      <c r="Q9" s="37"/>
      <c r="R9" s="37"/>
      <c r="S9" s="37"/>
      <c r="T9" s="37"/>
      <c r="U9" s="38"/>
      <c r="V9" s="37"/>
      <c r="W9" s="37"/>
      <c r="X9" s="40"/>
      <c r="Y9" s="40"/>
      <c r="Z9" s="37"/>
      <c r="AA9" s="37"/>
      <c r="AB9" s="37"/>
      <c r="AC9" s="37"/>
      <c r="AD9" s="37"/>
      <c r="AE9" s="37"/>
      <c r="AF9" s="37"/>
      <c r="AG9" s="37"/>
      <c r="AH9" s="37"/>
      <c r="AI9" s="37"/>
      <c r="AJ9" s="37"/>
      <c r="AK9" s="37"/>
      <c r="AL9" s="37"/>
      <c r="AM9" s="37"/>
      <c r="AN9" s="37"/>
      <c r="AO9" s="37"/>
      <c r="AP9" s="83"/>
      <c r="AQ9" s="83"/>
      <c r="AR9" s="83"/>
      <c r="AS9" s="83"/>
      <c r="AT9" s="83"/>
      <c r="AU9" s="83"/>
    </row>
    <row r="10" spans="1:47" s="39" customFormat="1" ht="48">
      <c r="A10" s="8" t="s">
        <v>106</v>
      </c>
      <c r="B10" s="42" t="s">
        <v>107</v>
      </c>
      <c r="C10" s="42" t="s">
        <v>107</v>
      </c>
      <c r="D10" s="42" t="s">
        <v>107</v>
      </c>
      <c r="E10" s="42" t="s">
        <v>107</v>
      </c>
      <c r="F10" s="42" t="s">
        <v>107</v>
      </c>
      <c r="G10" s="42" t="s">
        <v>107</v>
      </c>
      <c r="H10" s="42" t="s">
        <v>107</v>
      </c>
      <c r="I10" s="42" t="s">
        <v>107</v>
      </c>
      <c r="J10" s="42" t="s">
        <v>107</v>
      </c>
      <c r="K10" s="42" t="s">
        <v>107</v>
      </c>
      <c r="L10" s="42" t="s">
        <v>107</v>
      </c>
      <c r="M10" s="42" t="s">
        <v>107</v>
      </c>
      <c r="N10" s="42" t="s">
        <v>107</v>
      </c>
      <c r="O10" s="42" t="s">
        <v>107</v>
      </c>
      <c r="P10" s="42" t="s">
        <v>107</v>
      </c>
      <c r="Q10" s="42" t="s">
        <v>107</v>
      </c>
      <c r="R10" s="42" t="s">
        <v>107</v>
      </c>
      <c r="S10" s="42" t="s">
        <v>107</v>
      </c>
      <c r="T10" s="42" t="s">
        <v>107</v>
      </c>
      <c r="U10" s="43" t="s">
        <v>107</v>
      </c>
      <c r="V10" s="42" t="s">
        <v>107</v>
      </c>
      <c r="W10" s="42" t="s">
        <v>107</v>
      </c>
      <c r="X10" s="74" t="s">
        <v>107</v>
      </c>
      <c r="Y10" s="74" t="s">
        <v>107</v>
      </c>
      <c r="Z10" s="42" t="s">
        <v>107</v>
      </c>
      <c r="AA10" s="42" t="s">
        <v>107</v>
      </c>
      <c r="AB10" s="42" t="s">
        <v>107</v>
      </c>
      <c r="AC10" s="42" t="s">
        <v>107</v>
      </c>
      <c r="AD10" s="42" t="s">
        <v>107</v>
      </c>
      <c r="AE10" s="42" t="s">
        <v>107</v>
      </c>
      <c r="AF10" s="42" t="s">
        <v>107</v>
      </c>
      <c r="AG10" s="42" t="s">
        <v>107</v>
      </c>
      <c r="AH10" s="42" t="s">
        <v>107</v>
      </c>
      <c r="AI10" s="42" t="s">
        <v>107</v>
      </c>
      <c r="AJ10" s="42" t="s">
        <v>107</v>
      </c>
      <c r="AK10" s="42" t="s">
        <v>107</v>
      </c>
      <c r="AL10" s="42" t="s">
        <v>107</v>
      </c>
      <c r="AM10" s="42" t="s">
        <v>107</v>
      </c>
      <c r="AN10" s="42" t="s">
        <v>107</v>
      </c>
      <c r="AO10" s="42" t="s">
        <v>107</v>
      </c>
      <c r="AP10" s="83" t="s">
        <v>168</v>
      </c>
      <c r="AQ10" s="83" t="s">
        <v>168</v>
      </c>
      <c r="AR10" s="83" t="s">
        <v>168</v>
      </c>
      <c r="AS10" s="83" t="s">
        <v>168</v>
      </c>
      <c r="AT10" s="83" t="s">
        <v>168</v>
      </c>
      <c r="AU10" s="83" t="s">
        <v>168</v>
      </c>
    </row>
    <row r="11" spans="1:47" s="29" customFormat="1" ht="15">
      <c r="A11" s="34" t="s">
        <v>108</v>
      </c>
      <c r="B11" s="44">
        <v>41914</v>
      </c>
      <c r="C11" s="44">
        <v>41914</v>
      </c>
      <c r="D11" s="44">
        <v>41914</v>
      </c>
      <c r="E11" s="44">
        <v>41914</v>
      </c>
      <c r="F11" s="44">
        <v>41914</v>
      </c>
      <c r="G11" s="44">
        <v>41914</v>
      </c>
      <c r="H11" s="44">
        <v>41914</v>
      </c>
      <c r="I11" s="44">
        <v>41914</v>
      </c>
      <c r="J11" s="44">
        <v>41914</v>
      </c>
      <c r="K11" s="44">
        <v>41914</v>
      </c>
      <c r="L11" s="44">
        <v>41914</v>
      </c>
      <c r="M11" s="44">
        <v>41914</v>
      </c>
      <c r="N11" s="44">
        <v>41914</v>
      </c>
      <c r="O11" s="44">
        <v>41914</v>
      </c>
      <c r="P11" s="44">
        <v>41914</v>
      </c>
      <c r="Q11" s="44">
        <v>41914</v>
      </c>
      <c r="R11" s="44">
        <v>41914</v>
      </c>
      <c r="S11" s="44">
        <v>41914</v>
      </c>
      <c r="T11" s="44">
        <v>41914</v>
      </c>
      <c r="U11" s="44">
        <v>41914</v>
      </c>
      <c r="V11" s="44">
        <v>41914</v>
      </c>
      <c r="W11" s="44">
        <v>41914</v>
      </c>
      <c r="X11" s="44">
        <v>41914</v>
      </c>
      <c r="Y11" s="44">
        <v>41914</v>
      </c>
      <c r="Z11" s="44">
        <v>41914</v>
      </c>
      <c r="AA11" s="44">
        <v>41914</v>
      </c>
      <c r="AB11" s="44">
        <v>41914</v>
      </c>
      <c r="AC11" s="44">
        <v>41914</v>
      </c>
      <c r="AD11" s="44">
        <v>41914</v>
      </c>
      <c r="AE11" s="44">
        <v>41914</v>
      </c>
      <c r="AF11" s="44">
        <v>41914</v>
      </c>
      <c r="AG11" s="44">
        <v>41914</v>
      </c>
      <c r="AH11" s="44">
        <v>41914</v>
      </c>
      <c r="AI11" s="44">
        <v>41914</v>
      </c>
      <c r="AJ11" s="44">
        <v>41914</v>
      </c>
      <c r="AK11" s="44">
        <v>41914</v>
      </c>
      <c r="AL11" s="44">
        <v>41914</v>
      </c>
      <c r="AM11" s="44">
        <v>41914</v>
      </c>
      <c r="AN11" s="44">
        <v>41914</v>
      </c>
      <c r="AO11" s="44">
        <v>41914</v>
      </c>
      <c r="AP11" s="83"/>
      <c r="AQ11" s="83"/>
      <c r="AR11" s="83"/>
      <c r="AS11" s="83"/>
      <c r="AT11" s="83"/>
      <c r="AU11" s="83"/>
    </row>
    <row r="12" spans="1:47" s="29" customFormat="1" ht="15">
      <c r="A12" s="34" t="s">
        <v>109</v>
      </c>
      <c r="B12" s="45" t="s">
        <v>110</v>
      </c>
      <c r="C12" s="45" t="s">
        <v>111</v>
      </c>
      <c r="D12" s="45" t="s">
        <v>112</v>
      </c>
      <c r="E12" s="45" t="s">
        <v>113</v>
      </c>
      <c r="F12" s="45" t="s">
        <v>114</v>
      </c>
      <c r="G12" s="45" t="s">
        <v>115</v>
      </c>
      <c r="H12" s="45" t="s">
        <v>116</v>
      </c>
      <c r="I12" s="45" t="s">
        <v>117</v>
      </c>
      <c r="J12" s="45" t="s">
        <v>118</v>
      </c>
      <c r="K12" s="45" t="s">
        <v>119</v>
      </c>
      <c r="L12" s="45" t="s">
        <v>120</v>
      </c>
      <c r="M12" s="45" t="s">
        <v>121</v>
      </c>
      <c r="N12" s="45" t="s">
        <v>122</v>
      </c>
      <c r="O12" s="45" t="s">
        <v>123</v>
      </c>
      <c r="P12" s="45" t="s">
        <v>124</v>
      </c>
      <c r="Q12" s="45" t="s">
        <v>125</v>
      </c>
      <c r="R12" s="45" t="s">
        <v>126</v>
      </c>
      <c r="S12" s="45" t="s">
        <v>127</v>
      </c>
      <c r="T12" s="45" t="s">
        <v>128</v>
      </c>
      <c r="U12" s="46" t="s">
        <v>129</v>
      </c>
      <c r="V12" s="45" t="s">
        <v>130</v>
      </c>
      <c r="W12" s="45" t="s">
        <v>131</v>
      </c>
      <c r="X12" s="75" t="s">
        <v>132</v>
      </c>
      <c r="Y12" s="75" t="s">
        <v>133</v>
      </c>
      <c r="Z12" s="45" t="s">
        <v>134</v>
      </c>
      <c r="AA12" s="45" t="s">
        <v>135</v>
      </c>
      <c r="AB12" s="45" t="s">
        <v>136</v>
      </c>
      <c r="AC12" s="45" t="s">
        <v>137</v>
      </c>
      <c r="AD12" s="45" t="s">
        <v>138</v>
      </c>
      <c r="AE12" s="45" t="s">
        <v>139</v>
      </c>
      <c r="AF12" s="45" t="s">
        <v>140</v>
      </c>
      <c r="AG12" s="45" t="s">
        <v>141</v>
      </c>
      <c r="AH12" s="45" t="s">
        <v>142</v>
      </c>
      <c r="AI12" s="45" t="s">
        <v>143</v>
      </c>
      <c r="AJ12" s="45" t="s">
        <v>144</v>
      </c>
      <c r="AK12" s="45" t="s">
        <v>145</v>
      </c>
      <c r="AL12" s="45" t="s">
        <v>146</v>
      </c>
      <c r="AM12" s="45" t="s">
        <v>147</v>
      </c>
      <c r="AN12" s="45" t="s">
        <v>148</v>
      </c>
      <c r="AO12" s="45" t="s">
        <v>149</v>
      </c>
      <c r="AP12" s="83"/>
      <c r="AQ12" s="83"/>
      <c r="AR12" s="83"/>
      <c r="AS12" s="83"/>
      <c r="AT12" s="83"/>
      <c r="AU12" s="83"/>
    </row>
    <row r="13" spans="1:47">
      <c r="A13" s="47">
        <v>38382</v>
      </c>
      <c r="B13" s="26">
        <v>5.97</v>
      </c>
      <c r="C13" s="26">
        <v>6.05</v>
      </c>
      <c r="D13" s="26">
        <v>6.16</v>
      </c>
      <c r="E13" s="26">
        <v>6.24</v>
      </c>
      <c r="F13" s="26">
        <v>29.94</v>
      </c>
      <c r="G13" s="26">
        <v>29.19</v>
      </c>
      <c r="H13" s="26">
        <v>35.26</v>
      </c>
      <c r="I13" s="26">
        <v>39.93</v>
      </c>
      <c r="J13" s="26">
        <v>72.14</v>
      </c>
      <c r="K13" s="26">
        <v>69.59</v>
      </c>
      <c r="L13" s="26">
        <v>79.66</v>
      </c>
      <c r="M13" s="26">
        <v>83.63</v>
      </c>
      <c r="N13" s="26">
        <v>2.95</v>
      </c>
      <c r="O13" s="26">
        <v>3.82</v>
      </c>
      <c r="P13" s="26">
        <v>5.76</v>
      </c>
      <c r="Q13" s="26">
        <v>10.09</v>
      </c>
      <c r="R13" s="48">
        <v>12</v>
      </c>
      <c r="S13" s="48">
        <v>3</v>
      </c>
      <c r="T13" s="48">
        <v>1</v>
      </c>
      <c r="U13" s="49">
        <v>1</v>
      </c>
      <c r="V13" s="26">
        <v>6.1</v>
      </c>
      <c r="W13" s="26">
        <v>6.25</v>
      </c>
      <c r="X13" s="76">
        <v>6.36</v>
      </c>
      <c r="Y13" s="76">
        <v>6.41</v>
      </c>
      <c r="Z13" s="26">
        <v>42.25</v>
      </c>
      <c r="AA13" s="26">
        <v>49.16</v>
      </c>
      <c r="AB13" s="26">
        <v>55.72</v>
      </c>
      <c r="AC13" s="26">
        <v>56.98</v>
      </c>
      <c r="AD13" s="26">
        <v>84.45</v>
      </c>
      <c r="AE13" s="26">
        <v>89.56</v>
      </c>
      <c r="AF13" s="26">
        <v>100.12</v>
      </c>
      <c r="AG13" s="26">
        <v>100.68</v>
      </c>
      <c r="AH13" s="26">
        <v>3.3</v>
      </c>
      <c r="AI13" s="26">
        <v>4.91</v>
      </c>
      <c r="AJ13" s="26">
        <v>6.41</v>
      </c>
      <c r="AK13" s="26">
        <v>6.69</v>
      </c>
      <c r="AL13" s="48">
        <v>3</v>
      </c>
      <c r="AM13" s="48">
        <v>1</v>
      </c>
      <c r="AN13" s="48">
        <v>1</v>
      </c>
      <c r="AO13" s="48">
        <v>0</v>
      </c>
      <c r="AP13" s="65">
        <f>AK13-AJ13</f>
        <v>0.28000000000000025</v>
      </c>
      <c r="AQ13" s="51">
        <f t="shared" ref="AQ13:AQ44" si="0">(AC13-AB13)/100</f>
        <v>1.2599999999999979E-2</v>
      </c>
      <c r="AR13" s="51">
        <f>AQ13/AP13</f>
        <v>4.4999999999999887E-2</v>
      </c>
      <c r="AS13" s="51">
        <f>Y13+AR13*(10-AK13)</f>
        <v>6.5589499999999994</v>
      </c>
      <c r="AT13" s="51">
        <f>X13+AR13*(7-AJ13)</f>
        <v>6.3865500000000006</v>
      </c>
      <c r="AU13" s="51">
        <f>AS13-AT13</f>
        <v>0.17239999999999878</v>
      </c>
    </row>
    <row r="14" spans="1:47">
      <c r="A14" s="47">
        <v>38411</v>
      </c>
      <c r="B14" s="26">
        <v>6.18</v>
      </c>
      <c r="C14" s="26">
        <v>6.24</v>
      </c>
      <c r="D14" s="26">
        <v>6.36</v>
      </c>
      <c r="E14" s="26">
        <v>6.47</v>
      </c>
      <c r="F14" s="26">
        <v>25.04</v>
      </c>
      <c r="G14" s="26">
        <v>26.5</v>
      </c>
      <c r="H14" s="26">
        <v>34.130000000000003</v>
      </c>
      <c r="I14" s="26">
        <v>42.82</v>
      </c>
      <c r="J14" s="26">
        <v>62.84</v>
      </c>
      <c r="K14" s="26">
        <v>70.5</v>
      </c>
      <c r="L14" s="26">
        <v>81.23</v>
      </c>
      <c r="M14" s="26">
        <v>90.92</v>
      </c>
      <c r="N14" s="26">
        <v>2.94</v>
      </c>
      <c r="O14" s="26">
        <v>3.81</v>
      </c>
      <c r="P14" s="26">
        <v>5.84</v>
      </c>
      <c r="Q14" s="26">
        <v>10.02</v>
      </c>
      <c r="R14" s="48">
        <v>11</v>
      </c>
      <c r="S14" s="48">
        <v>3</v>
      </c>
      <c r="T14" s="48">
        <v>1</v>
      </c>
      <c r="U14" s="49">
        <v>1</v>
      </c>
      <c r="V14" s="26">
        <v>6.31</v>
      </c>
      <c r="W14" s="26">
        <v>6.41</v>
      </c>
      <c r="X14" s="76">
        <v>6.48</v>
      </c>
      <c r="Y14" s="76">
        <v>6.51</v>
      </c>
      <c r="Z14" s="26">
        <v>38.5</v>
      </c>
      <c r="AA14" s="26">
        <v>42.99</v>
      </c>
      <c r="AB14" s="26">
        <v>46.2</v>
      </c>
      <c r="AC14" s="26">
        <v>46.82</v>
      </c>
      <c r="AD14" s="26">
        <v>76.3</v>
      </c>
      <c r="AE14" s="26">
        <v>86.99</v>
      </c>
      <c r="AF14" s="26">
        <v>93.3</v>
      </c>
      <c r="AG14" s="26">
        <v>94.92</v>
      </c>
      <c r="AH14" s="26">
        <v>3.26</v>
      </c>
      <c r="AI14" s="26">
        <v>4.91</v>
      </c>
      <c r="AJ14" s="26">
        <v>6.36</v>
      </c>
      <c r="AK14" s="26">
        <v>6.61</v>
      </c>
      <c r="AL14" s="48">
        <v>3</v>
      </c>
      <c r="AM14" s="48">
        <v>1</v>
      </c>
      <c r="AN14" s="48">
        <v>1</v>
      </c>
      <c r="AO14" s="48">
        <v>0</v>
      </c>
      <c r="AP14" s="65">
        <f t="shared" ref="AP14:AP44" si="1">AK14-AJ14</f>
        <v>0.25</v>
      </c>
      <c r="AQ14" s="51">
        <f t="shared" si="0"/>
        <v>6.1999999999999746E-3</v>
      </c>
      <c r="AR14" s="51">
        <f t="shared" ref="AR14:AR77" si="2">AQ14/AP14</f>
        <v>2.4799999999999899E-2</v>
      </c>
      <c r="AS14" s="51">
        <f t="shared" ref="AS14:AS77" si="3">Y14+AR14*(10-AK14)</f>
        <v>6.5940719999999997</v>
      </c>
      <c r="AT14" s="51">
        <f t="shared" ref="AT14:AT77" si="4">X14+AR14*(7-AJ14)</f>
        <v>6.4958720000000003</v>
      </c>
      <c r="AU14" s="51">
        <f t="shared" ref="AU14:AU77" si="5">AS14-AT14</f>
        <v>9.8199999999999399E-2</v>
      </c>
    </row>
    <row r="15" spans="1:47">
      <c r="A15" s="47">
        <v>38442</v>
      </c>
      <c r="B15" s="26">
        <v>6.27</v>
      </c>
      <c r="C15" s="26">
        <v>6.36</v>
      </c>
      <c r="D15" s="26">
        <v>6.46</v>
      </c>
      <c r="E15" s="26">
        <v>6.6</v>
      </c>
      <c r="F15" s="26">
        <v>24.94</v>
      </c>
      <c r="G15" s="26">
        <v>27.06</v>
      </c>
      <c r="H15" s="26">
        <v>34.520000000000003</v>
      </c>
      <c r="I15" s="26">
        <v>46.22</v>
      </c>
      <c r="J15" s="26">
        <v>62.84</v>
      </c>
      <c r="K15" s="26">
        <v>69.260000000000005</v>
      </c>
      <c r="L15" s="26">
        <v>81.12</v>
      </c>
      <c r="M15" s="26">
        <v>92.52</v>
      </c>
      <c r="N15" s="26">
        <v>2.89</v>
      </c>
      <c r="O15" s="26">
        <v>3.77</v>
      </c>
      <c r="P15" s="26">
        <v>5.92</v>
      </c>
      <c r="Q15" s="26">
        <v>9.9499999999999993</v>
      </c>
      <c r="R15" s="48">
        <v>12</v>
      </c>
      <c r="S15" s="48">
        <v>2</v>
      </c>
      <c r="T15" s="48">
        <v>1</v>
      </c>
      <c r="U15" s="49">
        <v>1</v>
      </c>
      <c r="V15" s="26">
        <v>6.44</v>
      </c>
      <c r="W15" s="26">
        <v>6.55</v>
      </c>
      <c r="X15" s="76">
        <v>6.62</v>
      </c>
      <c r="Y15" s="76">
        <v>6.66</v>
      </c>
      <c r="Z15" s="26">
        <v>41.12</v>
      </c>
      <c r="AA15" s="26">
        <v>46.33</v>
      </c>
      <c r="AB15" s="26">
        <v>51.1</v>
      </c>
      <c r="AC15" s="26">
        <v>52.04</v>
      </c>
      <c r="AD15" s="26">
        <v>79.02</v>
      </c>
      <c r="AE15" s="26">
        <v>88.53</v>
      </c>
      <c r="AF15" s="26">
        <v>97.7</v>
      </c>
      <c r="AG15" s="26">
        <v>98.34</v>
      </c>
      <c r="AH15" s="26">
        <v>3.23</v>
      </c>
      <c r="AI15" s="26">
        <v>4.92</v>
      </c>
      <c r="AJ15" s="26">
        <v>6.3</v>
      </c>
      <c r="AK15" s="26">
        <v>6.53</v>
      </c>
      <c r="AL15" s="48">
        <v>4</v>
      </c>
      <c r="AM15" s="48">
        <v>0</v>
      </c>
      <c r="AN15" s="48">
        <v>1</v>
      </c>
      <c r="AO15" s="48">
        <v>0</v>
      </c>
      <c r="AP15" s="65">
        <f t="shared" si="1"/>
        <v>0.23000000000000043</v>
      </c>
      <c r="AQ15" s="51">
        <f t="shared" si="0"/>
        <v>9.3999999999999778E-3</v>
      </c>
      <c r="AR15" s="51">
        <f>AQ15/AP15</f>
        <v>4.0869565217391129E-2</v>
      </c>
      <c r="AS15" s="51">
        <f t="shared" si="3"/>
        <v>6.8018173913043469</v>
      </c>
      <c r="AT15" s="51">
        <f t="shared" si="4"/>
        <v>6.6486086956521735</v>
      </c>
      <c r="AU15" s="51">
        <f t="shared" si="5"/>
        <v>0.15320869565217343</v>
      </c>
    </row>
    <row r="16" spans="1:47">
      <c r="A16" s="47">
        <v>38472</v>
      </c>
      <c r="B16" s="26">
        <v>5.95</v>
      </c>
      <c r="C16" s="26">
        <v>6.05</v>
      </c>
      <c r="D16" s="26">
        <v>6.2</v>
      </c>
      <c r="E16" s="26">
        <v>6.33</v>
      </c>
      <c r="F16" s="26">
        <v>26.16</v>
      </c>
      <c r="G16" s="26">
        <v>28.13</v>
      </c>
      <c r="H16" s="26">
        <v>40.119999999999997</v>
      </c>
      <c r="I16" s="26">
        <v>49.69</v>
      </c>
      <c r="J16" s="26">
        <v>64.36</v>
      </c>
      <c r="K16" s="26">
        <v>73.03</v>
      </c>
      <c r="L16" s="26">
        <v>87.22</v>
      </c>
      <c r="M16" s="26">
        <v>98.99</v>
      </c>
      <c r="N16" s="26">
        <v>2.84</v>
      </c>
      <c r="O16" s="26">
        <v>3.84</v>
      </c>
      <c r="P16" s="26">
        <v>7.09</v>
      </c>
      <c r="Q16" s="26">
        <v>9.3699999999999992</v>
      </c>
      <c r="R16" s="48">
        <v>12</v>
      </c>
      <c r="S16" s="48">
        <v>2</v>
      </c>
      <c r="T16" s="48">
        <v>1</v>
      </c>
      <c r="U16" s="49">
        <v>2</v>
      </c>
      <c r="V16" s="26">
        <v>6.1</v>
      </c>
      <c r="W16" s="26">
        <v>6.22</v>
      </c>
      <c r="X16" s="76">
        <v>6.3</v>
      </c>
      <c r="Y16" s="76">
        <v>6.35</v>
      </c>
      <c r="Z16" s="26">
        <v>40.58</v>
      </c>
      <c r="AA16" s="26">
        <v>45.87</v>
      </c>
      <c r="AB16" s="26">
        <v>50.28</v>
      </c>
      <c r="AC16" s="26">
        <v>51.11</v>
      </c>
      <c r="AD16" s="26">
        <v>78.78</v>
      </c>
      <c r="AE16" s="26">
        <v>90.77</v>
      </c>
      <c r="AF16" s="26">
        <v>97.38</v>
      </c>
      <c r="AG16" s="26">
        <v>100.41</v>
      </c>
      <c r="AH16" s="26">
        <v>3.2</v>
      </c>
      <c r="AI16" s="26">
        <v>4.92</v>
      </c>
      <c r="AJ16" s="26">
        <v>6.23</v>
      </c>
      <c r="AK16" s="26">
        <v>6.45</v>
      </c>
      <c r="AL16" s="48">
        <v>4</v>
      </c>
      <c r="AM16" s="48">
        <v>0</v>
      </c>
      <c r="AN16" s="48">
        <v>1</v>
      </c>
      <c r="AO16" s="48">
        <v>0</v>
      </c>
      <c r="AP16" s="65">
        <f t="shared" si="1"/>
        <v>0.21999999999999975</v>
      </c>
      <c r="AQ16" s="51">
        <f>(AC16-AB16)/100</f>
        <v>8.2999999999999827E-3</v>
      </c>
      <c r="AR16" s="51">
        <f>AQ16/AP16</f>
        <v>3.7727272727272693E-2</v>
      </c>
      <c r="AS16" s="51">
        <f>Y16+AR16*(10-AK16)</f>
        <v>6.4839318181818175</v>
      </c>
      <c r="AT16" s="51">
        <f t="shared" si="4"/>
        <v>6.3290499999999996</v>
      </c>
      <c r="AU16" s="51">
        <f t="shared" si="5"/>
        <v>0.1548818181818179</v>
      </c>
    </row>
    <row r="17" spans="1:47">
      <c r="A17" s="47">
        <v>38503</v>
      </c>
      <c r="B17" s="26">
        <v>5.82</v>
      </c>
      <c r="C17" s="26">
        <v>5.88</v>
      </c>
      <c r="D17" s="26">
        <v>6.06</v>
      </c>
      <c r="E17" s="26">
        <v>6.19</v>
      </c>
      <c r="F17" s="26">
        <v>25.79</v>
      </c>
      <c r="G17" s="26">
        <v>27.56</v>
      </c>
      <c r="H17" s="26">
        <v>42.89</v>
      </c>
      <c r="I17" s="26">
        <v>52.82</v>
      </c>
      <c r="J17" s="26">
        <v>68.39</v>
      </c>
      <c r="K17" s="26">
        <v>74.959999999999994</v>
      </c>
      <c r="L17" s="26">
        <v>92.29</v>
      </c>
      <c r="M17" s="26">
        <v>104.42</v>
      </c>
      <c r="N17" s="26">
        <v>2.79</v>
      </c>
      <c r="O17" s="26">
        <v>3.82</v>
      </c>
      <c r="P17" s="26">
        <v>7.17</v>
      </c>
      <c r="Q17" s="26">
        <v>9.31</v>
      </c>
      <c r="R17" s="48">
        <v>12</v>
      </c>
      <c r="S17" s="48">
        <v>2</v>
      </c>
      <c r="T17" s="48">
        <v>1</v>
      </c>
      <c r="U17" s="49">
        <v>2</v>
      </c>
      <c r="V17" s="26">
        <v>5.93</v>
      </c>
      <c r="W17" s="26">
        <v>6.04</v>
      </c>
      <c r="X17" s="76">
        <v>6.12</v>
      </c>
      <c r="Y17" s="76">
        <v>6.15</v>
      </c>
      <c r="Z17" s="26">
        <v>37.14</v>
      </c>
      <c r="AA17" s="26">
        <v>43.81</v>
      </c>
      <c r="AB17" s="26">
        <v>48.6</v>
      </c>
      <c r="AC17" s="26">
        <v>49.39</v>
      </c>
      <c r="AD17" s="26">
        <v>79.739999999999995</v>
      </c>
      <c r="AE17" s="26">
        <v>91.21</v>
      </c>
      <c r="AF17" s="26">
        <v>98</v>
      </c>
      <c r="AG17" s="26">
        <v>100.99</v>
      </c>
      <c r="AH17" s="26">
        <v>3.16</v>
      </c>
      <c r="AI17" s="26">
        <v>4.92</v>
      </c>
      <c r="AJ17" s="26">
        <v>6.17</v>
      </c>
      <c r="AK17" s="26">
        <v>6.36</v>
      </c>
      <c r="AL17" s="48">
        <v>4</v>
      </c>
      <c r="AM17" s="48">
        <v>0</v>
      </c>
      <c r="AN17" s="48">
        <v>1</v>
      </c>
      <c r="AO17" s="48">
        <v>0</v>
      </c>
      <c r="AP17" s="65">
        <f t="shared" si="1"/>
        <v>0.19000000000000039</v>
      </c>
      <c r="AQ17" s="51">
        <f t="shared" si="0"/>
        <v>7.8999999999999921E-3</v>
      </c>
      <c r="AR17" s="51">
        <f t="shared" si="2"/>
        <v>4.1578947368420924E-2</v>
      </c>
      <c r="AS17" s="51">
        <f t="shared" si="3"/>
        <v>6.3013473684210526</v>
      </c>
      <c r="AT17" s="51">
        <f t="shared" si="4"/>
        <v>6.1545105263157893</v>
      </c>
      <c r="AU17" s="51">
        <f t="shared" si="5"/>
        <v>0.14683684210526327</v>
      </c>
    </row>
    <row r="18" spans="1:47">
      <c r="A18" s="47">
        <v>38533</v>
      </c>
      <c r="B18" s="26">
        <v>5.79</v>
      </c>
      <c r="C18" s="26">
        <v>5.87</v>
      </c>
      <c r="D18" s="26">
        <v>6.02</v>
      </c>
      <c r="E18" s="26">
        <v>6.17</v>
      </c>
      <c r="F18" s="26">
        <v>26.37</v>
      </c>
      <c r="G18" s="26">
        <v>29.16</v>
      </c>
      <c r="H18" s="26">
        <v>41.6</v>
      </c>
      <c r="I18" s="26">
        <v>54.54</v>
      </c>
      <c r="J18" s="26">
        <v>69.069999999999993</v>
      </c>
      <c r="K18" s="26">
        <v>76.86</v>
      </c>
      <c r="L18" s="26">
        <v>91.5</v>
      </c>
      <c r="M18" s="26">
        <v>105.84</v>
      </c>
      <c r="N18" s="26">
        <v>2.8</v>
      </c>
      <c r="O18" s="26">
        <v>4.1500000000000004</v>
      </c>
      <c r="P18" s="26">
        <v>6.9</v>
      </c>
      <c r="Q18" s="26">
        <v>9.2200000000000006</v>
      </c>
      <c r="R18" s="48">
        <v>12</v>
      </c>
      <c r="S18" s="48">
        <v>3</v>
      </c>
      <c r="T18" s="48">
        <v>1</v>
      </c>
      <c r="U18" s="49">
        <v>2</v>
      </c>
      <c r="V18" s="26">
        <v>5.91</v>
      </c>
      <c r="W18" s="26">
        <v>6</v>
      </c>
      <c r="X18" s="76">
        <v>6.04</v>
      </c>
      <c r="Y18" s="76">
        <v>6.07</v>
      </c>
      <c r="Z18" s="26">
        <v>38.270000000000003</v>
      </c>
      <c r="AA18" s="26">
        <v>41.91</v>
      </c>
      <c r="AB18" s="26">
        <v>44.48</v>
      </c>
      <c r="AC18" s="26">
        <v>44.91</v>
      </c>
      <c r="AD18" s="26">
        <v>80.97</v>
      </c>
      <c r="AE18" s="26">
        <v>89.61</v>
      </c>
      <c r="AF18" s="26">
        <v>94.38</v>
      </c>
      <c r="AG18" s="26">
        <v>96.21</v>
      </c>
      <c r="AH18" s="26">
        <v>3.13</v>
      </c>
      <c r="AI18" s="26">
        <v>4.93</v>
      </c>
      <c r="AJ18" s="26">
        <v>6.11</v>
      </c>
      <c r="AK18" s="26">
        <v>6.28</v>
      </c>
      <c r="AL18" s="48">
        <v>4</v>
      </c>
      <c r="AM18" s="48">
        <v>0</v>
      </c>
      <c r="AN18" s="48">
        <v>1</v>
      </c>
      <c r="AO18" s="48">
        <v>0</v>
      </c>
      <c r="AP18" s="65">
        <f t="shared" si="1"/>
        <v>0.16999999999999993</v>
      </c>
      <c r="AQ18" s="51">
        <f t="shared" si="0"/>
        <v>4.2999999999999974E-3</v>
      </c>
      <c r="AR18" s="51">
        <f t="shared" si="2"/>
        <v>2.5294117647058818E-2</v>
      </c>
      <c r="AS18" s="51">
        <f t="shared" si="3"/>
        <v>6.1640941176470587</v>
      </c>
      <c r="AT18" s="51">
        <f t="shared" si="4"/>
        <v>6.0625117647058824</v>
      </c>
      <c r="AU18" s="51">
        <f t="shared" si="5"/>
        <v>0.10158235294117635</v>
      </c>
    </row>
    <row r="19" spans="1:47">
      <c r="A19" s="47">
        <v>38564</v>
      </c>
      <c r="B19" s="26">
        <v>5.77</v>
      </c>
      <c r="C19" s="26">
        <v>5.85</v>
      </c>
      <c r="D19" s="26">
        <v>5.98</v>
      </c>
      <c r="E19" s="26">
        <v>6.11</v>
      </c>
      <c r="F19" s="26">
        <v>24.52</v>
      </c>
      <c r="G19" s="26">
        <v>28.2</v>
      </c>
      <c r="H19" s="26">
        <v>40.17</v>
      </c>
      <c r="I19" s="26">
        <v>50.8</v>
      </c>
      <c r="J19" s="26">
        <v>64.02</v>
      </c>
      <c r="K19" s="26">
        <v>71.2</v>
      </c>
      <c r="L19" s="26">
        <v>85.97</v>
      </c>
      <c r="M19" s="26">
        <v>98.2</v>
      </c>
      <c r="N19" s="26">
        <v>2.75</v>
      </c>
      <c r="O19" s="26">
        <v>4.1500000000000004</v>
      </c>
      <c r="P19" s="26">
        <v>6.94</v>
      </c>
      <c r="Q19" s="26">
        <v>9.16</v>
      </c>
      <c r="R19" s="48">
        <v>12</v>
      </c>
      <c r="S19" s="48">
        <v>3</v>
      </c>
      <c r="T19" s="48">
        <v>1</v>
      </c>
      <c r="U19" s="49">
        <v>2</v>
      </c>
      <c r="V19" s="26">
        <v>5.88</v>
      </c>
      <c r="W19" s="26">
        <v>5.98</v>
      </c>
      <c r="X19" s="76">
        <v>6.02</v>
      </c>
      <c r="Y19" s="76">
        <v>6.05</v>
      </c>
      <c r="Z19" s="26">
        <v>36.28</v>
      </c>
      <c r="AA19" s="26">
        <v>41.12</v>
      </c>
      <c r="AB19" s="26">
        <v>44.14</v>
      </c>
      <c r="AC19" s="26">
        <v>44.62</v>
      </c>
      <c r="AD19" s="26">
        <v>75.78</v>
      </c>
      <c r="AE19" s="26">
        <v>84.12</v>
      </c>
      <c r="AF19" s="26">
        <v>89.94</v>
      </c>
      <c r="AG19" s="26">
        <v>92.02</v>
      </c>
      <c r="AH19" s="26">
        <v>3.1</v>
      </c>
      <c r="AI19" s="26">
        <v>4.93</v>
      </c>
      <c r="AJ19" s="26">
        <v>6.04</v>
      </c>
      <c r="AK19" s="26">
        <v>6.2</v>
      </c>
      <c r="AL19" s="48">
        <v>4</v>
      </c>
      <c r="AM19" s="48">
        <v>0</v>
      </c>
      <c r="AN19" s="48">
        <v>1</v>
      </c>
      <c r="AO19" s="48">
        <v>0</v>
      </c>
      <c r="AP19" s="65">
        <f t="shared" si="1"/>
        <v>0.16000000000000014</v>
      </c>
      <c r="AQ19" s="51">
        <f t="shared" si="0"/>
        <v>4.7999999999999684E-3</v>
      </c>
      <c r="AR19" s="51">
        <f t="shared" si="2"/>
        <v>2.9999999999999777E-2</v>
      </c>
      <c r="AS19" s="51">
        <f t="shared" si="3"/>
        <v>6.1639999999999988</v>
      </c>
      <c r="AT19" s="51">
        <f t="shared" si="4"/>
        <v>6.0487999999999991</v>
      </c>
      <c r="AU19" s="51">
        <f t="shared" si="5"/>
        <v>0.11519999999999975</v>
      </c>
    </row>
    <row r="20" spans="1:47">
      <c r="A20" s="47">
        <v>38595</v>
      </c>
      <c r="B20" s="26">
        <v>5.65</v>
      </c>
      <c r="C20" s="26">
        <v>5.74</v>
      </c>
      <c r="D20" s="26">
        <v>5.89</v>
      </c>
      <c r="E20" s="26">
        <v>6.03</v>
      </c>
      <c r="F20" s="26">
        <v>22.83</v>
      </c>
      <c r="G20" s="26">
        <v>27.43</v>
      </c>
      <c r="H20" s="26">
        <v>40.28</v>
      </c>
      <c r="I20" s="26">
        <v>50.34</v>
      </c>
      <c r="J20" s="26">
        <v>65.63</v>
      </c>
      <c r="K20" s="26">
        <v>73.13</v>
      </c>
      <c r="L20" s="26">
        <v>86.18</v>
      </c>
      <c r="M20" s="26">
        <v>98.14</v>
      </c>
      <c r="N20" s="26">
        <v>2.71</v>
      </c>
      <c r="O20" s="26">
        <v>4.1500000000000004</v>
      </c>
      <c r="P20" s="26">
        <v>6.98</v>
      </c>
      <c r="Q20" s="26">
        <v>9.1</v>
      </c>
      <c r="R20" s="48">
        <v>12</v>
      </c>
      <c r="S20" s="48">
        <v>3</v>
      </c>
      <c r="T20" s="48">
        <v>1</v>
      </c>
      <c r="U20" s="49">
        <v>2</v>
      </c>
      <c r="V20" s="26">
        <v>5.79</v>
      </c>
      <c r="W20" s="26">
        <v>5.88</v>
      </c>
      <c r="X20" s="76">
        <v>5.93</v>
      </c>
      <c r="Y20" s="76">
        <v>5.97</v>
      </c>
      <c r="Z20" s="26">
        <v>36.54</v>
      </c>
      <c r="AA20" s="26">
        <v>41.15</v>
      </c>
      <c r="AB20" s="26">
        <v>44.25</v>
      </c>
      <c r="AC20" s="26">
        <v>44.72</v>
      </c>
      <c r="AD20" s="26">
        <v>79.34</v>
      </c>
      <c r="AE20" s="26">
        <v>86.85</v>
      </c>
      <c r="AF20" s="26">
        <v>90.15</v>
      </c>
      <c r="AG20" s="26">
        <v>92.52</v>
      </c>
      <c r="AH20" s="26">
        <v>3.34</v>
      </c>
      <c r="AI20" s="26">
        <v>4.95</v>
      </c>
      <c r="AJ20" s="26">
        <v>5.97</v>
      </c>
      <c r="AK20" s="26">
        <v>6.11</v>
      </c>
      <c r="AL20" s="48">
        <v>3</v>
      </c>
      <c r="AM20" s="48">
        <v>0</v>
      </c>
      <c r="AN20" s="48">
        <v>1</v>
      </c>
      <c r="AO20" s="48">
        <v>0</v>
      </c>
      <c r="AP20" s="65">
        <f t="shared" si="1"/>
        <v>0.14000000000000057</v>
      </c>
      <c r="AQ20" s="51">
        <f t="shared" si="0"/>
        <v>4.6999999999999889E-3</v>
      </c>
      <c r="AR20" s="51">
        <f t="shared" si="2"/>
        <v>3.3571428571428356E-2</v>
      </c>
      <c r="AS20" s="51">
        <f t="shared" si="3"/>
        <v>6.100592857142856</v>
      </c>
      <c r="AT20" s="51">
        <f t="shared" si="4"/>
        <v>5.9645785714285706</v>
      </c>
      <c r="AU20" s="51">
        <f t="shared" si="5"/>
        <v>0.13601428571428542</v>
      </c>
    </row>
    <row r="21" spans="1:47">
      <c r="A21" s="47">
        <v>38625</v>
      </c>
      <c r="B21" s="26">
        <v>5.93</v>
      </c>
      <c r="C21" s="26">
        <v>6.04</v>
      </c>
      <c r="D21" s="26">
        <v>6.2</v>
      </c>
      <c r="E21" s="26">
        <v>6.33</v>
      </c>
      <c r="F21" s="26">
        <v>22.47</v>
      </c>
      <c r="G21" s="26">
        <v>27.27</v>
      </c>
      <c r="H21" s="26">
        <v>41.07</v>
      </c>
      <c r="I21" s="26">
        <v>50.93</v>
      </c>
      <c r="J21" s="26">
        <v>63.87</v>
      </c>
      <c r="K21" s="26">
        <v>70.67</v>
      </c>
      <c r="L21" s="26">
        <v>86.37</v>
      </c>
      <c r="M21" s="26">
        <v>96.73</v>
      </c>
      <c r="N21" s="26">
        <v>2.73</v>
      </c>
      <c r="O21" s="26">
        <v>4.07</v>
      </c>
      <c r="P21" s="26">
        <v>6.98</v>
      </c>
      <c r="Q21" s="26">
        <v>9.0399999999999991</v>
      </c>
      <c r="R21" s="48">
        <v>13</v>
      </c>
      <c r="S21" s="48">
        <v>2</v>
      </c>
      <c r="T21" s="48">
        <v>1</v>
      </c>
      <c r="U21" s="49">
        <v>2</v>
      </c>
      <c r="V21" s="26">
        <v>6.07</v>
      </c>
      <c r="W21" s="26">
        <v>6.16</v>
      </c>
      <c r="X21" s="76">
        <v>6.22</v>
      </c>
      <c r="Y21" s="76">
        <v>6.39</v>
      </c>
      <c r="Z21" s="26">
        <v>36.04</v>
      </c>
      <c r="AA21" s="26">
        <v>39.81</v>
      </c>
      <c r="AB21" s="26">
        <v>42.67</v>
      </c>
      <c r="AC21" s="26">
        <v>56.55</v>
      </c>
      <c r="AD21" s="26">
        <v>77.44</v>
      </c>
      <c r="AE21" s="26">
        <v>83.21</v>
      </c>
      <c r="AF21" s="26">
        <v>87.97</v>
      </c>
      <c r="AG21" s="26">
        <v>102.35</v>
      </c>
      <c r="AH21" s="26">
        <v>3.3</v>
      </c>
      <c r="AI21" s="26">
        <v>4.95</v>
      </c>
      <c r="AJ21" s="26">
        <v>6.07</v>
      </c>
      <c r="AK21" s="26">
        <v>9.57</v>
      </c>
      <c r="AL21" s="48">
        <v>3</v>
      </c>
      <c r="AM21" s="48">
        <v>0</v>
      </c>
      <c r="AN21" s="48">
        <v>1</v>
      </c>
      <c r="AO21" s="48">
        <v>1</v>
      </c>
      <c r="AP21" s="65">
        <f t="shared" si="1"/>
        <v>3.5</v>
      </c>
      <c r="AQ21" s="51">
        <f t="shared" si="0"/>
        <v>0.13879999999999995</v>
      </c>
      <c r="AR21" s="51">
        <f t="shared" si="2"/>
        <v>3.9657142857142842E-2</v>
      </c>
      <c r="AS21" s="51">
        <f>Y21+AR21*(10-AK21)</f>
        <v>6.4070525714285713</v>
      </c>
      <c r="AT21" s="51">
        <f t="shared" si="4"/>
        <v>6.2568811428571429</v>
      </c>
      <c r="AU21" s="51">
        <f t="shared" si="5"/>
        <v>0.1501714285714284</v>
      </c>
    </row>
    <row r="22" spans="1:47">
      <c r="A22" s="47">
        <v>38656</v>
      </c>
      <c r="B22" s="26">
        <v>6.01</v>
      </c>
      <c r="C22" s="26">
        <v>6.14</v>
      </c>
      <c r="D22" s="26">
        <v>6.32</v>
      </c>
      <c r="E22" s="26">
        <v>6.46</v>
      </c>
      <c r="F22" s="26">
        <v>24.26</v>
      </c>
      <c r="G22" s="26">
        <v>29.18</v>
      </c>
      <c r="H22" s="26">
        <v>43.47</v>
      </c>
      <c r="I22" s="26">
        <v>53.39</v>
      </c>
      <c r="J22" s="26">
        <v>65.36</v>
      </c>
      <c r="K22" s="26">
        <v>74.28</v>
      </c>
      <c r="L22" s="26">
        <v>87.57</v>
      </c>
      <c r="M22" s="26">
        <v>98.49</v>
      </c>
      <c r="N22" s="26">
        <v>2.69</v>
      </c>
      <c r="O22" s="26">
        <v>4.08</v>
      </c>
      <c r="P22" s="26">
        <v>7.01</v>
      </c>
      <c r="Q22" s="26">
        <v>8.9700000000000006</v>
      </c>
      <c r="R22" s="48">
        <v>13</v>
      </c>
      <c r="S22" s="48">
        <v>2</v>
      </c>
      <c r="T22" s="48">
        <v>1</v>
      </c>
      <c r="U22" s="49">
        <v>2</v>
      </c>
      <c r="V22" s="26">
        <v>6.12</v>
      </c>
      <c r="W22" s="26">
        <v>6.24</v>
      </c>
      <c r="X22" s="76">
        <v>6.31</v>
      </c>
      <c r="Y22" s="76">
        <v>6.5</v>
      </c>
      <c r="Z22" s="26">
        <v>35.520000000000003</v>
      </c>
      <c r="AA22" s="26">
        <v>38.79</v>
      </c>
      <c r="AB22" s="26">
        <v>41.51</v>
      </c>
      <c r="AC22" s="26">
        <v>56.63</v>
      </c>
      <c r="AD22" s="26">
        <v>76.62</v>
      </c>
      <c r="AE22" s="26">
        <v>83.89</v>
      </c>
      <c r="AF22" s="26">
        <v>85.61</v>
      </c>
      <c r="AG22" s="26">
        <v>101.73</v>
      </c>
      <c r="AH22" s="26">
        <v>3.26</v>
      </c>
      <c r="AI22" s="26">
        <v>4.9400000000000004</v>
      </c>
      <c r="AJ22" s="26">
        <v>6.02</v>
      </c>
      <c r="AK22" s="26">
        <v>9.5299999999999994</v>
      </c>
      <c r="AL22" s="48">
        <v>3</v>
      </c>
      <c r="AM22" s="48">
        <v>1</v>
      </c>
      <c r="AN22" s="48">
        <v>0</v>
      </c>
      <c r="AO22" s="48">
        <v>1</v>
      </c>
      <c r="AP22" s="65">
        <f t="shared" si="1"/>
        <v>3.51</v>
      </c>
      <c r="AQ22" s="51">
        <f t="shared" si="0"/>
        <v>0.15120000000000006</v>
      </c>
      <c r="AR22" s="51">
        <f t="shared" si="2"/>
        <v>4.3076923076923096E-2</v>
      </c>
      <c r="AS22" s="51">
        <f t="shared" si="3"/>
        <v>6.5202461538461538</v>
      </c>
      <c r="AT22" s="51">
        <f t="shared" si="4"/>
        <v>6.3522153846153842</v>
      </c>
      <c r="AU22" s="51">
        <f t="shared" si="5"/>
        <v>0.16803076923076965</v>
      </c>
    </row>
    <row r="23" spans="1:47">
      <c r="A23" s="47">
        <v>38686</v>
      </c>
      <c r="B23" s="26">
        <v>5.94</v>
      </c>
      <c r="C23" s="26">
        <v>6.09</v>
      </c>
      <c r="D23" s="26">
        <v>6.25</v>
      </c>
      <c r="E23" s="26">
        <v>6.34</v>
      </c>
      <c r="F23" s="26">
        <v>22.69</v>
      </c>
      <c r="G23" s="26">
        <v>28.78</v>
      </c>
      <c r="H23" s="26">
        <v>41.38</v>
      </c>
      <c r="I23" s="26">
        <v>48.41</v>
      </c>
      <c r="J23" s="26">
        <v>64.489999999999995</v>
      </c>
      <c r="K23" s="26">
        <v>75.48</v>
      </c>
      <c r="L23" s="26">
        <v>88.98</v>
      </c>
      <c r="M23" s="26">
        <v>96.71</v>
      </c>
      <c r="N23" s="26">
        <v>2.77</v>
      </c>
      <c r="O23" s="26">
        <v>4.24</v>
      </c>
      <c r="P23" s="26">
        <v>7.15</v>
      </c>
      <c r="Q23" s="26">
        <v>8.91</v>
      </c>
      <c r="R23" s="48">
        <v>9</v>
      </c>
      <c r="S23" s="48">
        <v>2</v>
      </c>
      <c r="T23" s="48">
        <v>2</v>
      </c>
      <c r="U23" s="49">
        <v>1</v>
      </c>
      <c r="V23" s="26">
        <v>6.07</v>
      </c>
      <c r="W23" s="26">
        <v>6.21</v>
      </c>
      <c r="X23" s="76">
        <v>6.27</v>
      </c>
      <c r="Y23" s="76">
        <v>6.43</v>
      </c>
      <c r="Z23" s="26">
        <v>36.04</v>
      </c>
      <c r="AA23" s="26">
        <v>40.43</v>
      </c>
      <c r="AB23" s="26">
        <v>43.6</v>
      </c>
      <c r="AC23" s="26">
        <v>56.94</v>
      </c>
      <c r="AD23" s="26">
        <v>77.84</v>
      </c>
      <c r="AE23" s="26">
        <v>87.13</v>
      </c>
      <c r="AF23" s="26">
        <v>91.2</v>
      </c>
      <c r="AG23" s="26">
        <v>105.24</v>
      </c>
      <c r="AH23" s="26">
        <v>3.22</v>
      </c>
      <c r="AI23" s="26">
        <v>4.93</v>
      </c>
      <c r="AJ23" s="26">
        <v>5.98</v>
      </c>
      <c r="AK23" s="26">
        <v>9.5</v>
      </c>
      <c r="AL23" s="48">
        <v>3</v>
      </c>
      <c r="AM23" s="48">
        <v>1</v>
      </c>
      <c r="AN23" s="48">
        <v>0</v>
      </c>
      <c r="AO23" s="48">
        <v>1</v>
      </c>
      <c r="AP23" s="65">
        <f t="shared" si="1"/>
        <v>3.5199999999999996</v>
      </c>
      <c r="AQ23" s="51">
        <f t="shared" si="0"/>
        <v>0.13339999999999996</v>
      </c>
      <c r="AR23" s="51">
        <f t="shared" si="2"/>
        <v>3.7897727272727263E-2</v>
      </c>
      <c r="AS23" s="51">
        <f t="shared" si="3"/>
        <v>6.448948863636363</v>
      </c>
      <c r="AT23" s="51">
        <f t="shared" si="4"/>
        <v>6.3086556818181814</v>
      </c>
      <c r="AU23" s="51">
        <f t="shared" si="5"/>
        <v>0.14029318181818162</v>
      </c>
    </row>
    <row r="24" spans="1:47">
      <c r="A24" s="47">
        <v>38717</v>
      </c>
      <c r="B24" s="26">
        <v>5.85</v>
      </c>
      <c r="C24" s="26">
        <v>5.97</v>
      </c>
      <c r="D24" s="26">
        <v>6.11</v>
      </c>
      <c r="E24" s="26">
        <v>6.17</v>
      </c>
      <c r="F24" s="26">
        <v>22.54</v>
      </c>
      <c r="G24" s="26">
        <v>29.03</v>
      </c>
      <c r="H24" s="26">
        <v>42.17</v>
      </c>
      <c r="I24" s="26">
        <v>48.32</v>
      </c>
      <c r="J24" s="26">
        <v>64.040000000000006</v>
      </c>
      <c r="K24" s="26">
        <v>75.03</v>
      </c>
      <c r="L24" s="26">
        <v>88.37</v>
      </c>
      <c r="M24" s="26">
        <v>97.32</v>
      </c>
      <c r="N24" s="26">
        <v>2.72</v>
      </c>
      <c r="O24" s="26">
        <v>4.2699999999999996</v>
      </c>
      <c r="P24" s="26">
        <v>7.17</v>
      </c>
      <c r="Q24" s="26">
        <v>8.85</v>
      </c>
      <c r="R24" s="48">
        <v>10</v>
      </c>
      <c r="S24" s="48">
        <v>2</v>
      </c>
      <c r="T24" s="48">
        <v>1</v>
      </c>
      <c r="U24" s="49">
        <v>1</v>
      </c>
      <c r="V24" s="26">
        <v>5.98</v>
      </c>
      <c r="W24" s="26">
        <v>6.07</v>
      </c>
      <c r="X24" s="76">
        <v>6.1</v>
      </c>
      <c r="Y24" s="76">
        <v>6.24</v>
      </c>
      <c r="Z24" s="26">
        <v>35.200000000000003</v>
      </c>
      <c r="AA24" s="26">
        <v>38.549999999999997</v>
      </c>
      <c r="AB24" s="26">
        <v>41.02</v>
      </c>
      <c r="AC24" s="26">
        <v>55.06</v>
      </c>
      <c r="AD24" s="26">
        <v>76.7</v>
      </c>
      <c r="AE24" s="26">
        <v>84.55</v>
      </c>
      <c r="AF24" s="26">
        <v>87.22</v>
      </c>
      <c r="AG24" s="26">
        <v>104.06</v>
      </c>
      <c r="AH24" s="26">
        <v>3.19</v>
      </c>
      <c r="AI24" s="26">
        <v>4.91</v>
      </c>
      <c r="AJ24" s="26">
        <v>5.94</v>
      </c>
      <c r="AK24" s="26">
        <v>9.4499999999999993</v>
      </c>
      <c r="AL24" s="48">
        <v>3</v>
      </c>
      <c r="AM24" s="48">
        <v>1</v>
      </c>
      <c r="AN24" s="48">
        <v>0</v>
      </c>
      <c r="AO24" s="48">
        <v>1</v>
      </c>
      <c r="AP24" s="65">
        <f t="shared" si="1"/>
        <v>3.5099999999999989</v>
      </c>
      <c r="AQ24" s="51">
        <f t="shared" si="0"/>
        <v>0.1404</v>
      </c>
      <c r="AR24" s="51">
        <f t="shared" si="2"/>
        <v>4.0000000000000015E-2</v>
      </c>
      <c r="AS24" s="51">
        <f t="shared" si="3"/>
        <v>6.2620000000000005</v>
      </c>
      <c r="AT24" s="51">
        <f t="shared" si="4"/>
        <v>6.1423999999999994</v>
      </c>
      <c r="AU24" s="51">
        <f t="shared" si="5"/>
        <v>0.11960000000000104</v>
      </c>
    </row>
    <row r="25" spans="1:47">
      <c r="A25" s="47">
        <v>38748</v>
      </c>
      <c r="B25" s="26">
        <v>5.92</v>
      </c>
      <c r="C25" s="26">
        <v>6.09</v>
      </c>
      <c r="D25" s="26">
        <v>6.18</v>
      </c>
      <c r="E25" s="26">
        <v>6.29</v>
      </c>
      <c r="F25" s="26">
        <v>25.42</v>
      </c>
      <c r="G25" s="26">
        <v>34.58</v>
      </c>
      <c r="H25" s="26">
        <v>39.1</v>
      </c>
      <c r="I25" s="26">
        <v>47.32</v>
      </c>
      <c r="J25" s="26">
        <v>64.62</v>
      </c>
      <c r="K25" s="26">
        <v>79.88</v>
      </c>
      <c r="L25" s="26">
        <v>83.8</v>
      </c>
      <c r="M25" s="26">
        <v>93.52</v>
      </c>
      <c r="N25" s="26">
        <v>3.38</v>
      </c>
      <c r="O25" s="26">
        <v>5.2</v>
      </c>
      <c r="P25" s="26">
        <v>6.89</v>
      </c>
      <c r="Q25" s="26">
        <v>9.0299999999999994</v>
      </c>
      <c r="R25" s="48">
        <v>11</v>
      </c>
      <c r="S25" s="48">
        <v>6</v>
      </c>
      <c r="T25" s="48">
        <v>4</v>
      </c>
      <c r="U25" s="49">
        <v>6</v>
      </c>
      <c r="V25" s="26">
        <v>6.06</v>
      </c>
      <c r="W25" s="26">
        <v>6.23</v>
      </c>
      <c r="X25" s="76">
        <v>6.28</v>
      </c>
      <c r="Y25" s="76">
        <v>6.35</v>
      </c>
      <c r="Z25" s="26">
        <v>38.79</v>
      </c>
      <c r="AA25" s="26">
        <v>48.51</v>
      </c>
      <c r="AB25" s="26">
        <v>49.09</v>
      </c>
      <c r="AC25" s="26">
        <v>53.86</v>
      </c>
      <c r="AD25" s="26">
        <v>77.989999999999995</v>
      </c>
      <c r="AE25" s="26">
        <v>93.81</v>
      </c>
      <c r="AF25" s="26">
        <v>93.79</v>
      </c>
      <c r="AG25" s="26">
        <v>100.06</v>
      </c>
      <c r="AH25" s="26">
        <v>3.25</v>
      </c>
      <c r="AI25" s="26">
        <v>5.07</v>
      </c>
      <c r="AJ25" s="26">
        <v>5.98</v>
      </c>
      <c r="AK25" s="26">
        <v>8.57</v>
      </c>
      <c r="AL25" s="48">
        <v>6</v>
      </c>
      <c r="AM25" s="48">
        <v>2</v>
      </c>
      <c r="AN25" s="48">
        <v>2</v>
      </c>
      <c r="AO25" s="48">
        <v>1</v>
      </c>
      <c r="AP25" s="65">
        <f t="shared" si="1"/>
        <v>2.59</v>
      </c>
      <c r="AQ25" s="51">
        <f t="shared" si="0"/>
        <v>4.7699999999999958E-2</v>
      </c>
      <c r="AR25" s="51">
        <f t="shared" si="2"/>
        <v>1.8416988416988401E-2</v>
      </c>
      <c r="AS25" s="51">
        <f t="shared" si="3"/>
        <v>6.3763362934362933</v>
      </c>
      <c r="AT25" s="51">
        <f t="shared" si="4"/>
        <v>6.2987853281853283</v>
      </c>
      <c r="AU25" s="51">
        <f t="shared" si="5"/>
        <v>7.7550965250964943E-2</v>
      </c>
    </row>
    <row r="26" spans="1:47">
      <c r="A26" s="47">
        <v>38776</v>
      </c>
      <c r="B26" s="26">
        <v>5.89</v>
      </c>
      <c r="C26" s="26">
        <v>6.03</v>
      </c>
      <c r="D26" s="26">
        <v>6.12</v>
      </c>
      <c r="E26" s="26">
        <v>6.23</v>
      </c>
      <c r="F26" s="26">
        <v>24.86</v>
      </c>
      <c r="G26" s="26">
        <v>31.67</v>
      </c>
      <c r="H26" s="26">
        <v>38.18</v>
      </c>
      <c r="I26" s="26">
        <v>47.82</v>
      </c>
      <c r="J26" s="26">
        <v>63.56</v>
      </c>
      <c r="K26" s="26">
        <v>76.87</v>
      </c>
      <c r="L26" s="26">
        <v>83.98</v>
      </c>
      <c r="M26" s="26">
        <v>93.82</v>
      </c>
      <c r="N26" s="26">
        <v>3.48</v>
      </c>
      <c r="O26" s="26">
        <v>5.0999999999999996</v>
      </c>
      <c r="P26" s="26">
        <v>6.79</v>
      </c>
      <c r="Q26" s="26">
        <v>9</v>
      </c>
      <c r="R26" s="48">
        <v>11</v>
      </c>
      <c r="S26" s="48">
        <v>7</v>
      </c>
      <c r="T26" s="48">
        <v>3</v>
      </c>
      <c r="U26" s="49">
        <v>6</v>
      </c>
      <c r="V26" s="26">
        <v>6.03</v>
      </c>
      <c r="W26" s="26">
        <v>6.2</v>
      </c>
      <c r="X26" s="76">
        <v>6.23</v>
      </c>
      <c r="Y26" s="76">
        <v>6.31</v>
      </c>
      <c r="Z26" s="26">
        <v>38.130000000000003</v>
      </c>
      <c r="AA26" s="26">
        <v>48.81</v>
      </c>
      <c r="AB26" s="26">
        <v>49.32</v>
      </c>
      <c r="AC26" s="26">
        <v>56.31</v>
      </c>
      <c r="AD26" s="26">
        <v>76.83</v>
      </c>
      <c r="AE26" s="26">
        <v>94.01</v>
      </c>
      <c r="AF26" s="26">
        <v>95.12</v>
      </c>
      <c r="AG26" s="26">
        <v>102.31</v>
      </c>
      <c r="AH26" s="26">
        <v>3.25</v>
      </c>
      <c r="AI26" s="26">
        <v>5.04</v>
      </c>
      <c r="AJ26" s="26">
        <v>5.94</v>
      </c>
      <c r="AK26" s="26">
        <v>8.57</v>
      </c>
      <c r="AL26" s="48">
        <v>6</v>
      </c>
      <c r="AM26" s="48">
        <v>2</v>
      </c>
      <c r="AN26" s="48">
        <v>2</v>
      </c>
      <c r="AO26" s="48">
        <v>1</v>
      </c>
      <c r="AP26" s="65">
        <f t="shared" si="1"/>
        <v>2.63</v>
      </c>
      <c r="AQ26" s="51">
        <f t="shared" si="0"/>
        <v>6.9900000000000018E-2</v>
      </c>
      <c r="AR26" s="51">
        <f t="shared" si="2"/>
        <v>2.6577946768060846E-2</v>
      </c>
      <c r="AS26" s="51">
        <f t="shared" si="3"/>
        <v>6.3480064638783267</v>
      </c>
      <c r="AT26" s="51">
        <f t="shared" si="4"/>
        <v>6.2581726235741453</v>
      </c>
      <c r="AU26" s="51">
        <f t="shared" si="5"/>
        <v>8.98338403041814E-2</v>
      </c>
    </row>
    <row r="27" spans="1:47">
      <c r="A27" s="47">
        <v>38807</v>
      </c>
      <c r="B27" s="26">
        <v>5.98</v>
      </c>
      <c r="C27" s="26">
        <v>6.12</v>
      </c>
      <c r="D27" s="26">
        <v>6.22</v>
      </c>
      <c r="E27" s="26">
        <v>6.33</v>
      </c>
      <c r="F27" s="26">
        <v>23.68</v>
      </c>
      <c r="G27" s="26">
        <v>30.31</v>
      </c>
      <c r="H27" s="26">
        <v>38.08</v>
      </c>
      <c r="I27" s="26">
        <v>47.79</v>
      </c>
      <c r="J27" s="26">
        <v>62.88</v>
      </c>
      <c r="K27" s="26">
        <v>74.81</v>
      </c>
      <c r="L27" s="26">
        <v>81.78</v>
      </c>
      <c r="M27" s="26">
        <v>91.79</v>
      </c>
      <c r="N27" s="26">
        <v>3.69</v>
      </c>
      <c r="O27" s="26">
        <v>5.09</v>
      </c>
      <c r="P27" s="26">
        <v>6.78</v>
      </c>
      <c r="Q27" s="26">
        <v>8.94</v>
      </c>
      <c r="R27" s="48">
        <v>10</v>
      </c>
      <c r="S27" s="48">
        <v>7</v>
      </c>
      <c r="T27" s="48">
        <v>3</v>
      </c>
      <c r="U27" s="49">
        <v>6</v>
      </c>
      <c r="V27" s="26">
        <v>6.12</v>
      </c>
      <c r="W27" s="26">
        <v>6.28</v>
      </c>
      <c r="X27" s="76">
        <v>6.32</v>
      </c>
      <c r="Y27" s="76">
        <v>6.41</v>
      </c>
      <c r="Z27" s="26">
        <v>37.72</v>
      </c>
      <c r="AA27" s="26">
        <v>46.48</v>
      </c>
      <c r="AB27" s="26">
        <v>48.26</v>
      </c>
      <c r="AC27" s="26">
        <v>55.64</v>
      </c>
      <c r="AD27" s="26">
        <v>76.92</v>
      </c>
      <c r="AE27" s="26">
        <v>90.98</v>
      </c>
      <c r="AF27" s="26">
        <v>91.96</v>
      </c>
      <c r="AG27" s="26">
        <v>99.64</v>
      </c>
      <c r="AH27" s="26">
        <v>3.31</v>
      </c>
      <c r="AI27" s="26">
        <v>4.92</v>
      </c>
      <c r="AJ27" s="26">
        <v>5.84</v>
      </c>
      <c r="AK27" s="26">
        <v>8.56</v>
      </c>
      <c r="AL27" s="48">
        <v>7</v>
      </c>
      <c r="AM27" s="48">
        <v>2</v>
      </c>
      <c r="AN27" s="48">
        <v>2</v>
      </c>
      <c r="AO27" s="48">
        <v>1</v>
      </c>
      <c r="AP27" s="65">
        <f t="shared" si="1"/>
        <v>2.7200000000000006</v>
      </c>
      <c r="AQ27" s="51">
        <f t="shared" si="0"/>
        <v>7.3800000000000032E-2</v>
      </c>
      <c r="AR27" s="51">
        <f t="shared" si="2"/>
        <v>2.7132352941176476E-2</v>
      </c>
      <c r="AS27" s="51">
        <f t="shared" si="3"/>
        <v>6.4490705882352941</v>
      </c>
      <c r="AT27" s="51">
        <f t="shared" si="4"/>
        <v>6.3514735294117646</v>
      </c>
      <c r="AU27" s="51">
        <f t="shared" si="5"/>
        <v>9.7597058823529537E-2</v>
      </c>
    </row>
    <row r="28" spans="1:47">
      <c r="A28" s="47">
        <v>38837</v>
      </c>
      <c r="B28" s="26">
        <v>6.29</v>
      </c>
      <c r="C28" s="26">
        <v>6.44</v>
      </c>
      <c r="D28" s="26">
        <v>6.54</v>
      </c>
      <c r="E28" s="26">
        <v>6.65</v>
      </c>
      <c r="F28" s="26">
        <v>24.23</v>
      </c>
      <c r="G28" s="26">
        <v>31.94</v>
      </c>
      <c r="H28" s="26">
        <v>40.6</v>
      </c>
      <c r="I28" s="26">
        <v>49.75</v>
      </c>
      <c r="J28" s="26">
        <v>65.23</v>
      </c>
      <c r="K28" s="26">
        <v>76.94</v>
      </c>
      <c r="L28" s="26">
        <v>84.2</v>
      </c>
      <c r="M28" s="26">
        <v>94.75</v>
      </c>
      <c r="N28" s="26">
        <v>3.61</v>
      </c>
      <c r="O28" s="26">
        <v>5.05</v>
      </c>
      <c r="P28" s="26">
        <v>6.84</v>
      </c>
      <c r="Q28" s="26">
        <v>8.98</v>
      </c>
      <c r="R28" s="48">
        <v>11</v>
      </c>
      <c r="S28" s="48">
        <v>7</v>
      </c>
      <c r="T28" s="48">
        <v>3</v>
      </c>
      <c r="U28" s="49">
        <v>7</v>
      </c>
      <c r="V28" s="26">
        <v>6.42</v>
      </c>
      <c r="W28" s="26">
        <v>6.58</v>
      </c>
      <c r="X28" s="76">
        <v>6.64</v>
      </c>
      <c r="Y28" s="76">
        <v>6.96</v>
      </c>
      <c r="Z28" s="26">
        <v>37.020000000000003</v>
      </c>
      <c r="AA28" s="26">
        <v>46.4</v>
      </c>
      <c r="AB28" s="26">
        <v>50.52</v>
      </c>
      <c r="AC28" s="26">
        <v>80.55</v>
      </c>
      <c r="AD28" s="26">
        <v>78.02</v>
      </c>
      <c r="AE28" s="26">
        <v>91.4</v>
      </c>
      <c r="AF28" s="26">
        <v>94.12</v>
      </c>
      <c r="AG28" s="26">
        <v>125.55</v>
      </c>
      <c r="AH28" s="26">
        <v>3.43</v>
      </c>
      <c r="AI28" s="26">
        <v>4.91</v>
      </c>
      <c r="AJ28" s="26">
        <v>6.1</v>
      </c>
      <c r="AK28" s="26">
        <v>9.69</v>
      </c>
      <c r="AL28" s="48">
        <v>6</v>
      </c>
      <c r="AM28" s="48">
        <v>2</v>
      </c>
      <c r="AN28" s="48">
        <v>2</v>
      </c>
      <c r="AO28" s="48">
        <v>2</v>
      </c>
      <c r="AP28" s="65">
        <f t="shared" si="1"/>
        <v>3.59</v>
      </c>
      <c r="AQ28" s="51">
        <f t="shared" si="0"/>
        <v>0.30029999999999996</v>
      </c>
      <c r="AR28" s="51">
        <f t="shared" si="2"/>
        <v>8.3649025069637881E-2</v>
      </c>
      <c r="AS28" s="51">
        <f t="shared" si="3"/>
        <v>6.9859311977715874</v>
      </c>
      <c r="AT28" s="51">
        <f t="shared" si="4"/>
        <v>6.7152841225626734</v>
      </c>
      <c r="AU28" s="51">
        <f t="shared" si="5"/>
        <v>0.27064707520891407</v>
      </c>
    </row>
    <row r="29" spans="1:47">
      <c r="A29" s="47">
        <v>38868</v>
      </c>
      <c r="B29" s="26">
        <v>6.3</v>
      </c>
      <c r="C29" s="26">
        <v>6.43</v>
      </c>
      <c r="D29" s="26">
        <v>6.52</v>
      </c>
      <c r="E29" s="26">
        <v>6.63</v>
      </c>
      <c r="F29" s="26">
        <v>21.8</v>
      </c>
      <c r="G29" s="26">
        <v>27.01</v>
      </c>
      <c r="H29" s="26">
        <v>35.83</v>
      </c>
      <c r="I29" s="26">
        <v>45.96</v>
      </c>
      <c r="J29" s="26">
        <v>60.3</v>
      </c>
      <c r="K29" s="26">
        <v>72.510000000000005</v>
      </c>
      <c r="L29" s="26">
        <v>81.33</v>
      </c>
      <c r="M29" s="26">
        <v>89.96</v>
      </c>
      <c r="N29" s="26">
        <v>3.71</v>
      </c>
      <c r="O29" s="26">
        <v>5.04</v>
      </c>
      <c r="P29" s="26">
        <v>6.76</v>
      </c>
      <c r="Q29" s="26">
        <v>8.8800000000000008</v>
      </c>
      <c r="R29" s="48">
        <v>11</v>
      </c>
      <c r="S29" s="48">
        <v>8</v>
      </c>
      <c r="T29" s="48">
        <v>4</v>
      </c>
      <c r="U29" s="49">
        <v>7</v>
      </c>
      <c r="V29" s="26">
        <v>6.43</v>
      </c>
      <c r="W29" s="26">
        <v>6.6</v>
      </c>
      <c r="X29" s="76">
        <v>6.64</v>
      </c>
      <c r="Y29" s="76">
        <v>6.96</v>
      </c>
      <c r="Z29" s="26">
        <v>34.89</v>
      </c>
      <c r="AA29" s="26">
        <v>43.51</v>
      </c>
      <c r="AB29" s="26">
        <v>47.94</v>
      </c>
      <c r="AC29" s="26">
        <v>78.599999999999994</v>
      </c>
      <c r="AD29" s="26">
        <v>73.39</v>
      </c>
      <c r="AE29" s="26">
        <v>89.01</v>
      </c>
      <c r="AF29" s="26">
        <v>93.44</v>
      </c>
      <c r="AG29" s="26">
        <v>122.6</v>
      </c>
      <c r="AH29" s="26">
        <v>3.41</v>
      </c>
      <c r="AI29" s="26">
        <v>4.87</v>
      </c>
      <c r="AJ29" s="26">
        <v>6.1</v>
      </c>
      <c r="AK29" s="26">
        <v>9.6300000000000008</v>
      </c>
      <c r="AL29" s="48">
        <v>6</v>
      </c>
      <c r="AM29" s="48">
        <v>2</v>
      </c>
      <c r="AN29" s="48">
        <v>2</v>
      </c>
      <c r="AO29" s="48">
        <v>2</v>
      </c>
      <c r="AP29" s="65">
        <f t="shared" si="1"/>
        <v>3.5300000000000011</v>
      </c>
      <c r="AQ29" s="51">
        <f t="shared" si="0"/>
        <v>0.30659999999999998</v>
      </c>
      <c r="AR29" s="51">
        <f t="shared" si="2"/>
        <v>8.6855524079320082E-2</v>
      </c>
      <c r="AS29" s="51">
        <f t="shared" si="3"/>
        <v>6.9921365439093481</v>
      </c>
      <c r="AT29" s="51">
        <f t="shared" si="4"/>
        <v>6.7181699716713874</v>
      </c>
      <c r="AU29" s="51">
        <f t="shared" si="5"/>
        <v>0.27396657223796073</v>
      </c>
    </row>
    <row r="30" spans="1:47">
      <c r="A30" s="47">
        <v>38898</v>
      </c>
      <c r="B30" s="26">
        <v>6.45</v>
      </c>
      <c r="C30" s="26">
        <v>6.56</v>
      </c>
      <c r="D30" s="26">
        <v>6.61</v>
      </c>
      <c r="E30" s="26">
        <v>6.71</v>
      </c>
      <c r="F30" s="26">
        <v>25.62</v>
      </c>
      <c r="G30" s="26">
        <v>29.69</v>
      </c>
      <c r="H30" s="26">
        <v>36.15</v>
      </c>
      <c r="I30" s="26">
        <v>45.58</v>
      </c>
      <c r="J30" s="26">
        <v>66.12</v>
      </c>
      <c r="K30" s="26">
        <v>77.39</v>
      </c>
      <c r="L30" s="26">
        <v>84.05</v>
      </c>
      <c r="M30" s="26">
        <v>92.58</v>
      </c>
      <c r="N30" s="26">
        <v>3.71</v>
      </c>
      <c r="O30" s="26">
        <v>5.0199999999999996</v>
      </c>
      <c r="P30" s="26">
        <v>6.71</v>
      </c>
      <c r="Q30" s="26">
        <v>8.84</v>
      </c>
      <c r="R30" s="48">
        <v>12</v>
      </c>
      <c r="S30" s="48">
        <v>7</v>
      </c>
      <c r="T30" s="48">
        <v>4</v>
      </c>
      <c r="U30" s="49">
        <v>7</v>
      </c>
      <c r="V30" s="26">
        <v>6.6</v>
      </c>
      <c r="W30" s="26">
        <v>6.78</v>
      </c>
      <c r="X30" s="76">
        <v>6.82</v>
      </c>
      <c r="Y30" s="76">
        <v>7.03</v>
      </c>
      <c r="Z30" s="26">
        <v>41.29</v>
      </c>
      <c r="AA30" s="26">
        <v>52.27</v>
      </c>
      <c r="AB30" s="26">
        <v>57.11</v>
      </c>
      <c r="AC30" s="26">
        <v>78.16</v>
      </c>
      <c r="AD30" s="26">
        <v>81.790000000000006</v>
      </c>
      <c r="AE30" s="26">
        <v>99.97</v>
      </c>
      <c r="AF30" s="26">
        <v>105.01</v>
      </c>
      <c r="AG30" s="26">
        <v>125.16</v>
      </c>
      <c r="AH30" s="26">
        <v>3.4</v>
      </c>
      <c r="AI30" s="26">
        <v>4.84</v>
      </c>
      <c r="AJ30" s="26">
        <v>6.21</v>
      </c>
      <c r="AK30" s="26">
        <v>9.61</v>
      </c>
      <c r="AL30" s="48">
        <v>6</v>
      </c>
      <c r="AM30" s="48">
        <v>2</v>
      </c>
      <c r="AN30" s="48">
        <v>2</v>
      </c>
      <c r="AO30" s="48">
        <v>2</v>
      </c>
      <c r="AP30" s="65">
        <f t="shared" si="1"/>
        <v>3.3999999999999995</v>
      </c>
      <c r="AQ30" s="51">
        <f t="shared" si="0"/>
        <v>0.21049999999999996</v>
      </c>
      <c r="AR30" s="51">
        <f t="shared" si="2"/>
        <v>6.1911764705882354E-2</v>
      </c>
      <c r="AS30" s="51">
        <f t="shared" si="3"/>
        <v>7.0541455882352944</v>
      </c>
      <c r="AT30" s="51">
        <f t="shared" si="4"/>
        <v>6.8689102941176472</v>
      </c>
      <c r="AU30" s="51">
        <f t="shared" si="5"/>
        <v>0.18523529411764716</v>
      </c>
    </row>
    <row r="31" spans="1:47">
      <c r="A31" s="47">
        <v>38929</v>
      </c>
      <c r="B31" s="26">
        <v>6.64</v>
      </c>
      <c r="C31" s="26">
        <v>6.73</v>
      </c>
      <c r="D31" s="26">
        <v>6.76</v>
      </c>
      <c r="E31" s="26">
        <v>6.81</v>
      </c>
      <c r="F31" s="26">
        <v>27.25</v>
      </c>
      <c r="G31" s="26">
        <v>32.32</v>
      </c>
      <c r="H31" s="26">
        <v>39.630000000000003</v>
      </c>
      <c r="I31" s="26">
        <v>48.08</v>
      </c>
      <c r="J31" s="26">
        <v>67.25</v>
      </c>
      <c r="K31" s="26">
        <v>80.92</v>
      </c>
      <c r="L31" s="26">
        <v>90.63</v>
      </c>
      <c r="M31" s="26">
        <v>96.58</v>
      </c>
      <c r="N31" s="26">
        <v>3.62</v>
      </c>
      <c r="O31" s="26">
        <v>5.05</v>
      </c>
      <c r="P31" s="26">
        <v>6.71</v>
      </c>
      <c r="Q31" s="26">
        <v>8.69</v>
      </c>
      <c r="R31" s="48">
        <v>12</v>
      </c>
      <c r="S31" s="48">
        <v>6</v>
      </c>
      <c r="T31" s="48">
        <v>5</v>
      </c>
      <c r="U31" s="49">
        <v>5</v>
      </c>
      <c r="V31" s="26">
        <v>6.79</v>
      </c>
      <c r="W31" s="26">
        <v>6.94</v>
      </c>
      <c r="X31" s="76">
        <v>6.94</v>
      </c>
      <c r="Y31" s="76">
        <v>7.12</v>
      </c>
      <c r="Z31" s="26">
        <v>42.81</v>
      </c>
      <c r="AA31" s="26">
        <v>52.91</v>
      </c>
      <c r="AB31" s="26">
        <v>57.3</v>
      </c>
      <c r="AC31" s="26">
        <v>79.42</v>
      </c>
      <c r="AD31" s="26">
        <v>82.81</v>
      </c>
      <c r="AE31" s="26">
        <v>101.51</v>
      </c>
      <c r="AF31" s="26">
        <v>108.3</v>
      </c>
      <c r="AG31" s="26">
        <v>127.92</v>
      </c>
      <c r="AH31" s="26">
        <v>3.38</v>
      </c>
      <c r="AI31" s="26">
        <v>4.8</v>
      </c>
      <c r="AJ31" s="26">
        <v>6.23</v>
      </c>
      <c r="AK31" s="26">
        <v>9.5399999999999991</v>
      </c>
      <c r="AL31" s="48">
        <v>6</v>
      </c>
      <c r="AM31" s="48">
        <v>3</v>
      </c>
      <c r="AN31" s="48">
        <v>1</v>
      </c>
      <c r="AO31" s="48">
        <v>2</v>
      </c>
      <c r="AP31" s="65">
        <f t="shared" si="1"/>
        <v>3.3099999999999987</v>
      </c>
      <c r="AQ31" s="51">
        <f t="shared" si="0"/>
        <v>0.22120000000000004</v>
      </c>
      <c r="AR31" s="51">
        <f t="shared" si="2"/>
        <v>6.6827794561933565E-2</v>
      </c>
      <c r="AS31" s="51">
        <f t="shared" si="3"/>
        <v>7.1507407854984892</v>
      </c>
      <c r="AT31" s="51">
        <f t="shared" si="4"/>
        <v>6.9914574018126894</v>
      </c>
      <c r="AU31" s="51">
        <f t="shared" si="5"/>
        <v>0.15928338368579986</v>
      </c>
    </row>
    <row r="32" spans="1:47">
      <c r="A32" s="47">
        <v>38960</v>
      </c>
      <c r="B32" s="26">
        <v>6.51</v>
      </c>
      <c r="C32" s="26">
        <v>6.57</v>
      </c>
      <c r="D32" s="26">
        <v>6.63</v>
      </c>
      <c r="E32" s="26">
        <v>6.66</v>
      </c>
      <c r="F32" s="26">
        <v>28.82</v>
      </c>
      <c r="G32" s="26">
        <v>33.61</v>
      </c>
      <c r="H32" s="26">
        <v>42.02</v>
      </c>
      <c r="I32" s="26">
        <v>49.76</v>
      </c>
      <c r="J32" s="26">
        <v>70.92</v>
      </c>
      <c r="K32" s="26">
        <v>82.91</v>
      </c>
      <c r="L32" s="26">
        <v>92.32</v>
      </c>
      <c r="M32" s="26">
        <v>100.16</v>
      </c>
      <c r="N32" s="26">
        <v>3.65</v>
      </c>
      <c r="O32" s="26">
        <v>4.9800000000000004</v>
      </c>
      <c r="P32" s="26">
        <v>6.79</v>
      </c>
      <c r="Q32" s="26">
        <v>8.76</v>
      </c>
      <c r="R32" s="48">
        <v>10</v>
      </c>
      <c r="S32" s="48">
        <v>6</v>
      </c>
      <c r="T32" s="48">
        <v>4</v>
      </c>
      <c r="U32" s="49">
        <v>6</v>
      </c>
      <c r="V32" s="26">
        <v>6.66</v>
      </c>
      <c r="W32" s="26">
        <v>6.79</v>
      </c>
      <c r="X32" s="76">
        <v>6.84</v>
      </c>
      <c r="Y32" s="76">
        <v>6.96</v>
      </c>
      <c r="Z32" s="26">
        <v>44.15</v>
      </c>
      <c r="AA32" s="26">
        <v>55.88</v>
      </c>
      <c r="AB32" s="26">
        <v>63.33</v>
      </c>
      <c r="AC32" s="26">
        <v>79.349999999999994</v>
      </c>
      <c r="AD32" s="26">
        <v>86.25</v>
      </c>
      <c r="AE32" s="26">
        <v>105.18</v>
      </c>
      <c r="AF32" s="26">
        <v>113.63</v>
      </c>
      <c r="AG32" s="26">
        <v>129.75</v>
      </c>
      <c r="AH32" s="26">
        <v>3.32</v>
      </c>
      <c r="AI32" s="26">
        <v>4.6900000000000004</v>
      </c>
      <c r="AJ32" s="26">
        <v>6.24</v>
      </c>
      <c r="AK32" s="26">
        <v>9.4700000000000006</v>
      </c>
      <c r="AL32" s="48">
        <v>7</v>
      </c>
      <c r="AM32" s="48">
        <v>3</v>
      </c>
      <c r="AN32" s="48">
        <v>1</v>
      </c>
      <c r="AO32" s="48">
        <v>2</v>
      </c>
      <c r="AP32" s="65">
        <f t="shared" si="1"/>
        <v>3.2300000000000004</v>
      </c>
      <c r="AQ32" s="51">
        <f t="shared" si="0"/>
        <v>0.16019999999999995</v>
      </c>
      <c r="AR32" s="51">
        <f t="shared" si="2"/>
        <v>4.959752321981422E-2</v>
      </c>
      <c r="AS32" s="51">
        <f t="shared" si="3"/>
        <v>6.9862866873065013</v>
      </c>
      <c r="AT32" s="51">
        <f t="shared" si="4"/>
        <v>6.8776941176470583</v>
      </c>
      <c r="AU32" s="51">
        <f t="shared" si="5"/>
        <v>0.10859256965944297</v>
      </c>
    </row>
    <row r="33" spans="1:47">
      <c r="A33" s="47">
        <v>38990</v>
      </c>
      <c r="B33" s="26">
        <v>6.75</v>
      </c>
      <c r="C33" s="26">
        <v>6.65</v>
      </c>
      <c r="D33" s="26">
        <v>6.52</v>
      </c>
      <c r="E33" s="26">
        <v>6.51</v>
      </c>
      <c r="F33" s="26">
        <v>59.96</v>
      </c>
      <c r="G33" s="26">
        <v>51.1</v>
      </c>
      <c r="H33" s="26">
        <v>43.77</v>
      </c>
      <c r="I33" s="26">
        <v>49.38</v>
      </c>
      <c r="J33" s="26">
        <v>99.16</v>
      </c>
      <c r="K33" s="26">
        <v>97.7</v>
      </c>
      <c r="L33" s="26">
        <v>92.57</v>
      </c>
      <c r="M33" s="26">
        <v>100.28</v>
      </c>
      <c r="N33" s="26">
        <v>3.72</v>
      </c>
      <c r="O33" s="26">
        <v>4.88</v>
      </c>
      <c r="P33" s="26">
        <v>6.67</v>
      </c>
      <c r="Q33" s="26">
        <v>8.66</v>
      </c>
      <c r="R33" s="48">
        <v>11</v>
      </c>
      <c r="S33" s="48">
        <v>8</v>
      </c>
      <c r="T33" s="48">
        <v>6</v>
      </c>
      <c r="U33" s="49">
        <v>6</v>
      </c>
      <c r="V33" s="26">
        <v>6.59</v>
      </c>
      <c r="W33" s="26">
        <v>6.69</v>
      </c>
      <c r="X33" s="76">
        <v>6.66</v>
      </c>
      <c r="Y33" s="76">
        <v>6.61</v>
      </c>
      <c r="Z33" s="26">
        <v>43.59</v>
      </c>
      <c r="AA33" s="26">
        <v>55.1</v>
      </c>
      <c r="AB33" s="26">
        <v>57.68</v>
      </c>
      <c r="AC33" s="26">
        <v>59.2</v>
      </c>
      <c r="AD33" s="26">
        <v>82.79</v>
      </c>
      <c r="AE33" s="26">
        <v>101.7</v>
      </c>
      <c r="AF33" s="26">
        <v>106.48</v>
      </c>
      <c r="AG33" s="26">
        <v>110.1</v>
      </c>
      <c r="AH33" s="26">
        <v>3.3</v>
      </c>
      <c r="AI33" s="26">
        <v>4.63</v>
      </c>
      <c r="AJ33" s="26">
        <v>5.57</v>
      </c>
      <c r="AK33" s="26">
        <v>8.4499999999999993</v>
      </c>
      <c r="AL33" s="48">
        <v>7</v>
      </c>
      <c r="AM33" s="48">
        <v>3</v>
      </c>
      <c r="AN33" s="48">
        <v>1</v>
      </c>
      <c r="AO33" s="48">
        <v>1</v>
      </c>
      <c r="AP33" s="65">
        <f t="shared" si="1"/>
        <v>2.879999999999999</v>
      </c>
      <c r="AQ33" s="51">
        <f t="shared" si="0"/>
        <v>1.5200000000000031E-2</v>
      </c>
      <c r="AR33" s="51">
        <f t="shared" si="2"/>
        <v>5.2777777777777901E-3</v>
      </c>
      <c r="AS33" s="51">
        <f t="shared" si="3"/>
        <v>6.618180555555556</v>
      </c>
      <c r="AT33" s="51">
        <f t="shared" si="4"/>
        <v>6.6675472222222227</v>
      </c>
      <c r="AU33" s="51">
        <f t="shared" si="5"/>
        <v>-4.9366666666666781E-2</v>
      </c>
    </row>
    <row r="34" spans="1:47">
      <c r="A34" s="47">
        <v>39021</v>
      </c>
      <c r="B34" s="26">
        <v>6.67</v>
      </c>
      <c r="C34" s="26">
        <v>6.69</v>
      </c>
      <c r="D34" s="26">
        <v>6.7</v>
      </c>
      <c r="E34" s="26">
        <v>6.68</v>
      </c>
      <c r="F34" s="26">
        <v>27.89</v>
      </c>
      <c r="G34" s="26">
        <v>32.729999999999997</v>
      </c>
      <c r="H34" s="26">
        <v>42.58</v>
      </c>
      <c r="I34" s="26">
        <v>50.67</v>
      </c>
      <c r="J34" s="26">
        <v>64.09</v>
      </c>
      <c r="K34" s="26">
        <v>78.73</v>
      </c>
      <c r="L34" s="26">
        <v>91.38</v>
      </c>
      <c r="M34" s="26">
        <v>102.37</v>
      </c>
      <c r="N34" s="26">
        <v>3.72</v>
      </c>
      <c r="O34" s="26">
        <v>4.92</v>
      </c>
      <c r="P34" s="26">
        <v>6.65</v>
      </c>
      <c r="Q34" s="26">
        <v>8.66</v>
      </c>
      <c r="R34" s="48">
        <v>9</v>
      </c>
      <c r="S34" s="48">
        <v>8</v>
      </c>
      <c r="T34" s="48">
        <v>6</v>
      </c>
      <c r="U34" s="49">
        <v>5</v>
      </c>
      <c r="V34" s="26">
        <v>6.88</v>
      </c>
      <c r="W34" s="26">
        <v>6.93</v>
      </c>
      <c r="X34" s="76">
        <v>6.9</v>
      </c>
      <c r="Y34" s="76">
        <v>7.01</v>
      </c>
      <c r="Z34" s="26">
        <v>49.11</v>
      </c>
      <c r="AA34" s="26">
        <v>56.89</v>
      </c>
      <c r="AB34" s="26">
        <v>63.48</v>
      </c>
      <c r="AC34" s="26">
        <v>83.53</v>
      </c>
      <c r="AD34" s="26">
        <v>85.31</v>
      </c>
      <c r="AE34" s="26">
        <v>102.89</v>
      </c>
      <c r="AF34" s="26">
        <v>112.28</v>
      </c>
      <c r="AG34" s="26">
        <v>135.22999999999999</v>
      </c>
      <c r="AH34" s="26">
        <v>3.57</v>
      </c>
      <c r="AI34" s="26">
        <v>4.66</v>
      </c>
      <c r="AJ34" s="26">
        <v>6.27</v>
      </c>
      <c r="AK34" s="26">
        <v>9.33</v>
      </c>
      <c r="AL34" s="48">
        <v>5</v>
      </c>
      <c r="AM34" s="48">
        <v>4</v>
      </c>
      <c r="AN34" s="48">
        <v>1</v>
      </c>
      <c r="AO34" s="48">
        <v>2</v>
      </c>
      <c r="AP34" s="65">
        <f t="shared" si="1"/>
        <v>3.0600000000000005</v>
      </c>
      <c r="AQ34" s="51">
        <f t="shared" si="0"/>
        <v>0.20050000000000004</v>
      </c>
      <c r="AR34" s="51">
        <f t="shared" si="2"/>
        <v>6.5522875816993467E-2</v>
      </c>
      <c r="AS34" s="51">
        <f t="shared" si="3"/>
        <v>7.0539003267973852</v>
      </c>
      <c r="AT34" s="51">
        <f t="shared" si="4"/>
        <v>6.9478316993464055</v>
      </c>
      <c r="AU34" s="51">
        <f t="shared" si="5"/>
        <v>0.10606862745097967</v>
      </c>
    </row>
    <row r="35" spans="1:47">
      <c r="A35" s="47">
        <v>39051</v>
      </c>
      <c r="B35" s="26">
        <v>6.58</v>
      </c>
      <c r="C35" s="26">
        <v>6.59</v>
      </c>
      <c r="D35" s="26">
        <v>6.61</v>
      </c>
      <c r="E35" s="26">
        <v>6.62</v>
      </c>
      <c r="F35" s="26">
        <v>25.32</v>
      </c>
      <c r="G35" s="26">
        <v>30.09</v>
      </c>
      <c r="H35" s="26">
        <v>41.67</v>
      </c>
      <c r="I35" s="26">
        <v>51.95</v>
      </c>
      <c r="J35" s="26">
        <v>62.92</v>
      </c>
      <c r="K35" s="26">
        <v>76.19</v>
      </c>
      <c r="L35" s="26">
        <v>89.67</v>
      </c>
      <c r="M35" s="26">
        <v>103.55</v>
      </c>
      <c r="N35" s="26">
        <v>3.7</v>
      </c>
      <c r="O35" s="26">
        <v>4.88</v>
      </c>
      <c r="P35" s="26">
        <v>6.8</v>
      </c>
      <c r="Q35" s="26">
        <v>8.66</v>
      </c>
      <c r="R35" s="48">
        <v>8</v>
      </c>
      <c r="S35" s="48">
        <v>8</v>
      </c>
      <c r="T35" s="48">
        <v>5</v>
      </c>
      <c r="U35" s="49">
        <v>5</v>
      </c>
      <c r="V35" s="26">
        <v>6.81</v>
      </c>
      <c r="W35" s="26">
        <v>6.84</v>
      </c>
      <c r="X35" s="76">
        <v>6.77</v>
      </c>
      <c r="Y35" s="76">
        <v>6.76</v>
      </c>
      <c r="Z35" s="26">
        <v>48.73</v>
      </c>
      <c r="AA35" s="26">
        <v>55.11</v>
      </c>
      <c r="AB35" s="26">
        <v>57.02</v>
      </c>
      <c r="AC35" s="26">
        <v>65.8</v>
      </c>
      <c r="AD35" s="26">
        <v>86.33</v>
      </c>
      <c r="AE35" s="26">
        <v>101.21</v>
      </c>
      <c r="AF35" s="26">
        <v>105.02</v>
      </c>
      <c r="AG35" s="26">
        <v>117.4</v>
      </c>
      <c r="AH35" s="26">
        <v>3.63</v>
      </c>
      <c r="AI35" s="26">
        <v>4.57</v>
      </c>
      <c r="AJ35" s="26">
        <v>5.37</v>
      </c>
      <c r="AK35" s="26">
        <v>8.36</v>
      </c>
      <c r="AL35" s="48">
        <v>5</v>
      </c>
      <c r="AM35" s="48">
        <v>5</v>
      </c>
      <c r="AN35" s="48">
        <v>1</v>
      </c>
      <c r="AO35" s="48">
        <v>1</v>
      </c>
      <c r="AP35" s="65">
        <f t="shared" si="1"/>
        <v>2.9899999999999993</v>
      </c>
      <c r="AQ35" s="51">
        <f t="shared" si="0"/>
        <v>8.7799999999999934E-2</v>
      </c>
      <c r="AR35" s="51">
        <f t="shared" si="2"/>
        <v>2.9364548494983263E-2</v>
      </c>
      <c r="AS35" s="51">
        <f t="shared" si="3"/>
        <v>6.8081578595317724</v>
      </c>
      <c r="AT35" s="51">
        <f t="shared" si="4"/>
        <v>6.8178642140468222</v>
      </c>
      <c r="AU35" s="51">
        <f t="shared" si="5"/>
        <v>-9.7063545150497532E-3</v>
      </c>
    </row>
    <row r="36" spans="1:47">
      <c r="A36" s="47">
        <v>39082</v>
      </c>
      <c r="B36" s="26">
        <v>6.74</v>
      </c>
      <c r="C36" s="26">
        <v>6.78</v>
      </c>
      <c r="D36" s="26">
        <v>6.85</v>
      </c>
      <c r="E36" s="26">
        <v>6.88</v>
      </c>
      <c r="F36" s="26">
        <v>24.07</v>
      </c>
      <c r="G36" s="26">
        <v>29.44</v>
      </c>
      <c r="H36" s="26">
        <v>40.880000000000003</v>
      </c>
      <c r="I36" s="26">
        <v>48.65</v>
      </c>
      <c r="J36" s="26">
        <v>62.87</v>
      </c>
      <c r="K36" s="26">
        <v>75.239999999999995</v>
      </c>
      <c r="L36" s="26">
        <v>86.88</v>
      </c>
      <c r="M36" s="26">
        <v>99.45</v>
      </c>
      <c r="N36" s="26">
        <v>3.66</v>
      </c>
      <c r="O36" s="26">
        <v>4.82</v>
      </c>
      <c r="P36" s="26">
        <v>6.8</v>
      </c>
      <c r="Q36" s="26">
        <v>8.6199999999999992</v>
      </c>
      <c r="R36" s="48">
        <v>9</v>
      </c>
      <c r="S36" s="48">
        <v>7</v>
      </c>
      <c r="T36" s="48">
        <v>4</v>
      </c>
      <c r="U36" s="49">
        <v>5</v>
      </c>
      <c r="V36" s="26">
        <v>6.96</v>
      </c>
      <c r="W36" s="26">
        <v>7.02</v>
      </c>
      <c r="X36" s="76">
        <v>6.99</v>
      </c>
      <c r="Y36" s="76">
        <v>7.02</v>
      </c>
      <c r="Z36" s="26">
        <v>46.34</v>
      </c>
      <c r="AA36" s="26">
        <v>52.66</v>
      </c>
      <c r="AB36" s="26">
        <v>54.78</v>
      </c>
      <c r="AC36" s="26">
        <v>62.78</v>
      </c>
      <c r="AD36" s="26">
        <v>85.14</v>
      </c>
      <c r="AE36" s="26">
        <v>98.46</v>
      </c>
      <c r="AF36" s="26">
        <v>100.78</v>
      </c>
      <c r="AG36" s="26">
        <v>113.58</v>
      </c>
      <c r="AH36" s="26">
        <v>3.59</v>
      </c>
      <c r="AI36" s="26">
        <v>4.5199999999999996</v>
      </c>
      <c r="AJ36" s="26">
        <v>5.34</v>
      </c>
      <c r="AK36" s="26">
        <v>8.32</v>
      </c>
      <c r="AL36" s="48">
        <v>5</v>
      </c>
      <c r="AM36" s="48">
        <v>5</v>
      </c>
      <c r="AN36" s="48">
        <v>1</v>
      </c>
      <c r="AO36" s="48">
        <v>1</v>
      </c>
      <c r="AP36" s="65">
        <f t="shared" si="1"/>
        <v>2.9800000000000004</v>
      </c>
      <c r="AQ36" s="51">
        <f t="shared" si="0"/>
        <v>0.08</v>
      </c>
      <c r="AR36" s="51">
        <f t="shared" si="2"/>
        <v>2.6845637583892613E-2</v>
      </c>
      <c r="AS36" s="51">
        <f t="shared" si="3"/>
        <v>7.0651006711409394</v>
      </c>
      <c r="AT36" s="51">
        <f t="shared" si="4"/>
        <v>7.034563758389262</v>
      </c>
      <c r="AU36" s="51">
        <f t="shared" si="5"/>
        <v>3.053691275167747E-2</v>
      </c>
    </row>
    <row r="37" spans="1:47">
      <c r="A37" s="47">
        <v>39113</v>
      </c>
      <c r="B37" s="26">
        <v>6.75</v>
      </c>
      <c r="C37" s="26">
        <v>6.81</v>
      </c>
      <c r="D37" s="26">
        <v>6.89</v>
      </c>
      <c r="E37" s="26">
        <v>6.89</v>
      </c>
      <c r="F37" s="26">
        <v>26.61</v>
      </c>
      <c r="G37" s="26">
        <v>31.89</v>
      </c>
      <c r="H37" s="26">
        <v>42.75</v>
      </c>
      <c r="I37" s="26">
        <v>47.77</v>
      </c>
      <c r="J37" s="26">
        <v>63.81</v>
      </c>
      <c r="K37" s="26">
        <v>75.59</v>
      </c>
      <c r="L37" s="26">
        <v>87.05</v>
      </c>
      <c r="M37" s="26">
        <v>95.57</v>
      </c>
      <c r="N37" s="26">
        <v>3.63</v>
      </c>
      <c r="O37" s="26">
        <v>4.8</v>
      </c>
      <c r="P37" s="26">
        <v>6.81</v>
      </c>
      <c r="Q37" s="26">
        <v>8.56</v>
      </c>
      <c r="R37" s="48">
        <v>9</v>
      </c>
      <c r="S37" s="48">
        <v>7</v>
      </c>
      <c r="T37" s="48">
        <v>4</v>
      </c>
      <c r="U37" s="49">
        <v>5</v>
      </c>
      <c r="V37" s="26">
        <v>7.03</v>
      </c>
      <c r="W37" s="26">
        <v>7.1</v>
      </c>
      <c r="X37" s="76">
        <v>7.58</v>
      </c>
      <c r="Y37" s="76">
        <v>8.5299999999999994</v>
      </c>
      <c r="Z37" s="26">
        <v>54.53</v>
      </c>
      <c r="AA37" s="26">
        <v>60.22</v>
      </c>
      <c r="AB37" s="26">
        <v>112.04</v>
      </c>
      <c r="AC37" s="26">
        <v>211.03</v>
      </c>
      <c r="AD37" s="26">
        <v>91.73</v>
      </c>
      <c r="AE37" s="26">
        <v>103.92</v>
      </c>
      <c r="AF37" s="26">
        <v>156.34</v>
      </c>
      <c r="AG37" s="26">
        <v>258.83</v>
      </c>
      <c r="AH37" s="26">
        <v>3.55</v>
      </c>
      <c r="AI37" s="26">
        <v>4.5199999999999996</v>
      </c>
      <c r="AJ37" s="26">
        <v>6.57</v>
      </c>
      <c r="AK37" s="26">
        <v>9.02</v>
      </c>
      <c r="AL37" s="48">
        <v>5</v>
      </c>
      <c r="AM37" s="48">
        <v>5</v>
      </c>
      <c r="AN37" s="48">
        <v>1</v>
      </c>
      <c r="AO37" s="48">
        <v>3</v>
      </c>
      <c r="AP37" s="65">
        <f t="shared" si="1"/>
        <v>2.4499999999999993</v>
      </c>
      <c r="AQ37" s="51">
        <f t="shared" si="0"/>
        <v>0.9899</v>
      </c>
      <c r="AR37" s="51">
        <f t="shared" si="2"/>
        <v>0.40404081632653072</v>
      </c>
      <c r="AS37" s="51">
        <f t="shared" si="3"/>
        <v>8.9259599999999999</v>
      </c>
      <c r="AT37" s="51">
        <f t="shared" si="4"/>
        <v>7.7537375510204081</v>
      </c>
      <c r="AU37" s="51">
        <f t="shared" si="5"/>
        <v>1.1722224489795918</v>
      </c>
    </row>
    <row r="38" spans="1:47">
      <c r="A38" s="47">
        <v>39141</v>
      </c>
      <c r="B38" s="26">
        <v>6.57</v>
      </c>
      <c r="C38" s="26">
        <v>6.62</v>
      </c>
      <c r="D38" s="26">
        <v>6.63</v>
      </c>
      <c r="E38" s="26">
        <v>6.62</v>
      </c>
      <c r="F38" s="26">
        <v>23.38</v>
      </c>
      <c r="G38" s="26">
        <v>28.07</v>
      </c>
      <c r="H38" s="26">
        <v>36.590000000000003</v>
      </c>
      <c r="I38" s="26">
        <v>41.78</v>
      </c>
      <c r="J38" s="26">
        <v>62.58</v>
      </c>
      <c r="K38" s="26">
        <v>75.27</v>
      </c>
      <c r="L38" s="26">
        <v>84.09</v>
      </c>
      <c r="M38" s="26">
        <v>93.18</v>
      </c>
      <c r="N38" s="26">
        <v>3.62</v>
      </c>
      <c r="O38" s="26">
        <v>4.93</v>
      </c>
      <c r="P38" s="26">
        <v>6.83</v>
      </c>
      <c r="Q38" s="26">
        <v>8.41</v>
      </c>
      <c r="R38" s="48">
        <v>9</v>
      </c>
      <c r="S38" s="48">
        <v>7</v>
      </c>
      <c r="T38" s="48">
        <v>6</v>
      </c>
      <c r="U38" s="49">
        <v>5</v>
      </c>
      <c r="V38" s="26">
        <v>6.81</v>
      </c>
      <c r="W38" s="26">
        <v>6.84</v>
      </c>
      <c r="X38" s="76">
        <v>6.93</v>
      </c>
      <c r="Y38" s="76">
        <v>7.35</v>
      </c>
      <c r="Z38" s="26">
        <v>46.98</v>
      </c>
      <c r="AA38" s="26">
        <v>50.14</v>
      </c>
      <c r="AB38" s="26">
        <v>66.45</v>
      </c>
      <c r="AC38" s="26">
        <v>115.46</v>
      </c>
      <c r="AD38" s="26">
        <v>86.18</v>
      </c>
      <c r="AE38" s="26">
        <v>97.34</v>
      </c>
      <c r="AF38" s="26">
        <v>113.95</v>
      </c>
      <c r="AG38" s="26">
        <v>166.86</v>
      </c>
      <c r="AH38" s="26">
        <v>3.51</v>
      </c>
      <c r="AI38" s="26">
        <v>4.4400000000000004</v>
      </c>
      <c r="AJ38" s="26">
        <v>5.82</v>
      </c>
      <c r="AK38" s="26">
        <v>8.4600000000000009</v>
      </c>
      <c r="AL38" s="48">
        <v>5</v>
      </c>
      <c r="AM38" s="48">
        <v>6</v>
      </c>
      <c r="AN38" s="48">
        <v>0</v>
      </c>
      <c r="AO38" s="48">
        <v>2</v>
      </c>
      <c r="AP38" s="65">
        <f t="shared" si="1"/>
        <v>2.6400000000000006</v>
      </c>
      <c r="AQ38" s="51">
        <f t="shared" si="0"/>
        <v>0.49009999999999992</v>
      </c>
      <c r="AR38" s="51">
        <f t="shared" si="2"/>
        <v>0.18564393939393933</v>
      </c>
      <c r="AS38" s="51">
        <f t="shared" si="3"/>
        <v>7.6358916666666659</v>
      </c>
      <c r="AT38" s="51">
        <f t="shared" si="4"/>
        <v>7.149059848484848</v>
      </c>
      <c r="AU38" s="51">
        <f t="shared" si="5"/>
        <v>0.48683181818181787</v>
      </c>
    </row>
    <row r="39" spans="1:47">
      <c r="A39" s="47">
        <v>39172</v>
      </c>
      <c r="B39" s="26">
        <v>6.82</v>
      </c>
      <c r="C39" s="26">
        <v>6.83</v>
      </c>
      <c r="D39" s="26">
        <v>6.86</v>
      </c>
      <c r="E39" s="26">
        <v>6.89</v>
      </c>
      <c r="F39" s="26">
        <v>24.9</v>
      </c>
      <c r="G39" s="26">
        <v>29.25</v>
      </c>
      <c r="H39" s="26">
        <v>39.17</v>
      </c>
      <c r="I39" s="26">
        <v>49.82</v>
      </c>
      <c r="J39" s="26">
        <v>60.8</v>
      </c>
      <c r="K39" s="26">
        <v>72.849999999999994</v>
      </c>
      <c r="L39" s="26">
        <v>107.77</v>
      </c>
      <c r="M39" s="26">
        <v>101.32</v>
      </c>
      <c r="N39" s="26">
        <v>3.65</v>
      </c>
      <c r="O39" s="26">
        <v>4.93</v>
      </c>
      <c r="P39" s="26">
        <v>6.89</v>
      </c>
      <c r="Q39" s="26">
        <v>9.16</v>
      </c>
      <c r="R39" s="48">
        <v>10</v>
      </c>
      <c r="S39" s="48">
        <v>7</v>
      </c>
      <c r="T39" s="48">
        <v>6</v>
      </c>
      <c r="U39" s="49">
        <v>7</v>
      </c>
      <c r="V39" s="26">
        <v>7.08</v>
      </c>
      <c r="W39" s="26">
        <v>7.08</v>
      </c>
      <c r="X39" s="76">
        <v>7.14</v>
      </c>
      <c r="Y39" s="76">
        <v>7.16</v>
      </c>
      <c r="Z39" s="26">
        <v>50.74</v>
      </c>
      <c r="AA39" s="26">
        <v>54.29</v>
      </c>
      <c r="AB39" s="26">
        <v>67.069999999999993</v>
      </c>
      <c r="AC39" s="26">
        <v>76.52</v>
      </c>
      <c r="AD39" s="26">
        <v>86.64</v>
      </c>
      <c r="AE39" s="26">
        <v>97.89</v>
      </c>
      <c r="AF39" s="26">
        <v>135.66999999999999</v>
      </c>
      <c r="AG39" s="26">
        <v>128.02000000000001</v>
      </c>
      <c r="AH39" s="26">
        <v>3.44</v>
      </c>
      <c r="AI39" s="26">
        <v>4.58</v>
      </c>
      <c r="AJ39" s="26">
        <v>6.85</v>
      </c>
      <c r="AK39" s="26">
        <v>8.2100000000000009</v>
      </c>
      <c r="AL39" s="48">
        <v>6</v>
      </c>
      <c r="AM39" s="48">
        <v>5</v>
      </c>
      <c r="AN39" s="48">
        <v>0</v>
      </c>
      <c r="AO39" s="48">
        <v>2</v>
      </c>
      <c r="AP39" s="65">
        <f t="shared" si="1"/>
        <v>1.3600000000000012</v>
      </c>
      <c r="AQ39" s="51">
        <f t="shared" si="0"/>
        <v>9.4500000000000028E-2</v>
      </c>
      <c r="AR39" s="51">
        <f t="shared" si="2"/>
        <v>6.948529411764702E-2</v>
      </c>
      <c r="AS39" s="51">
        <f t="shared" si="3"/>
        <v>7.2843786764705882</v>
      </c>
      <c r="AT39" s="51">
        <f t="shared" si="4"/>
        <v>7.150422794117647</v>
      </c>
      <c r="AU39" s="51">
        <f t="shared" si="5"/>
        <v>0.1339558823529412</v>
      </c>
    </row>
    <row r="40" spans="1:47">
      <c r="A40" s="47">
        <v>39202</v>
      </c>
      <c r="B40" s="26">
        <v>6.72</v>
      </c>
      <c r="C40" s="26">
        <v>6.78</v>
      </c>
      <c r="D40" s="26">
        <v>6.83</v>
      </c>
      <c r="E40" s="26">
        <v>6.86</v>
      </c>
      <c r="F40" s="26">
        <v>24.64</v>
      </c>
      <c r="G40" s="26">
        <v>28.93</v>
      </c>
      <c r="H40" s="26">
        <v>39.17</v>
      </c>
      <c r="I40" s="26">
        <v>48.47</v>
      </c>
      <c r="J40" s="26">
        <v>65.739999999999995</v>
      </c>
      <c r="K40" s="26">
        <v>75.23</v>
      </c>
      <c r="L40" s="26" t="e">
        <v>#N/A</v>
      </c>
      <c r="M40" s="26">
        <v>98.07</v>
      </c>
      <c r="N40" s="26">
        <v>3.62</v>
      </c>
      <c r="O40" s="26">
        <v>4.91</v>
      </c>
      <c r="P40" s="26">
        <v>6.89</v>
      </c>
      <c r="Q40" s="26">
        <v>9.11</v>
      </c>
      <c r="R40" s="48">
        <v>10</v>
      </c>
      <c r="S40" s="48">
        <v>8</v>
      </c>
      <c r="T40" s="48">
        <v>6</v>
      </c>
      <c r="U40" s="49">
        <v>6</v>
      </c>
      <c r="V40" s="26">
        <v>7</v>
      </c>
      <c r="W40" s="26">
        <v>7.04</v>
      </c>
      <c r="X40" s="76">
        <v>7.1</v>
      </c>
      <c r="Y40" s="76">
        <v>7.12</v>
      </c>
      <c r="Z40" s="26">
        <v>52.68</v>
      </c>
      <c r="AA40" s="26">
        <v>55.19</v>
      </c>
      <c r="AB40" s="26">
        <v>66.55</v>
      </c>
      <c r="AC40" s="26">
        <v>74.33</v>
      </c>
      <c r="AD40" s="26">
        <v>93.78</v>
      </c>
      <c r="AE40" s="26">
        <v>101.49</v>
      </c>
      <c r="AF40" s="26" t="e">
        <v>#N/A</v>
      </c>
      <c r="AG40" s="26">
        <v>123.93</v>
      </c>
      <c r="AH40" s="26">
        <v>3.4</v>
      </c>
      <c r="AI40" s="26">
        <v>4.58</v>
      </c>
      <c r="AJ40" s="26">
        <v>7.14</v>
      </c>
      <c r="AK40" s="26">
        <v>8.5500000000000007</v>
      </c>
      <c r="AL40" s="48">
        <v>6</v>
      </c>
      <c r="AM40" s="48">
        <v>5</v>
      </c>
      <c r="AN40" s="48">
        <v>0</v>
      </c>
      <c r="AO40" s="48">
        <v>3</v>
      </c>
      <c r="AP40" s="65">
        <f t="shared" si="1"/>
        <v>1.410000000000001</v>
      </c>
      <c r="AQ40" s="51">
        <f t="shared" si="0"/>
        <v>7.7800000000000008E-2</v>
      </c>
      <c r="AR40" s="51">
        <f t="shared" si="2"/>
        <v>5.5177304964538973E-2</v>
      </c>
      <c r="AS40" s="51">
        <f t="shared" si="3"/>
        <v>7.2000070921985815</v>
      </c>
      <c r="AT40" s="51">
        <f t="shared" si="4"/>
        <v>7.0922751773049644</v>
      </c>
      <c r="AU40" s="51">
        <f t="shared" si="5"/>
        <v>0.10773191489361711</v>
      </c>
    </row>
    <row r="41" spans="1:47">
      <c r="A41" s="47">
        <v>39233</v>
      </c>
      <c r="B41" s="26">
        <v>6.88</v>
      </c>
      <c r="C41" s="26">
        <v>6.94</v>
      </c>
      <c r="D41" s="26">
        <v>6.99</v>
      </c>
      <c r="E41" s="26">
        <v>6.99</v>
      </c>
      <c r="F41" s="26">
        <v>25.01</v>
      </c>
      <c r="G41" s="26">
        <v>29.13</v>
      </c>
      <c r="H41" s="26">
        <v>39.31</v>
      </c>
      <c r="I41" s="26">
        <v>45.87</v>
      </c>
      <c r="J41" s="26">
        <v>67.61</v>
      </c>
      <c r="K41" s="26">
        <v>79.23</v>
      </c>
      <c r="L41" s="26" t="e">
        <v>#N/A</v>
      </c>
      <c r="M41" s="26">
        <v>97.87</v>
      </c>
      <c r="N41" s="26">
        <v>3.59</v>
      </c>
      <c r="O41" s="26">
        <v>4.9800000000000004</v>
      </c>
      <c r="P41" s="26">
        <v>6.92</v>
      </c>
      <c r="Q41" s="26">
        <v>9.07</v>
      </c>
      <c r="R41" s="48">
        <v>10</v>
      </c>
      <c r="S41" s="48">
        <v>7</v>
      </c>
      <c r="T41" s="48">
        <v>6</v>
      </c>
      <c r="U41" s="49">
        <v>6</v>
      </c>
      <c r="V41" s="26">
        <v>7.12</v>
      </c>
      <c r="W41" s="26">
        <v>7.17</v>
      </c>
      <c r="X41" s="76">
        <v>7.22</v>
      </c>
      <c r="Y41" s="76">
        <v>7.24</v>
      </c>
      <c r="Z41" s="26">
        <v>49.19</v>
      </c>
      <c r="AA41" s="26">
        <v>51.84</v>
      </c>
      <c r="AB41" s="26">
        <v>62.77</v>
      </c>
      <c r="AC41" s="26">
        <v>70.22</v>
      </c>
      <c r="AD41" s="26">
        <v>91.79</v>
      </c>
      <c r="AE41" s="26">
        <v>101.94</v>
      </c>
      <c r="AF41" s="26" t="e">
        <v>#N/A</v>
      </c>
      <c r="AG41" s="26">
        <v>122.22</v>
      </c>
      <c r="AH41" s="26">
        <v>3.36</v>
      </c>
      <c r="AI41" s="26">
        <v>4.57</v>
      </c>
      <c r="AJ41" s="26">
        <v>7.16</v>
      </c>
      <c r="AK41" s="26">
        <v>8.48</v>
      </c>
      <c r="AL41" s="48">
        <v>7</v>
      </c>
      <c r="AM41" s="48">
        <v>4</v>
      </c>
      <c r="AN41" s="48">
        <v>0</v>
      </c>
      <c r="AO41" s="48">
        <v>3</v>
      </c>
      <c r="AP41" s="65">
        <f t="shared" si="1"/>
        <v>1.3200000000000003</v>
      </c>
      <c r="AQ41" s="51">
        <f t="shared" si="0"/>
        <v>7.4499999999999955E-2</v>
      </c>
      <c r="AR41" s="51">
        <f t="shared" si="2"/>
        <v>5.6439393939393893E-2</v>
      </c>
      <c r="AS41" s="51">
        <f t="shared" si="3"/>
        <v>7.325787878787879</v>
      </c>
      <c r="AT41" s="51">
        <f t="shared" si="4"/>
        <v>7.2109696969696966</v>
      </c>
      <c r="AU41" s="51">
        <f t="shared" si="5"/>
        <v>0.11481818181818237</v>
      </c>
    </row>
    <row r="42" spans="1:47">
      <c r="A42" s="47">
        <v>39263</v>
      </c>
      <c r="B42" s="26">
        <v>7.15</v>
      </c>
      <c r="C42" s="26">
        <v>7.28</v>
      </c>
      <c r="D42" s="26">
        <v>7.34</v>
      </c>
      <c r="E42" s="26">
        <v>7.33</v>
      </c>
      <c r="F42" s="26">
        <v>26.81</v>
      </c>
      <c r="G42" s="26">
        <v>31.99</v>
      </c>
      <c r="H42" s="26">
        <v>42.82</v>
      </c>
      <c r="I42" s="26">
        <v>47.46</v>
      </c>
      <c r="J42" s="26">
        <v>70.010000000000005</v>
      </c>
      <c r="K42" s="26">
        <v>87.59</v>
      </c>
      <c r="L42" s="26" t="e">
        <v>#N/A</v>
      </c>
      <c r="M42" s="26">
        <v>107.36</v>
      </c>
      <c r="N42" s="26">
        <v>3.48</v>
      </c>
      <c r="O42" s="26">
        <v>4.8600000000000003</v>
      </c>
      <c r="P42" s="26">
        <v>6.99</v>
      </c>
      <c r="Q42" s="26">
        <v>9.0299999999999994</v>
      </c>
      <c r="R42" s="48">
        <v>12</v>
      </c>
      <c r="S42" s="48">
        <v>5</v>
      </c>
      <c r="T42" s="48">
        <v>5</v>
      </c>
      <c r="U42" s="49">
        <v>6</v>
      </c>
      <c r="V42" s="26">
        <v>7.41</v>
      </c>
      <c r="W42" s="26">
        <v>7.54</v>
      </c>
      <c r="X42" s="76">
        <v>7.6</v>
      </c>
      <c r="Y42" s="76">
        <v>7.59</v>
      </c>
      <c r="Z42" s="26">
        <v>52.72</v>
      </c>
      <c r="AA42" s="26">
        <v>57.12</v>
      </c>
      <c r="AB42" s="26">
        <v>68.75</v>
      </c>
      <c r="AC42" s="26">
        <v>73.94</v>
      </c>
      <c r="AD42" s="26">
        <v>95.92</v>
      </c>
      <c r="AE42" s="26">
        <v>112.72</v>
      </c>
      <c r="AF42" s="26" t="e">
        <v>#N/A</v>
      </c>
      <c r="AG42" s="26">
        <v>133.84</v>
      </c>
      <c r="AH42" s="26">
        <v>3.33</v>
      </c>
      <c r="AI42" s="26">
        <v>4.55</v>
      </c>
      <c r="AJ42" s="26">
        <v>7.18</v>
      </c>
      <c r="AK42" s="26">
        <v>8.4</v>
      </c>
      <c r="AL42" s="48">
        <v>7</v>
      </c>
      <c r="AM42" s="48">
        <v>4</v>
      </c>
      <c r="AN42" s="48">
        <v>1</v>
      </c>
      <c r="AO42" s="48">
        <v>2</v>
      </c>
      <c r="AP42" s="65">
        <f t="shared" si="1"/>
        <v>1.2200000000000006</v>
      </c>
      <c r="AQ42" s="51">
        <f t="shared" si="0"/>
        <v>5.1899999999999974E-2</v>
      </c>
      <c r="AR42" s="51">
        <f t="shared" si="2"/>
        <v>4.2540983606557337E-2</v>
      </c>
      <c r="AS42" s="51">
        <f t="shared" si="3"/>
        <v>7.6580655737704912</v>
      </c>
      <c r="AT42" s="51">
        <f t="shared" si="4"/>
        <v>7.5923426229508193</v>
      </c>
      <c r="AU42" s="51">
        <f t="shared" si="5"/>
        <v>6.5722950819671944E-2</v>
      </c>
    </row>
    <row r="43" spans="1:47">
      <c r="A43" s="47">
        <v>39294</v>
      </c>
      <c r="B43" s="26">
        <v>7.2</v>
      </c>
      <c r="C43" s="26">
        <v>7.28</v>
      </c>
      <c r="D43" s="26">
        <v>7.3</v>
      </c>
      <c r="E43" s="26">
        <v>7.3</v>
      </c>
      <c r="F43" s="26">
        <v>28.06</v>
      </c>
      <c r="G43" s="26">
        <v>32.78</v>
      </c>
      <c r="H43" s="26">
        <v>43.91</v>
      </c>
      <c r="I43" s="26">
        <v>53.47</v>
      </c>
      <c r="J43" s="26">
        <v>80.760000000000005</v>
      </c>
      <c r="K43" s="26">
        <v>98.98</v>
      </c>
      <c r="L43" s="26" t="e">
        <v>#N/A</v>
      </c>
      <c r="M43" s="26">
        <v>127.37</v>
      </c>
      <c r="N43" s="26">
        <v>3.58</v>
      </c>
      <c r="O43" s="26">
        <v>4.84</v>
      </c>
      <c r="P43" s="26">
        <v>6.92</v>
      </c>
      <c r="Q43" s="26">
        <v>8.9700000000000006</v>
      </c>
      <c r="R43" s="48">
        <v>11</v>
      </c>
      <c r="S43" s="48">
        <v>6</v>
      </c>
      <c r="T43" s="48">
        <v>6</v>
      </c>
      <c r="U43" s="49">
        <v>5</v>
      </c>
      <c r="V43" s="26">
        <v>7.46</v>
      </c>
      <c r="W43" s="26">
        <v>7.52</v>
      </c>
      <c r="X43" s="76">
        <v>7.62</v>
      </c>
      <c r="Y43" s="76">
        <v>7.64</v>
      </c>
      <c r="Z43" s="26">
        <v>53.89</v>
      </c>
      <c r="AA43" s="26">
        <v>56.88</v>
      </c>
      <c r="AB43" s="26">
        <v>75.78</v>
      </c>
      <c r="AC43" s="26">
        <v>86.87</v>
      </c>
      <c r="AD43" s="26">
        <v>106.59</v>
      </c>
      <c r="AE43" s="26">
        <v>123.08</v>
      </c>
      <c r="AF43" s="26" t="e">
        <v>#N/A</v>
      </c>
      <c r="AG43" s="26">
        <v>160.77000000000001</v>
      </c>
      <c r="AH43" s="26">
        <v>3.29</v>
      </c>
      <c r="AI43" s="26">
        <v>4.54</v>
      </c>
      <c r="AJ43" s="26">
        <v>7.19</v>
      </c>
      <c r="AK43" s="26">
        <v>8.33</v>
      </c>
      <c r="AL43" s="48">
        <v>7</v>
      </c>
      <c r="AM43" s="48">
        <v>4</v>
      </c>
      <c r="AN43" s="48">
        <v>1</v>
      </c>
      <c r="AO43" s="48">
        <v>2</v>
      </c>
      <c r="AP43" s="65">
        <f t="shared" si="1"/>
        <v>1.1399999999999997</v>
      </c>
      <c r="AQ43" s="51">
        <f t="shared" si="0"/>
        <v>0.11090000000000004</v>
      </c>
      <c r="AR43" s="51">
        <f t="shared" si="2"/>
        <v>9.7280701754386023E-2</v>
      </c>
      <c r="AS43" s="51">
        <f t="shared" si="3"/>
        <v>7.8024587719298246</v>
      </c>
      <c r="AT43" s="51">
        <f t="shared" si="4"/>
        <v>7.6015166666666669</v>
      </c>
      <c r="AU43" s="51">
        <f t="shared" si="5"/>
        <v>0.2009421052631577</v>
      </c>
    </row>
    <row r="44" spans="1:47">
      <c r="A44" s="47">
        <v>39325</v>
      </c>
      <c r="B44" s="26">
        <v>7.11</v>
      </c>
      <c r="C44" s="26">
        <v>7.21</v>
      </c>
      <c r="D44" s="26">
        <v>7.27</v>
      </c>
      <c r="E44" s="26">
        <v>7.27</v>
      </c>
      <c r="F44" s="26">
        <v>28.15</v>
      </c>
      <c r="G44" s="26">
        <v>37.369999999999997</v>
      </c>
      <c r="H44" s="26">
        <v>53.14</v>
      </c>
      <c r="I44" s="26">
        <v>62.27</v>
      </c>
      <c r="J44" s="26">
        <v>90.35</v>
      </c>
      <c r="K44" s="26">
        <v>107.57</v>
      </c>
      <c r="L44" s="26" t="e">
        <v>#N/A</v>
      </c>
      <c r="M44" s="26">
        <v>134.97</v>
      </c>
      <c r="N44" s="26">
        <v>3.64</v>
      </c>
      <c r="O44" s="26">
        <v>4.84</v>
      </c>
      <c r="P44" s="26">
        <v>6.92</v>
      </c>
      <c r="Q44" s="26">
        <v>8.92</v>
      </c>
      <c r="R44" s="48">
        <v>10</v>
      </c>
      <c r="S44" s="48">
        <v>6</v>
      </c>
      <c r="T44" s="48">
        <v>6</v>
      </c>
      <c r="U44" s="49">
        <v>5</v>
      </c>
      <c r="V44" s="26">
        <v>7.31</v>
      </c>
      <c r="W44" s="26">
        <v>7.37</v>
      </c>
      <c r="X44" s="76">
        <v>7.56</v>
      </c>
      <c r="Y44" s="76">
        <v>7.6</v>
      </c>
      <c r="Z44" s="26">
        <v>48.61</v>
      </c>
      <c r="AA44" s="26">
        <v>53.96</v>
      </c>
      <c r="AB44" s="26">
        <v>81.5</v>
      </c>
      <c r="AC44" s="26">
        <v>95.46</v>
      </c>
      <c r="AD44" s="26">
        <v>110.81</v>
      </c>
      <c r="AE44" s="26">
        <v>124.16</v>
      </c>
      <c r="AF44" s="26" t="e">
        <v>#N/A</v>
      </c>
      <c r="AG44" s="26">
        <v>168.16</v>
      </c>
      <c r="AH44" s="26">
        <v>3.32</v>
      </c>
      <c r="AI44" s="26">
        <v>4.54</v>
      </c>
      <c r="AJ44" s="26">
        <v>7.2</v>
      </c>
      <c r="AK44" s="26">
        <v>8.25</v>
      </c>
      <c r="AL44" s="48">
        <v>6</v>
      </c>
      <c r="AM44" s="48">
        <v>4</v>
      </c>
      <c r="AN44" s="48">
        <v>1</v>
      </c>
      <c r="AO44" s="48">
        <v>2</v>
      </c>
      <c r="AP44" s="65">
        <f t="shared" si="1"/>
        <v>1.0499999999999998</v>
      </c>
      <c r="AQ44" s="51">
        <f t="shared" si="0"/>
        <v>0.13959999999999995</v>
      </c>
      <c r="AR44" s="51">
        <f t="shared" si="2"/>
        <v>0.13295238095238093</v>
      </c>
      <c r="AS44" s="51">
        <f t="shared" si="3"/>
        <v>7.8326666666666664</v>
      </c>
      <c r="AT44" s="51">
        <f t="shared" si="4"/>
        <v>7.5334095238095236</v>
      </c>
      <c r="AU44" s="51">
        <f t="shared" si="5"/>
        <v>0.29925714285714289</v>
      </c>
    </row>
    <row r="45" spans="1:47">
      <c r="A45" s="47">
        <v>39355</v>
      </c>
      <c r="B45" s="26">
        <v>7.33</v>
      </c>
      <c r="C45" s="26">
        <v>7.46</v>
      </c>
      <c r="D45" s="26">
        <v>7.53</v>
      </c>
      <c r="E45" s="26">
        <v>7.53</v>
      </c>
      <c r="F45" s="26">
        <v>37.99</v>
      </c>
      <c r="G45" s="26">
        <v>48.13</v>
      </c>
      <c r="H45" s="26">
        <v>63.33</v>
      </c>
      <c r="I45" s="26">
        <v>72.959999999999994</v>
      </c>
      <c r="J45" s="26">
        <v>89.59</v>
      </c>
      <c r="K45" s="26">
        <v>105.53</v>
      </c>
      <c r="L45" s="26" t="e">
        <v>#N/A</v>
      </c>
      <c r="M45" s="26">
        <v>138.96</v>
      </c>
      <c r="N45" s="26">
        <v>3.63</v>
      </c>
      <c r="O45" s="26">
        <v>4.84</v>
      </c>
      <c r="P45" s="26">
        <v>6.92</v>
      </c>
      <c r="Q45" s="26">
        <v>8.86</v>
      </c>
      <c r="R45" s="48">
        <v>10</v>
      </c>
      <c r="S45" s="48">
        <v>5</v>
      </c>
      <c r="T45" s="48">
        <v>6</v>
      </c>
      <c r="U45" s="49">
        <v>5</v>
      </c>
      <c r="V45" s="26">
        <v>7.52</v>
      </c>
      <c r="W45" s="26">
        <v>7.61</v>
      </c>
      <c r="X45" s="76">
        <v>7.85</v>
      </c>
      <c r="Y45" s="76">
        <v>7.92</v>
      </c>
      <c r="Z45" s="26">
        <v>56.71</v>
      </c>
      <c r="AA45" s="26">
        <v>63.06</v>
      </c>
      <c r="AB45" s="26">
        <v>95.8</v>
      </c>
      <c r="AC45" s="26">
        <v>111.72</v>
      </c>
      <c r="AD45" s="26">
        <v>108.31</v>
      </c>
      <c r="AE45" s="26">
        <v>120.46</v>
      </c>
      <c r="AF45" s="26" t="e">
        <v>#N/A</v>
      </c>
      <c r="AG45" s="26">
        <v>177.72</v>
      </c>
      <c r="AH45" s="26">
        <v>3.28</v>
      </c>
      <c r="AI45" s="26">
        <v>4.54</v>
      </c>
      <c r="AJ45" s="26">
        <v>7.2</v>
      </c>
      <c r="AK45" s="26">
        <v>8.18</v>
      </c>
      <c r="AL45" s="48">
        <v>6</v>
      </c>
      <c r="AM45" s="48">
        <v>4</v>
      </c>
      <c r="AN45" s="48">
        <v>2</v>
      </c>
      <c r="AO45" s="48">
        <v>1</v>
      </c>
      <c r="AP45" s="65">
        <f t="shared" ref="AP45:AP76" si="6">AK45-AJ45</f>
        <v>0.97999999999999954</v>
      </c>
      <c r="AQ45" s="51">
        <f t="shared" ref="AQ45:AQ76" si="7">(AC45-AB45)/100</f>
        <v>0.15920000000000001</v>
      </c>
      <c r="AR45" s="51">
        <f t="shared" si="2"/>
        <v>0.16244897959183682</v>
      </c>
      <c r="AS45" s="51">
        <f t="shared" si="3"/>
        <v>8.2156571428571432</v>
      </c>
      <c r="AT45" s="51">
        <f t="shared" si="4"/>
        <v>7.817510204081632</v>
      </c>
      <c r="AU45" s="51">
        <f t="shared" si="5"/>
        <v>0.39814693877551122</v>
      </c>
    </row>
    <row r="46" spans="1:47">
      <c r="A46" s="47">
        <v>39386</v>
      </c>
      <c r="B46" s="26">
        <v>7.65</v>
      </c>
      <c r="C46" s="26">
        <v>7.68</v>
      </c>
      <c r="D46" s="26">
        <v>7.63</v>
      </c>
      <c r="E46" s="26">
        <v>7.55</v>
      </c>
      <c r="F46" s="26">
        <v>36.74</v>
      </c>
      <c r="G46" s="26">
        <v>45.65</v>
      </c>
      <c r="H46" s="26">
        <v>56.12</v>
      </c>
      <c r="I46" s="26">
        <v>63.36</v>
      </c>
      <c r="J46" s="26">
        <v>96.54</v>
      </c>
      <c r="K46" s="26">
        <v>113.05</v>
      </c>
      <c r="L46" s="26" t="e">
        <v>#N/A</v>
      </c>
      <c r="M46" s="26">
        <v>141.66</v>
      </c>
      <c r="N46" s="26">
        <v>3.6</v>
      </c>
      <c r="O46" s="26">
        <v>4.87</v>
      </c>
      <c r="P46" s="26">
        <v>6.88</v>
      </c>
      <c r="Q46" s="26">
        <v>8.8000000000000007</v>
      </c>
      <c r="R46" s="48">
        <v>10</v>
      </c>
      <c r="S46" s="48">
        <v>5</v>
      </c>
      <c r="T46" s="48">
        <v>7</v>
      </c>
      <c r="U46" s="49">
        <v>5</v>
      </c>
      <c r="V46" s="26">
        <v>7.79</v>
      </c>
      <c r="W46" s="26">
        <v>7.78</v>
      </c>
      <c r="X46" s="76">
        <v>7.95</v>
      </c>
      <c r="Y46" s="76">
        <v>7.96</v>
      </c>
      <c r="Z46" s="26">
        <v>50.88</v>
      </c>
      <c r="AA46" s="26">
        <v>55.75</v>
      </c>
      <c r="AB46" s="26">
        <v>87.52</v>
      </c>
      <c r="AC46" s="26">
        <v>104.27</v>
      </c>
      <c r="AD46" s="26">
        <v>110.68</v>
      </c>
      <c r="AE46" s="26">
        <v>123.15</v>
      </c>
      <c r="AF46" s="26" t="e">
        <v>#N/A</v>
      </c>
      <c r="AG46" s="26">
        <v>182.57</v>
      </c>
      <c r="AH46" s="26">
        <v>3.24</v>
      </c>
      <c r="AI46" s="26">
        <v>4.54</v>
      </c>
      <c r="AJ46" s="26">
        <v>7.19</v>
      </c>
      <c r="AK46" s="26">
        <v>8.11</v>
      </c>
      <c r="AL46" s="48">
        <v>8</v>
      </c>
      <c r="AM46" s="48">
        <v>2</v>
      </c>
      <c r="AN46" s="48">
        <v>2</v>
      </c>
      <c r="AO46" s="48">
        <v>1</v>
      </c>
      <c r="AP46" s="65">
        <f t="shared" si="6"/>
        <v>0.91999999999999904</v>
      </c>
      <c r="AQ46" s="51">
        <f t="shared" si="7"/>
        <v>0.16750000000000001</v>
      </c>
      <c r="AR46" s="51">
        <f t="shared" si="2"/>
        <v>0.18206521739130455</v>
      </c>
      <c r="AS46" s="51">
        <f t="shared" si="3"/>
        <v>8.3041032608695655</v>
      </c>
      <c r="AT46" s="51">
        <f t="shared" si="4"/>
        <v>7.9154076086956522</v>
      </c>
      <c r="AU46" s="51">
        <f t="shared" si="5"/>
        <v>0.38869565217391333</v>
      </c>
    </row>
    <row r="47" spans="1:47">
      <c r="A47" s="47">
        <v>39416</v>
      </c>
      <c r="B47" s="26">
        <v>8.01</v>
      </c>
      <c r="C47" s="26">
        <v>8.0299999999999994</v>
      </c>
      <c r="D47" s="26">
        <v>7.97</v>
      </c>
      <c r="E47" s="26">
        <v>7.9</v>
      </c>
      <c r="F47" s="26">
        <v>59.46</v>
      </c>
      <c r="G47" s="26">
        <v>69</v>
      </c>
      <c r="H47" s="26">
        <v>82.35</v>
      </c>
      <c r="I47" s="26">
        <v>95.18</v>
      </c>
      <c r="J47" s="26">
        <v>153.66</v>
      </c>
      <c r="K47" s="26">
        <v>170.7</v>
      </c>
      <c r="L47" s="26" t="e">
        <v>#N/A</v>
      </c>
      <c r="M47" s="26">
        <v>189.98</v>
      </c>
      <c r="N47" s="26">
        <v>3.6</v>
      </c>
      <c r="O47" s="26">
        <v>4.8600000000000003</v>
      </c>
      <c r="P47" s="26">
        <v>6.88</v>
      </c>
      <c r="Q47" s="26">
        <v>8.74</v>
      </c>
      <c r="R47" s="48">
        <v>9</v>
      </c>
      <c r="S47" s="48">
        <v>6</v>
      </c>
      <c r="T47" s="48">
        <v>6</v>
      </c>
      <c r="U47" s="49">
        <v>4</v>
      </c>
      <c r="V47" s="26">
        <v>8.07</v>
      </c>
      <c r="W47" s="26">
        <v>8.14</v>
      </c>
      <c r="X47" s="76">
        <v>8.16</v>
      </c>
      <c r="Y47" s="76">
        <v>8.01</v>
      </c>
      <c r="Z47" s="26">
        <v>65.849999999999994</v>
      </c>
      <c r="AA47" s="26">
        <v>80.430000000000007</v>
      </c>
      <c r="AB47" s="26">
        <v>100.91</v>
      </c>
      <c r="AC47" s="26">
        <v>106.51</v>
      </c>
      <c r="AD47" s="26">
        <v>160.05000000000001</v>
      </c>
      <c r="AE47" s="26">
        <v>182.13</v>
      </c>
      <c r="AF47" s="26" t="e">
        <v>#N/A</v>
      </c>
      <c r="AG47" s="26">
        <v>201.31</v>
      </c>
      <c r="AH47" s="26">
        <v>3.09</v>
      </c>
      <c r="AI47" s="26">
        <v>4.45</v>
      </c>
      <c r="AJ47" s="26">
        <v>6.88</v>
      </c>
      <c r="AK47" s="26">
        <v>7.56</v>
      </c>
      <c r="AL47" s="48">
        <v>9</v>
      </c>
      <c r="AM47" s="48">
        <v>2</v>
      </c>
      <c r="AN47" s="48">
        <v>2</v>
      </c>
      <c r="AO47" s="48">
        <v>0</v>
      </c>
      <c r="AP47" s="65">
        <f t="shared" si="6"/>
        <v>0.67999999999999972</v>
      </c>
      <c r="AQ47" s="51">
        <f t="shared" si="7"/>
        <v>5.6000000000000084E-2</v>
      </c>
      <c r="AR47" s="51">
        <f t="shared" si="2"/>
        <v>8.2352941176470754E-2</v>
      </c>
      <c r="AS47" s="51">
        <f t="shared" si="3"/>
        <v>8.2109411764705893</v>
      </c>
      <c r="AT47" s="51">
        <f t="shared" si="4"/>
        <v>8.1698823529411762</v>
      </c>
      <c r="AU47" s="51">
        <f t="shared" si="5"/>
        <v>4.1058823529413147E-2</v>
      </c>
    </row>
    <row r="48" spans="1:47">
      <c r="A48" s="47">
        <v>39447</v>
      </c>
      <c r="B48" s="26">
        <v>8.26</v>
      </c>
      <c r="C48" s="26">
        <v>8.3699999999999992</v>
      </c>
      <c r="D48" s="26">
        <v>8.41</v>
      </c>
      <c r="E48" s="26">
        <v>8.39</v>
      </c>
      <c r="F48" s="26">
        <v>74.45</v>
      </c>
      <c r="G48" s="26">
        <v>85.84</v>
      </c>
      <c r="H48" s="26">
        <v>105.6</v>
      </c>
      <c r="I48" s="26">
        <v>121.65</v>
      </c>
      <c r="J48" s="26">
        <v>136.94999999999999</v>
      </c>
      <c r="K48" s="26">
        <v>166.04</v>
      </c>
      <c r="L48" s="26" t="e">
        <v>#N/A</v>
      </c>
      <c r="M48" s="26">
        <v>206.05</v>
      </c>
      <c r="N48" s="26">
        <v>3.53</v>
      </c>
      <c r="O48" s="26">
        <v>4.83</v>
      </c>
      <c r="P48" s="26">
        <v>6.91</v>
      </c>
      <c r="Q48" s="26">
        <v>8.69</v>
      </c>
      <c r="R48" s="48">
        <v>10</v>
      </c>
      <c r="S48" s="48">
        <v>4</v>
      </c>
      <c r="T48" s="48">
        <v>7</v>
      </c>
      <c r="U48" s="49">
        <v>3</v>
      </c>
      <c r="V48" s="26">
        <v>8.2200000000000006</v>
      </c>
      <c r="W48" s="26">
        <v>8.34</v>
      </c>
      <c r="X48" s="76">
        <v>8.51</v>
      </c>
      <c r="Y48" s="76">
        <v>8.56</v>
      </c>
      <c r="Z48" s="26">
        <v>70.099999999999994</v>
      </c>
      <c r="AA48" s="26">
        <v>83.17</v>
      </c>
      <c r="AB48" s="26">
        <v>115.55</v>
      </c>
      <c r="AC48" s="26">
        <v>139.25</v>
      </c>
      <c r="AD48" s="26">
        <v>132.6</v>
      </c>
      <c r="AE48" s="26">
        <v>163.37</v>
      </c>
      <c r="AF48" s="26" t="e">
        <v>#N/A</v>
      </c>
      <c r="AG48" s="26">
        <v>223.65</v>
      </c>
      <c r="AH48" s="26">
        <v>3.06</v>
      </c>
      <c r="AI48" s="26">
        <v>4.54</v>
      </c>
      <c r="AJ48" s="26">
        <v>7.16</v>
      </c>
      <c r="AK48" s="26">
        <v>7.96</v>
      </c>
      <c r="AL48" s="48">
        <v>9</v>
      </c>
      <c r="AM48" s="48">
        <v>2</v>
      </c>
      <c r="AN48" s="48">
        <v>2</v>
      </c>
      <c r="AO48" s="48">
        <v>1</v>
      </c>
      <c r="AP48" s="65">
        <f t="shared" si="6"/>
        <v>0.79999999999999982</v>
      </c>
      <c r="AQ48" s="51">
        <f t="shared" si="7"/>
        <v>0.23700000000000002</v>
      </c>
      <c r="AR48" s="51">
        <f t="shared" si="2"/>
        <v>0.29625000000000007</v>
      </c>
      <c r="AS48" s="51">
        <f t="shared" si="3"/>
        <v>9.1643500000000007</v>
      </c>
      <c r="AT48" s="51">
        <f t="shared" si="4"/>
        <v>8.4626000000000001</v>
      </c>
      <c r="AU48" s="51">
        <f t="shared" si="5"/>
        <v>0.70175000000000054</v>
      </c>
    </row>
    <row r="49" spans="1:47">
      <c r="A49" s="47">
        <v>39478</v>
      </c>
      <c r="B49" s="26">
        <v>8.26</v>
      </c>
      <c r="C49" s="26">
        <v>8.3800000000000008</v>
      </c>
      <c r="D49" s="26">
        <v>8.42</v>
      </c>
      <c r="E49" s="26">
        <v>8.4499999999999993</v>
      </c>
      <c r="F49" s="26">
        <v>94.31</v>
      </c>
      <c r="G49" s="26">
        <v>109.26</v>
      </c>
      <c r="H49" s="26">
        <v>127.71</v>
      </c>
      <c r="I49" s="26">
        <v>148.01</v>
      </c>
      <c r="J49" s="26">
        <v>165.11</v>
      </c>
      <c r="K49" s="26">
        <v>190.26</v>
      </c>
      <c r="L49" s="26" t="e">
        <v>#N/A</v>
      </c>
      <c r="M49" s="26">
        <v>236.21</v>
      </c>
      <c r="N49" s="26">
        <v>3.48</v>
      </c>
      <c r="O49" s="26">
        <v>4.83</v>
      </c>
      <c r="P49" s="26">
        <v>6.9</v>
      </c>
      <c r="Q49" s="26">
        <v>8.6300000000000008</v>
      </c>
      <c r="R49" s="48">
        <v>10</v>
      </c>
      <c r="S49" s="48">
        <v>4</v>
      </c>
      <c r="T49" s="48">
        <v>7</v>
      </c>
      <c r="U49" s="49">
        <v>3</v>
      </c>
      <c r="V49" s="26">
        <v>8.2200000000000006</v>
      </c>
      <c r="W49" s="26">
        <v>8.34</v>
      </c>
      <c r="X49" s="76">
        <v>8.39</v>
      </c>
      <c r="Y49" s="76">
        <v>8.36</v>
      </c>
      <c r="Z49" s="26">
        <v>89.81</v>
      </c>
      <c r="AA49" s="26">
        <v>105.29</v>
      </c>
      <c r="AB49" s="26">
        <v>125.41</v>
      </c>
      <c r="AC49" s="26">
        <v>139.15</v>
      </c>
      <c r="AD49" s="26">
        <v>160.61000000000001</v>
      </c>
      <c r="AE49" s="26">
        <v>186.29</v>
      </c>
      <c r="AF49" s="26" t="e">
        <v>#N/A</v>
      </c>
      <c r="AG49" s="26">
        <v>227.35</v>
      </c>
      <c r="AH49" s="26">
        <v>3.02</v>
      </c>
      <c r="AI49" s="26">
        <v>4.5599999999999996</v>
      </c>
      <c r="AJ49" s="26">
        <v>7.14</v>
      </c>
      <c r="AK49" s="26">
        <v>7.88</v>
      </c>
      <c r="AL49" s="48">
        <v>9</v>
      </c>
      <c r="AM49" s="48">
        <v>2</v>
      </c>
      <c r="AN49" s="48">
        <v>2</v>
      </c>
      <c r="AO49" s="48">
        <v>1</v>
      </c>
      <c r="AP49" s="65">
        <f t="shared" si="6"/>
        <v>0.74000000000000021</v>
      </c>
      <c r="AQ49" s="51">
        <f t="shared" si="7"/>
        <v>0.13740000000000008</v>
      </c>
      <c r="AR49" s="51">
        <f t="shared" si="2"/>
        <v>0.18567567567567572</v>
      </c>
      <c r="AS49" s="51">
        <f t="shared" si="3"/>
        <v>8.7536324324324326</v>
      </c>
      <c r="AT49" s="51">
        <f t="shared" si="4"/>
        <v>8.3640054054054058</v>
      </c>
      <c r="AU49" s="51">
        <f t="shared" si="5"/>
        <v>0.38962702702702678</v>
      </c>
    </row>
    <row r="50" spans="1:47">
      <c r="A50" s="47">
        <v>39507</v>
      </c>
      <c r="B50" s="26">
        <v>8.73</v>
      </c>
      <c r="C50" s="26">
        <v>8.8800000000000008</v>
      </c>
      <c r="D50" s="26">
        <v>8.91</v>
      </c>
      <c r="E50" s="26">
        <v>9.0500000000000007</v>
      </c>
      <c r="F50" s="26">
        <v>103.83</v>
      </c>
      <c r="G50" s="26">
        <v>119.85</v>
      </c>
      <c r="H50" s="26">
        <v>140.54</v>
      </c>
      <c r="I50" s="26">
        <v>170.45</v>
      </c>
      <c r="J50" s="26">
        <v>204.13</v>
      </c>
      <c r="K50" s="26">
        <v>232.75</v>
      </c>
      <c r="L50" s="26" t="e">
        <v>#N/A</v>
      </c>
      <c r="M50" s="26">
        <v>283.64999999999998</v>
      </c>
      <c r="N50" s="26">
        <v>3.41</v>
      </c>
      <c r="O50" s="26">
        <v>4.8099999999999996</v>
      </c>
      <c r="P50" s="26">
        <v>6.84</v>
      </c>
      <c r="Q50" s="26">
        <v>8.57</v>
      </c>
      <c r="R50" s="48">
        <v>11</v>
      </c>
      <c r="S50" s="48">
        <v>5</v>
      </c>
      <c r="T50" s="48">
        <v>6</v>
      </c>
      <c r="U50" s="49">
        <v>2</v>
      </c>
      <c r="V50" s="26">
        <v>8.59</v>
      </c>
      <c r="W50" s="26">
        <v>8.8699999999999992</v>
      </c>
      <c r="X50" s="76">
        <v>9.08</v>
      </c>
      <c r="Y50" s="76">
        <v>8.98</v>
      </c>
      <c r="Z50" s="26">
        <v>89.57</v>
      </c>
      <c r="AA50" s="26">
        <v>118.17</v>
      </c>
      <c r="AB50" s="26">
        <v>157.68</v>
      </c>
      <c r="AC50" s="26">
        <v>163.44</v>
      </c>
      <c r="AD50" s="26">
        <v>189.87</v>
      </c>
      <c r="AE50" s="26">
        <v>231.07</v>
      </c>
      <c r="AF50" s="26" t="e">
        <v>#N/A</v>
      </c>
      <c r="AG50" s="26">
        <v>276.64</v>
      </c>
      <c r="AH50" s="26">
        <v>2.98</v>
      </c>
      <c r="AI50" s="26">
        <v>4.4800000000000004</v>
      </c>
      <c r="AJ50" s="26">
        <v>6.81</v>
      </c>
      <c r="AK50" s="26">
        <v>7.32</v>
      </c>
      <c r="AL50" s="48">
        <v>9</v>
      </c>
      <c r="AM50" s="48">
        <v>2</v>
      </c>
      <c r="AN50" s="48">
        <v>2</v>
      </c>
      <c r="AO50" s="48">
        <v>0</v>
      </c>
      <c r="AP50" s="65">
        <f t="shared" si="6"/>
        <v>0.51000000000000068</v>
      </c>
      <c r="AQ50" s="51">
        <f t="shared" si="7"/>
        <v>5.7599999999999908E-2</v>
      </c>
      <c r="AR50" s="51">
        <f t="shared" si="2"/>
        <v>0.11294117647058791</v>
      </c>
      <c r="AS50" s="51">
        <f t="shared" si="3"/>
        <v>9.2826823529411762</v>
      </c>
      <c r="AT50" s="51">
        <f t="shared" si="4"/>
        <v>9.1014588235294109</v>
      </c>
      <c r="AU50" s="51">
        <f t="shared" si="5"/>
        <v>0.18122352941176523</v>
      </c>
    </row>
    <row r="51" spans="1:47">
      <c r="A51" s="47">
        <v>39538</v>
      </c>
      <c r="B51" s="26">
        <v>8.51</v>
      </c>
      <c r="C51" s="26">
        <v>8.69</v>
      </c>
      <c r="D51" s="26">
        <v>8.7100000000000009</v>
      </c>
      <c r="E51" s="26">
        <v>8.67</v>
      </c>
      <c r="F51" s="26">
        <v>124.72</v>
      </c>
      <c r="G51" s="26">
        <v>138.34</v>
      </c>
      <c r="H51" s="26">
        <v>150.72</v>
      </c>
      <c r="I51" s="26">
        <v>157.02000000000001</v>
      </c>
      <c r="J51" s="26">
        <v>238.62</v>
      </c>
      <c r="K51" s="26">
        <v>260.04000000000002</v>
      </c>
      <c r="L51" s="26">
        <v>262.92</v>
      </c>
      <c r="M51" s="26">
        <v>261.12</v>
      </c>
      <c r="N51" s="26">
        <v>3.4</v>
      </c>
      <c r="O51" s="26">
        <v>4.8499999999999996</v>
      </c>
      <c r="P51" s="26">
        <v>6.82</v>
      </c>
      <c r="Q51" s="26">
        <v>8.5299999999999994</v>
      </c>
      <c r="R51" s="48">
        <v>12</v>
      </c>
      <c r="S51" s="48">
        <v>5</v>
      </c>
      <c r="T51" s="48">
        <v>5</v>
      </c>
      <c r="U51" s="49">
        <v>2</v>
      </c>
      <c r="V51" s="26">
        <v>8.4700000000000006</v>
      </c>
      <c r="W51" s="26">
        <v>8.77</v>
      </c>
      <c r="X51" s="76">
        <v>9.0500000000000007</v>
      </c>
      <c r="Y51" s="76">
        <v>9.2200000000000006</v>
      </c>
      <c r="Z51" s="26">
        <v>120.06</v>
      </c>
      <c r="AA51" s="26">
        <v>146.1</v>
      </c>
      <c r="AB51" s="26">
        <v>184.55</v>
      </c>
      <c r="AC51" s="26">
        <v>212.23</v>
      </c>
      <c r="AD51" s="26">
        <v>233.96</v>
      </c>
      <c r="AE51" s="26">
        <v>267.8</v>
      </c>
      <c r="AF51" s="26">
        <v>296.75</v>
      </c>
      <c r="AG51" s="26">
        <v>316.33</v>
      </c>
      <c r="AH51" s="26">
        <v>3.28</v>
      </c>
      <c r="AI51" s="26">
        <v>4.7699999999999996</v>
      </c>
      <c r="AJ51" s="26">
        <v>7.17</v>
      </c>
      <c r="AK51" s="26">
        <v>7.73</v>
      </c>
      <c r="AL51" s="48">
        <v>6</v>
      </c>
      <c r="AM51" s="48">
        <v>2</v>
      </c>
      <c r="AN51" s="48">
        <v>2</v>
      </c>
      <c r="AO51" s="48">
        <v>1</v>
      </c>
      <c r="AP51" s="65">
        <f t="shared" si="6"/>
        <v>0.5600000000000005</v>
      </c>
      <c r="AQ51" s="51">
        <f t="shared" si="7"/>
        <v>0.27679999999999977</v>
      </c>
      <c r="AR51" s="51">
        <f t="shared" si="2"/>
        <v>0.49428571428571344</v>
      </c>
      <c r="AS51" s="51">
        <f t="shared" si="3"/>
        <v>10.342028571428569</v>
      </c>
      <c r="AT51" s="51">
        <f t="shared" si="4"/>
        <v>8.9659714285714287</v>
      </c>
      <c r="AU51" s="51">
        <f t="shared" si="5"/>
        <v>1.3760571428571406</v>
      </c>
    </row>
    <row r="52" spans="1:47">
      <c r="A52" s="47">
        <v>39568</v>
      </c>
      <c r="B52" s="26">
        <v>8.5299999999999994</v>
      </c>
      <c r="C52" s="26">
        <v>8.65</v>
      </c>
      <c r="D52" s="26">
        <v>8.75</v>
      </c>
      <c r="E52" s="26">
        <v>8.8699999999999992</v>
      </c>
      <c r="F52" s="26">
        <v>97.06</v>
      </c>
      <c r="G52" s="26">
        <v>114.34</v>
      </c>
      <c r="H52" s="26">
        <v>136.27000000000001</v>
      </c>
      <c r="I52" s="26">
        <v>160.55000000000001</v>
      </c>
      <c r="J52" s="26">
        <v>215.36</v>
      </c>
      <c r="K52" s="26">
        <v>239.24</v>
      </c>
      <c r="L52" s="26">
        <v>247.77</v>
      </c>
      <c r="M52" s="26">
        <v>257.95</v>
      </c>
      <c r="N52" s="26">
        <v>3.42</v>
      </c>
      <c r="O52" s="26">
        <v>4.88</v>
      </c>
      <c r="P52" s="26">
        <v>6.74</v>
      </c>
      <c r="Q52" s="26">
        <v>8.4499999999999993</v>
      </c>
      <c r="R52" s="48">
        <v>12</v>
      </c>
      <c r="S52" s="48">
        <v>5</v>
      </c>
      <c r="T52" s="48">
        <v>6</v>
      </c>
      <c r="U52" s="49">
        <v>2</v>
      </c>
      <c r="V52" s="26">
        <v>8.73</v>
      </c>
      <c r="W52" s="26">
        <v>9.0299999999999994</v>
      </c>
      <c r="X52" s="76">
        <v>9.2799999999999994</v>
      </c>
      <c r="Y52" s="76">
        <v>9.23</v>
      </c>
      <c r="Z52" s="26">
        <v>117.73</v>
      </c>
      <c r="AA52" s="26">
        <v>152.35</v>
      </c>
      <c r="AB52" s="26">
        <v>189.4</v>
      </c>
      <c r="AC52" s="26">
        <v>196.95</v>
      </c>
      <c r="AD52" s="26">
        <v>236.03</v>
      </c>
      <c r="AE52" s="26">
        <v>277.25</v>
      </c>
      <c r="AF52" s="26">
        <v>300.89999999999998</v>
      </c>
      <c r="AG52" s="26">
        <v>294.35000000000002</v>
      </c>
      <c r="AH52" s="26">
        <v>3.22</v>
      </c>
      <c r="AI52" s="26">
        <v>4.71</v>
      </c>
      <c r="AJ52" s="26">
        <v>7.05</v>
      </c>
      <c r="AK52" s="26">
        <v>7.66</v>
      </c>
      <c r="AL52" s="48">
        <v>6</v>
      </c>
      <c r="AM52" s="48">
        <v>2</v>
      </c>
      <c r="AN52" s="48">
        <v>2</v>
      </c>
      <c r="AO52" s="48">
        <v>1</v>
      </c>
      <c r="AP52" s="65">
        <f t="shared" si="6"/>
        <v>0.61000000000000032</v>
      </c>
      <c r="AQ52" s="51">
        <f t="shared" si="7"/>
        <v>7.5499999999999831E-2</v>
      </c>
      <c r="AR52" s="51">
        <f t="shared" si="2"/>
        <v>0.12377049180327834</v>
      </c>
      <c r="AS52" s="51">
        <f t="shared" si="3"/>
        <v>9.5196229508196719</v>
      </c>
      <c r="AT52" s="51">
        <f t="shared" si="4"/>
        <v>9.2738114754098362</v>
      </c>
      <c r="AU52" s="51">
        <f t="shared" si="5"/>
        <v>0.24581147540983572</v>
      </c>
    </row>
    <row r="53" spans="1:47">
      <c r="A53" s="47">
        <v>39599</v>
      </c>
      <c r="B53" s="26">
        <v>8.61</v>
      </c>
      <c r="C53" s="26">
        <v>8.6999999999999993</v>
      </c>
      <c r="D53" s="26">
        <v>8.7200000000000006</v>
      </c>
      <c r="E53" s="26">
        <v>8.66</v>
      </c>
      <c r="F53" s="26">
        <v>91.92</v>
      </c>
      <c r="G53" s="26">
        <v>110.27</v>
      </c>
      <c r="H53" s="26">
        <v>128.21</v>
      </c>
      <c r="I53" s="26">
        <v>136.66</v>
      </c>
      <c r="J53" s="26">
        <v>188.12</v>
      </c>
      <c r="K53" s="26">
        <v>210.77</v>
      </c>
      <c r="L53" s="26">
        <v>216.01</v>
      </c>
      <c r="M53" s="26">
        <v>213.16</v>
      </c>
      <c r="N53" s="26">
        <v>3.3</v>
      </c>
      <c r="O53" s="26">
        <v>4.8099999999999996</v>
      </c>
      <c r="P53" s="26">
        <v>6.73</v>
      </c>
      <c r="Q53" s="26">
        <v>8.39</v>
      </c>
      <c r="R53" s="48">
        <v>13</v>
      </c>
      <c r="S53" s="48">
        <v>5</v>
      </c>
      <c r="T53" s="48">
        <v>6</v>
      </c>
      <c r="U53" s="49">
        <v>2</v>
      </c>
      <c r="V53" s="26">
        <v>8.8699999999999992</v>
      </c>
      <c r="W53" s="26">
        <v>8.9600000000000009</v>
      </c>
      <c r="X53" s="76">
        <v>9.1199999999999992</v>
      </c>
      <c r="Y53" s="76">
        <v>9.15</v>
      </c>
      <c r="Z53" s="26">
        <v>118.46</v>
      </c>
      <c r="AA53" s="26">
        <v>136.02000000000001</v>
      </c>
      <c r="AB53" s="26">
        <v>167.81</v>
      </c>
      <c r="AC53" s="26">
        <v>185.85</v>
      </c>
      <c r="AD53" s="26">
        <v>214.66</v>
      </c>
      <c r="AE53" s="26">
        <v>236.52</v>
      </c>
      <c r="AF53" s="26">
        <v>255.61</v>
      </c>
      <c r="AG53" s="26">
        <v>262.35000000000002</v>
      </c>
      <c r="AH53" s="26">
        <v>3.17</v>
      </c>
      <c r="AI53" s="26">
        <v>4.74</v>
      </c>
      <c r="AJ53" s="26">
        <v>7.01</v>
      </c>
      <c r="AK53" s="26">
        <v>7.58</v>
      </c>
      <c r="AL53" s="48">
        <v>6</v>
      </c>
      <c r="AM53" s="48">
        <v>2</v>
      </c>
      <c r="AN53" s="48">
        <v>2</v>
      </c>
      <c r="AO53" s="48">
        <v>1</v>
      </c>
      <c r="AP53" s="65">
        <f t="shared" si="6"/>
        <v>0.57000000000000028</v>
      </c>
      <c r="AQ53" s="51">
        <f t="shared" si="7"/>
        <v>0.18039999999999992</v>
      </c>
      <c r="AR53" s="51">
        <f t="shared" si="2"/>
        <v>0.31649122807017516</v>
      </c>
      <c r="AS53" s="51">
        <f t="shared" si="3"/>
        <v>9.9159087719298249</v>
      </c>
      <c r="AT53" s="51">
        <f t="shared" si="4"/>
        <v>9.1168350877192967</v>
      </c>
      <c r="AU53" s="51">
        <f t="shared" si="5"/>
        <v>0.79907368421052816</v>
      </c>
    </row>
    <row r="54" spans="1:47">
      <c r="A54" s="47">
        <v>39629</v>
      </c>
      <c r="B54" s="26">
        <v>8.92</v>
      </c>
      <c r="C54" s="26">
        <v>8.9600000000000009</v>
      </c>
      <c r="D54" s="26">
        <v>8.9600000000000009</v>
      </c>
      <c r="E54" s="26">
        <v>9.01</v>
      </c>
      <c r="F54" s="26">
        <v>111.01</v>
      </c>
      <c r="G54" s="26">
        <v>124.24</v>
      </c>
      <c r="H54" s="26">
        <v>139.69</v>
      </c>
      <c r="I54" s="26">
        <v>159.96</v>
      </c>
      <c r="J54" s="26">
        <v>221.71</v>
      </c>
      <c r="K54" s="26">
        <v>240.14</v>
      </c>
      <c r="L54" s="26">
        <v>248.99</v>
      </c>
      <c r="M54" s="26">
        <v>256.76</v>
      </c>
      <c r="N54" s="26">
        <v>3.29</v>
      </c>
      <c r="O54" s="26">
        <v>4.88</v>
      </c>
      <c r="P54" s="26">
        <v>6.72</v>
      </c>
      <c r="Q54" s="26">
        <v>8.3699999999999992</v>
      </c>
      <c r="R54" s="48">
        <v>13</v>
      </c>
      <c r="S54" s="48">
        <v>10</v>
      </c>
      <c r="T54" s="48">
        <v>8</v>
      </c>
      <c r="U54" s="49">
        <v>4</v>
      </c>
      <c r="V54" s="26">
        <v>9.34</v>
      </c>
      <c r="W54" s="26">
        <v>9.4600000000000009</v>
      </c>
      <c r="X54" s="76">
        <v>9.65</v>
      </c>
      <c r="Y54" s="76">
        <v>9.7100000000000009</v>
      </c>
      <c r="Z54" s="26">
        <v>152.94</v>
      </c>
      <c r="AA54" s="26">
        <v>173.88</v>
      </c>
      <c r="AB54" s="26">
        <v>208.86</v>
      </c>
      <c r="AC54" s="26">
        <v>229.15</v>
      </c>
      <c r="AD54" s="26">
        <v>263.64</v>
      </c>
      <c r="AE54" s="26">
        <v>289.77999999999997</v>
      </c>
      <c r="AF54" s="26">
        <v>318.16000000000003</v>
      </c>
      <c r="AG54" s="26">
        <v>325.95</v>
      </c>
      <c r="AH54" s="26">
        <v>3.83</v>
      </c>
      <c r="AI54" s="26">
        <v>5.07</v>
      </c>
      <c r="AJ54" s="26">
        <v>6.67</v>
      </c>
      <c r="AK54" s="26">
        <v>9.4600000000000009</v>
      </c>
      <c r="AL54" s="48">
        <v>6</v>
      </c>
      <c r="AM54" s="48">
        <v>4</v>
      </c>
      <c r="AN54" s="48">
        <v>4</v>
      </c>
      <c r="AO54" s="48">
        <v>1</v>
      </c>
      <c r="AP54" s="65">
        <f t="shared" si="6"/>
        <v>2.7900000000000009</v>
      </c>
      <c r="AQ54" s="51">
        <f t="shared" si="7"/>
        <v>0.20289999999999991</v>
      </c>
      <c r="AR54" s="51">
        <f t="shared" si="2"/>
        <v>7.2724014336917511E-2</v>
      </c>
      <c r="AS54" s="51">
        <f t="shared" si="3"/>
        <v>9.7492709677419356</v>
      </c>
      <c r="AT54" s="51">
        <f t="shared" si="4"/>
        <v>9.6739989247311833</v>
      </c>
      <c r="AU54" s="51">
        <f t="shared" si="5"/>
        <v>7.5272043010752299E-2</v>
      </c>
    </row>
    <row r="55" spans="1:47">
      <c r="A55" s="47">
        <v>39660</v>
      </c>
      <c r="B55" s="26">
        <v>8.34</v>
      </c>
      <c r="C55" s="26">
        <v>8.57</v>
      </c>
      <c r="D55" s="26">
        <v>8.69</v>
      </c>
      <c r="E55" s="26">
        <v>8.7899999999999991</v>
      </c>
      <c r="F55" s="26">
        <v>113.33</v>
      </c>
      <c r="G55" s="26">
        <v>134.56</v>
      </c>
      <c r="H55" s="26">
        <v>150.86000000000001</v>
      </c>
      <c r="I55" s="26">
        <v>164.94</v>
      </c>
      <c r="J55" s="26">
        <v>218.23</v>
      </c>
      <c r="K55" s="26">
        <v>241.66</v>
      </c>
      <c r="L55" s="26">
        <v>249.06</v>
      </c>
      <c r="M55" s="26">
        <v>257.64</v>
      </c>
      <c r="N55" s="26">
        <v>3.26</v>
      </c>
      <c r="O55" s="26">
        <v>4.87</v>
      </c>
      <c r="P55" s="26">
        <v>6.7</v>
      </c>
      <c r="Q55" s="26">
        <v>8.31</v>
      </c>
      <c r="R55" s="48">
        <v>13</v>
      </c>
      <c r="S55" s="48">
        <v>11</v>
      </c>
      <c r="T55" s="48">
        <v>7</v>
      </c>
      <c r="U55" s="49">
        <v>4</v>
      </c>
      <c r="V55" s="26">
        <v>8.6999999999999993</v>
      </c>
      <c r="W55" s="26">
        <v>8.93</v>
      </c>
      <c r="X55" s="76">
        <v>9.2799999999999994</v>
      </c>
      <c r="Y55" s="76">
        <v>9.27</v>
      </c>
      <c r="Z55" s="26">
        <v>149.38999999999999</v>
      </c>
      <c r="AA55" s="26">
        <v>171.35</v>
      </c>
      <c r="AB55" s="26">
        <v>210.02</v>
      </c>
      <c r="AC55" s="26">
        <v>212.15</v>
      </c>
      <c r="AD55" s="26">
        <v>254.29</v>
      </c>
      <c r="AE55" s="26">
        <v>278.45</v>
      </c>
      <c r="AF55" s="26">
        <v>308.22000000000003</v>
      </c>
      <c r="AG55" s="26">
        <v>304.85000000000002</v>
      </c>
      <c r="AH55" s="26">
        <v>3.81</v>
      </c>
      <c r="AI55" s="26">
        <v>5.03</v>
      </c>
      <c r="AJ55" s="26">
        <v>6.67</v>
      </c>
      <c r="AK55" s="26">
        <v>9.42</v>
      </c>
      <c r="AL55" s="48">
        <v>7</v>
      </c>
      <c r="AM55" s="48">
        <v>3</v>
      </c>
      <c r="AN55" s="48">
        <v>4</v>
      </c>
      <c r="AO55" s="48">
        <v>1</v>
      </c>
      <c r="AP55" s="65">
        <f t="shared" si="6"/>
        <v>2.75</v>
      </c>
      <c r="AQ55" s="51">
        <f t="shared" si="7"/>
        <v>2.1299999999999954E-2</v>
      </c>
      <c r="AR55" s="51">
        <f t="shared" si="2"/>
        <v>7.7454545454545285E-3</v>
      </c>
      <c r="AS55" s="51">
        <f t="shared" si="3"/>
        <v>9.2744923636363623</v>
      </c>
      <c r="AT55" s="51">
        <f t="shared" si="4"/>
        <v>9.2825559999999996</v>
      </c>
      <c r="AU55" s="51">
        <f t="shared" si="5"/>
        <v>-8.0636363636372721E-3</v>
      </c>
    </row>
    <row r="56" spans="1:47">
      <c r="A56" s="47">
        <v>39691</v>
      </c>
      <c r="B56" s="26">
        <v>7.69</v>
      </c>
      <c r="C56" s="26">
        <v>7.93</v>
      </c>
      <c r="D56" s="26">
        <v>8.1</v>
      </c>
      <c r="E56" s="26">
        <v>8.27</v>
      </c>
      <c r="F56" s="26">
        <v>101.36</v>
      </c>
      <c r="G56" s="26">
        <v>122.1</v>
      </c>
      <c r="H56" s="26">
        <v>146.09</v>
      </c>
      <c r="I56" s="26">
        <v>167.85</v>
      </c>
      <c r="J56" s="26">
        <v>204.56</v>
      </c>
      <c r="K56" s="26">
        <v>223.6</v>
      </c>
      <c r="L56" s="26">
        <v>239.19</v>
      </c>
      <c r="M56" s="26">
        <v>250.95</v>
      </c>
      <c r="N56" s="26">
        <v>3.2</v>
      </c>
      <c r="O56" s="26">
        <v>4.8600000000000003</v>
      </c>
      <c r="P56" s="26">
        <v>6.69</v>
      </c>
      <c r="Q56" s="26">
        <v>8.25</v>
      </c>
      <c r="R56" s="48">
        <v>14</v>
      </c>
      <c r="S56" s="48">
        <v>11</v>
      </c>
      <c r="T56" s="48">
        <v>7</v>
      </c>
      <c r="U56" s="49">
        <v>4</v>
      </c>
      <c r="V56" s="26">
        <v>8.32</v>
      </c>
      <c r="W56" s="26">
        <v>8.5500000000000007</v>
      </c>
      <c r="X56" s="76">
        <v>8.82</v>
      </c>
      <c r="Y56" s="76">
        <v>8.84</v>
      </c>
      <c r="Z56" s="26">
        <v>164.49</v>
      </c>
      <c r="AA56" s="26">
        <v>184.43</v>
      </c>
      <c r="AB56" s="26">
        <v>217.81</v>
      </c>
      <c r="AC56" s="26">
        <v>224.64</v>
      </c>
      <c r="AD56" s="26">
        <v>267.69</v>
      </c>
      <c r="AE56" s="26">
        <v>285.93</v>
      </c>
      <c r="AF56" s="26">
        <v>310.91000000000003</v>
      </c>
      <c r="AG56" s="26">
        <v>307.74</v>
      </c>
      <c r="AH56" s="26">
        <v>3.83</v>
      </c>
      <c r="AI56" s="26">
        <v>5.0199999999999996</v>
      </c>
      <c r="AJ56" s="26">
        <v>6.69</v>
      </c>
      <c r="AK56" s="26">
        <v>9.3800000000000008</v>
      </c>
      <c r="AL56" s="48">
        <v>6</v>
      </c>
      <c r="AM56" s="48">
        <v>2</v>
      </c>
      <c r="AN56" s="48">
        <v>4</v>
      </c>
      <c r="AO56" s="48">
        <v>1</v>
      </c>
      <c r="AP56" s="65">
        <f t="shared" si="6"/>
        <v>2.6900000000000004</v>
      </c>
      <c r="AQ56" s="51">
        <f t="shared" si="7"/>
        <v>6.8299999999999847E-2</v>
      </c>
      <c r="AR56" s="51">
        <f t="shared" si="2"/>
        <v>2.5390334572490646E-2</v>
      </c>
      <c r="AS56" s="51">
        <f t="shared" si="3"/>
        <v>8.8557420074349444</v>
      </c>
      <c r="AT56" s="51">
        <f t="shared" si="4"/>
        <v>8.8278710037174726</v>
      </c>
      <c r="AU56" s="51">
        <f t="shared" si="5"/>
        <v>2.7871003717471865E-2</v>
      </c>
    </row>
    <row r="57" spans="1:47">
      <c r="A57" s="47">
        <v>39721</v>
      </c>
      <c r="B57" s="26">
        <v>7.57</v>
      </c>
      <c r="C57" s="26">
        <v>7.86</v>
      </c>
      <c r="D57" s="26">
        <v>8.09</v>
      </c>
      <c r="E57" s="26">
        <v>8.4</v>
      </c>
      <c r="F57" s="26">
        <v>134.77000000000001</v>
      </c>
      <c r="G57" s="26">
        <v>157.5</v>
      </c>
      <c r="H57" s="26">
        <v>182.73</v>
      </c>
      <c r="I57" s="26">
        <v>214.92</v>
      </c>
      <c r="J57" s="26">
        <v>248.17</v>
      </c>
      <c r="K57" s="26">
        <v>267.2</v>
      </c>
      <c r="L57" s="26">
        <v>280.13</v>
      </c>
      <c r="M57" s="26">
        <v>300.42</v>
      </c>
      <c r="N57" s="26">
        <v>3.2</v>
      </c>
      <c r="O57" s="26">
        <v>4.8600000000000003</v>
      </c>
      <c r="P57" s="26">
        <v>6.67</v>
      </c>
      <c r="Q57" s="26">
        <v>8.19</v>
      </c>
      <c r="R57" s="48">
        <v>13</v>
      </c>
      <c r="S57" s="48">
        <v>11</v>
      </c>
      <c r="T57" s="48">
        <v>8</v>
      </c>
      <c r="U57" s="49">
        <v>3</v>
      </c>
      <c r="V57" s="26">
        <v>8.35</v>
      </c>
      <c r="W57" s="26">
        <v>8.76</v>
      </c>
      <c r="X57" s="76">
        <v>8.84</v>
      </c>
      <c r="Y57" s="76">
        <v>9.0299999999999994</v>
      </c>
      <c r="Z57" s="26">
        <v>212.77</v>
      </c>
      <c r="AA57" s="26">
        <v>247.79</v>
      </c>
      <c r="AB57" s="26">
        <v>257.63</v>
      </c>
      <c r="AC57" s="26">
        <v>278.25</v>
      </c>
      <c r="AD57" s="26">
        <v>326.17</v>
      </c>
      <c r="AE57" s="26">
        <v>357.49</v>
      </c>
      <c r="AF57" s="26">
        <v>355.03</v>
      </c>
      <c r="AG57" s="26">
        <v>363.75</v>
      </c>
      <c r="AH57" s="26">
        <v>3.81</v>
      </c>
      <c r="AI57" s="26">
        <v>4.97</v>
      </c>
      <c r="AJ57" s="26">
        <v>6.68</v>
      </c>
      <c r="AK57" s="26">
        <v>9.33</v>
      </c>
      <c r="AL57" s="48">
        <v>6</v>
      </c>
      <c r="AM57" s="48">
        <v>3</v>
      </c>
      <c r="AN57" s="48">
        <v>4</v>
      </c>
      <c r="AO57" s="48">
        <v>1</v>
      </c>
      <c r="AP57" s="65">
        <f t="shared" si="6"/>
        <v>2.6500000000000004</v>
      </c>
      <c r="AQ57" s="51">
        <f t="shared" si="7"/>
        <v>0.20620000000000005</v>
      </c>
      <c r="AR57" s="51">
        <f t="shared" si="2"/>
        <v>7.7811320754716987E-2</v>
      </c>
      <c r="AS57" s="51">
        <f t="shared" si="3"/>
        <v>9.0821335849056606</v>
      </c>
      <c r="AT57" s="51">
        <f t="shared" si="4"/>
        <v>8.8648996226415093</v>
      </c>
      <c r="AU57" s="51">
        <f t="shared" si="5"/>
        <v>0.21723396226415126</v>
      </c>
    </row>
    <row r="58" spans="1:47">
      <c r="A58" s="47">
        <v>39752</v>
      </c>
      <c r="B58" s="26">
        <v>8.8699999999999992</v>
      </c>
      <c r="C58" s="26">
        <v>9.32</v>
      </c>
      <c r="D58" s="26">
        <v>9.31</v>
      </c>
      <c r="E58" s="26">
        <v>9.42</v>
      </c>
      <c r="F58" s="26">
        <v>344.64</v>
      </c>
      <c r="G58" s="26">
        <v>360.21</v>
      </c>
      <c r="H58" s="26">
        <v>353.83</v>
      </c>
      <c r="I58" s="26">
        <v>359.01</v>
      </c>
      <c r="J58" s="26">
        <v>437.74</v>
      </c>
      <c r="K58" s="26">
        <v>460.81</v>
      </c>
      <c r="L58" s="26">
        <v>442.23</v>
      </c>
      <c r="M58" s="26">
        <v>424.61</v>
      </c>
      <c r="N58" s="26">
        <v>3.17</v>
      </c>
      <c r="O58" s="26">
        <v>4.8499999999999996</v>
      </c>
      <c r="P58" s="26">
        <v>6.66</v>
      </c>
      <c r="Q58" s="26">
        <v>8.1300000000000008</v>
      </c>
      <c r="R58" s="48">
        <v>13</v>
      </c>
      <c r="S58" s="48">
        <v>11</v>
      </c>
      <c r="T58" s="48">
        <v>8</v>
      </c>
      <c r="U58" s="49">
        <v>3</v>
      </c>
      <c r="V58" s="26">
        <v>9.91</v>
      </c>
      <c r="W58" s="26">
        <v>11.03</v>
      </c>
      <c r="X58" s="76">
        <v>9.69</v>
      </c>
      <c r="Y58" s="76">
        <v>10.92</v>
      </c>
      <c r="Z58" s="26">
        <v>448.56</v>
      </c>
      <c r="AA58" s="26">
        <v>531.70000000000005</v>
      </c>
      <c r="AB58" s="26">
        <v>391.7</v>
      </c>
      <c r="AC58" s="26">
        <v>509.71</v>
      </c>
      <c r="AD58" s="26">
        <v>541.66</v>
      </c>
      <c r="AE58" s="26">
        <v>632.29999999999995</v>
      </c>
      <c r="AF58" s="26">
        <v>480.1</v>
      </c>
      <c r="AG58" s="26">
        <v>575.30999999999995</v>
      </c>
      <c r="AH58" s="26">
        <v>3.77</v>
      </c>
      <c r="AI58" s="26">
        <v>4.96</v>
      </c>
      <c r="AJ58" s="26">
        <v>6.7</v>
      </c>
      <c r="AK58" s="26">
        <v>9.2799999999999994</v>
      </c>
      <c r="AL58" s="48">
        <v>6</v>
      </c>
      <c r="AM58" s="48">
        <v>2</v>
      </c>
      <c r="AN58" s="48">
        <v>4</v>
      </c>
      <c r="AO58" s="48">
        <v>1</v>
      </c>
      <c r="AP58" s="65">
        <f t="shared" si="6"/>
        <v>2.5799999999999992</v>
      </c>
      <c r="AQ58" s="51">
        <f t="shared" si="7"/>
        <v>1.1800999999999999</v>
      </c>
      <c r="AR58" s="51">
        <f t="shared" si="2"/>
        <v>0.45740310077519392</v>
      </c>
      <c r="AS58" s="51">
        <f t="shared" si="3"/>
        <v>11.24933023255814</v>
      </c>
      <c r="AT58" s="51">
        <f t="shared" si="4"/>
        <v>9.8272209302325582</v>
      </c>
      <c r="AU58" s="51">
        <f t="shared" si="5"/>
        <v>1.4221093023255822</v>
      </c>
    </row>
    <row r="59" spans="1:47">
      <c r="A59" s="47">
        <v>39782</v>
      </c>
      <c r="B59" s="26">
        <v>7.41</v>
      </c>
      <c r="C59" s="26">
        <v>8.0299999999999994</v>
      </c>
      <c r="D59" s="26">
        <v>8.59</v>
      </c>
      <c r="E59" s="26">
        <v>9.31</v>
      </c>
      <c r="F59" s="26">
        <v>301.13</v>
      </c>
      <c r="G59" s="26">
        <v>324.99</v>
      </c>
      <c r="H59" s="26">
        <v>362.57</v>
      </c>
      <c r="I59" s="26">
        <v>421.28</v>
      </c>
      <c r="J59" s="26">
        <v>383.43</v>
      </c>
      <c r="K59" s="26">
        <v>415.19</v>
      </c>
      <c r="L59" s="26">
        <v>442.27</v>
      </c>
      <c r="M59" s="26">
        <v>471.08</v>
      </c>
      <c r="N59" s="26">
        <v>3.12</v>
      </c>
      <c r="O59" s="26">
        <v>4.8499999999999996</v>
      </c>
      <c r="P59" s="26">
        <v>6.65</v>
      </c>
      <c r="Q59" s="26">
        <v>8.07</v>
      </c>
      <c r="R59" s="48">
        <v>15</v>
      </c>
      <c r="S59" s="48">
        <v>12</v>
      </c>
      <c r="T59" s="48">
        <v>7</v>
      </c>
      <c r="U59" s="49">
        <v>4</v>
      </c>
      <c r="V59" s="26">
        <v>11.31</v>
      </c>
      <c r="W59" s="26">
        <v>13.09</v>
      </c>
      <c r="X59" s="76">
        <v>10.6</v>
      </c>
      <c r="Y59" s="76">
        <v>12.87</v>
      </c>
      <c r="Z59" s="26">
        <v>690.64</v>
      </c>
      <c r="AA59" s="26">
        <v>830.08</v>
      </c>
      <c r="AB59" s="26">
        <v>563.36</v>
      </c>
      <c r="AC59" s="26">
        <v>777.58</v>
      </c>
      <c r="AD59" s="26">
        <v>772.94</v>
      </c>
      <c r="AE59" s="26">
        <v>920.28</v>
      </c>
      <c r="AF59" s="26">
        <v>643.05999999999995</v>
      </c>
      <c r="AG59" s="26">
        <v>827.38</v>
      </c>
      <c r="AH59" s="26">
        <v>3.75</v>
      </c>
      <c r="AI59" s="26">
        <v>4.91</v>
      </c>
      <c r="AJ59" s="26">
        <v>6.69</v>
      </c>
      <c r="AK59" s="26">
        <v>9.23</v>
      </c>
      <c r="AL59" s="48">
        <v>6</v>
      </c>
      <c r="AM59" s="48">
        <v>3</v>
      </c>
      <c r="AN59" s="48">
        <v>4</v>
      </c>
      <c r="AO59" s="48">
        <v>1</v>
      </c>
      <c r="AP59" s="65">
        <f t="shared" si="6"/>
        <v>2.54</v>
      </c>
      <c r="AQ59" s="51">
        <f t="shared" si="7"/>
        <v>2.1422000000000003</v>
      </c>
      <c r="AR59" s="51">
        <f t="shared" si="2"/>
        <v>0.84338582677165363</v>
      </c>
      <c r="AS59" s="51">
        <f t="shared" si="3"/>
        <v>13.519407086614173</v>
      </c>
      <c r="AT59" s="51">
        <f t="shared" si="4"/>
        <v>10.861449606299212</v>
      </c>
      <c r="AU59" s="51">
        <f t="shared" si="5"/>
        <v>2.6579574803149608</v>
      </c>
    </row>
    <row r="60" spans="1:47">
      <c r="A60" s="47">
        <v>39813</v>
      </c>
      <c r="B60" s="26">
        <v>6.84</v>
      </c>
      <c r="C60" s="26">
        <v>7.65</v>
      </c>
      <c r="D60" s="26">
        <v>8.14</v>
      </c>
      <c r="E60" s="26">
        <v>8.51</v>
      </c>
      <c r="F60" s="26">
        <v>298.25</v>
      </c>
      <c r="G60" s="26">
        <v>339.6</v>
      </c>
      <c r="H60" s="26">
        <v>383.16</v>
      </c>
      <c r="I60" s="26">
        <v>418.16</v>
      </c>
      <c r="J60" s="26">
        <v>376.65</v>
      </c>
      <c r="K60" s="26">
        <v>423.2</v>
      </c>
      <c r="L60" s="26">
        <v>450.96</v>
      </c>
      <c r="M60" s="26">
        <v>451.96</v>
      </c>
      <c r="N60" s="26">
        <v>3.13</v>
      </c>
      <c r="O60" s="26">
        <v>4.8499999999999996</v>
      </c>
      <c r="P60" s="26">
        <v>6.63</v>
      </c>
      <c r="Q60" s="26">
        <v>8.01</v>
      </c>
      <c r="R60" s="48">
        <v>14</v>
      </c>
      <c r="S60" s="48">
        <v>11</v>
      </c>
      <c r="T60" s="48">
        <v>8</v>
      </c>
      <c r="U60" s="49">
        <v>3</v>
      </c>
      <c r="V60" s="26">
        <v>10.77</v>
      </c>
      <c r="W60" s="26">
        <v>12.15</v>
      </c>
      <c r="X60" s="76">
        <v>9.9499999999999993</v>
      </c>
      <c r="Y60" s="76">
        <v>13.3</v>
      </c>
      <c r="Z60" s="26">
        <v>691.2</v>
      </c>
      <c r="AA60" s="26">
        <v>790.06</v>
      </c>
      <c r="AB60" s="26">
        <v>564.1</v>
      </c>
      <c r="AC60" s="26">
        <v>897.28</v>
      </c>
      <c r="AD60" s="26">
        <v>769.6</v>
      </c>
      <c r="AE60" s="26">
        <v>873.66</v>
      </c>
      <c r="AF60" s="26">
        <v>631.9</v>
      </c>
      <c r="AG60" s="26">
        <v>931.08</v>
      </c>
      <c r="AH60" s="26">
        <v>3.77</v>
      </c>
      <c r="AI60" s="26">
        <v>4.8899999999999997</v>
      </c>
      <c r="AJ60" s="26">
        <v>6.7</v>
      </c>
      <c r="AK60" s="26">
        <v>9.17</v>
      </c>
      <c r="AL60" s="48">
        <v>5</v>
      </c>
      <c r="AM60" s="48">
        <v>3</v>
      </c>
      <c r="AN60" s="48">
        <v>4</v>
      </c>
      <c r="AO60" s="48">
        <v>1</v>
      </c>
      <c r="AP60" s="65">
        <f t="shared" si="6"/>
        <v>2.4699999999999998</v>
      </c>
      <c r="AQ60" s="51">
        <f t="shared" si="7"/>
        <v>3.3317999999999994</v>
      </c>
      <c r="AR60" s="51">
        <f t="shared" si="2"/>
        <v>1.348906882591093</v>
      </c>
      <c r="AS60" s="51">
        <f t="shared" si="3"/>
        <v>14.419592712550608</v>
      </c>
      <c r="AT60" s="51">
        <f t="shared" si="4"/>
        <v>10.354672064777327</v>
      </c>
      <c r="AU60" s="51">
        <f t="shared" si="5"/>
        <v>4.0649206477732811</v>
      </c>
    </row>
    <row r="61" spans="1:47">
      <c r="A61" s="47">
        <v>39844</v>
      </c>
      <c r="B61" s="26">
        <v>6.51</v>
      </c>
      <c r="C61" s="26">
        <v>7.03</v>
      </c>
      <c r="D61" s="26">
        <v>7.35</v>
      </c>
      <c r="E61" s="26">
        <v>8.06</v>
      </c>
      <c r="F61" s="26">
        <v>308.48</v>
      </c>
      <c r="G61" s="26">
        <v>315.08</v>
      </c>
      <c r="H61" s="26">
        <v>315.81</v>
      </c>
      <c r="I61" s="26">
        <v>364.6</v>
      </c>
      <c r="J61" s="26">
        <v>361.48</v>
      </c>
      <c r="K61" s="26">
        <v>367.68</v>
      </c>
      <c r="L61" s="26">
        <v>346.81</v>
      </c>
      <c r="M61" s="26">
        <v>396.2</v>
      </c>
      <c r="N61" s="26">
        <v>3.1</v>
      </c>
      <c r="O61" s="26">
        <v>4.84</v>
      </c>
      <c r="P61" s="26">
        <v>6.6</v>
      </c>
      <c r="Q61" s="26">
        <v>7.94</v>
      </c>
      <c r="R61" s="48">
        <v>14</v>
      </c>
      <c r="S61" s="48">
        <v>11</v>
      </c>
      <c r="T61" s="48">
        <v>8</v>
      </c>
      <c r="U61" s="49">
        <v>3</v>
      </c>
      <c r="V61" s="26">
        <v>8.83</v>
      </c>
      <c r="W61" s="26">
        <v>9.91</v>
      </c>
      <c r="X61" s="76">
        <v>8.9499999999999993</v>
      </c>
      <c r="Y61" s="76">
        <v>11.52</v>
      </c>
      <c r="Z61" s="26">
        <v>539.59</v>
      </c>
      <c r="AA61" s="26">
        <v>603.30999999999995</v>
      </c>
      <c r="AB61" s="26">
        <v>475.57</v>
      </c>
      <c r="AC61" s="26">
        <v>710.3</v>
      </c>
      <c r="AD61" s="26">
        <v>592.59</v>
      </c>
      <c r="AE61" s="26">
        <v>655.91</v>
      </c>
      <c r="AF61" s="26">
        <v>506.57</v>
      </c>
      <c r="AG61" s="26">
        <v>741.9</v>
      </c>
      <c r="AH61" s="26">
        <v>3.73</v>
      </c>
      <c r="AI61" s="26">
        <v>4.8600000000000003</v>
      </c>
      <c r="AJ61" s="26">
        <v>6.7</v>
      </c>
      <c r="AK61" s="26">
        <v>9.1199999999999992</v>
      </c>
      <c r="AL61" s="48">
        <v>5</v>
      </c>
      <c r="AM61" s="48">
        <v>3</v>
      </c>
      <c r="AN61" s="48">
        <v>4</v>
      </c>
      <c r="AO61" s="48">
        <v>1</v>
      </c>
      <c r="AP61" s="65">
        <f t="shared" si="6"/>
        <v>2.419999999999999</v>
      </c>
      <c r="AQ61" s="51">
        <f t="shared" si="7"/>
        <v>2.3472999999999997</v>
      </c>
      <c r="AR61" s="51">
        <f t="shared" si="2"/>
        <v>0.96995867768595068</v>
      </c>
      <c r="AS61" s="51">
        <f t="shared" si="3"/>
        <v>12.373563636363636</v>
      </c>
      <c r="AT61" s="51">
        <f t="shared" si="4"/>
        <v>9.2409876033057845</v>
      </c>
      <c r="AU61" s="51">
        <f t="shared" si="5"/>
        <v>3.1325760330578518</v>
      </c>
    </row>
    <row r="62" spans="1:47">
      <c r="A62" s="47">
        <v>39872</v>
      </c>
      <c r="B62" s="26">
        <v>6.53</v>
      </c>
      <c r="C62" s="26">
        <v>7.32</v>
      </c>
      <c r="D62" s="26">
        <v>8.0299999999999994</v>
      </c>
      <c r="E62" s="26">
        <v>8.6300000000000008</v>
      </c>
      <c r="F62" s="26">
        <v>287.27999999999997</v>
      </c>
      <c r="G62" s="26">
        <v>311.16000000000003</v>
      </c>
      <c r="H62" s="26">
        <v>343.95</v>
      </c>
      <c r="I62" s="26">
        <v>372.08</v>
      </c>
      <c r="J62" s="26">
        <v>328.28</v>
      </c>
      <c r="K62" s="26">
        <v>352.86</v>
      </c>
      <c r="L62" s="26">
        <v>385.05</v>
      </c>
      <c r="M62" s="26">
        <v>422.28</v>
      </c>
      <c r="N62" s="26">
        <v>3.09</v>
      </c>
      <c r="O62" s="26">
        <v>4.8600000000000003</v>
      </c>
      <c r="P62" s="26">
        <v>6.6</v>
      </c>
      <c r="Q62" s="26">
        <v>7.88</v>
      </c>
      <c r="R62" s="48">
        <v>13</v>
      </c>
      <c r="S62" s="48">
        <v>11</v>
      </c>
      <c r="T62" s="48">
        <v>9</v>
      </c>
      <c r="U62" s="49">
        <v>3</v>
      </c>
      <c r="V62" s="26">
        <v>8.73</v>
      </c>
      <c r="W62" s="26">
        <v>9.48</v>
      </c>
      <c r="X62" s="76">
        <v>9.14</v>
      </c>
      <c r="Y62" s="76">
        <v>10.39</v>
      </c>
      <c r="Z62" s="26">
        <v>507.36</v>
      </c>
      <c r="AA62" s="26">
        <v>527.1</v>
      </c>
      <c r="AB62" s="26">
        <v>454.82</v>
      </c>
      <c r="AC62" s="26">
        <v>548.65</v>
      </c>
      <c r="AD62" s="26">
        <v>548.36</v>
      </c>
      <c r="AE62" s="26">
        <v>568.79999999999995</v>
      </c>
      <c r="AF62" s="26">
        <v>495.92</v>
      </c>
      <c r="AG62" s="26">
        <v>598.85</v>
      </c>
      <c r="AH62" s="26">
        <v>3.64</v>
      </c>
      <c r="AI62" s="26">
        <v>4.83</v>
      </c>
      <c r="AJ62" s="26">
        <v>6.71</v>
      </c>
      <c r="AK62" s="26">
        <v>9.07</v>
      </c>
      <c r="AL62" s="48">
        <v>7</v>
      </c>
      <c r="AM62" s="48">
        <v>2</v>
      </c>
      <c r="AN62" s="48">
        <v>4</v>
      </c>
      <c r="AO62" s="48">
        <v>1</v>
      </c>
      <c r="AP62" s="65">
        <f t="shared" si="6"/>
        <v>2.3600000000000003</v>
      </c>
      <c r="AQ62" s="51">
        <f t="shared" si="7"/>
        <v>0.9382999999999998</v>
      </c>
      <c r="AR62" s="51">
        <f t="shared" si="2"/>
        <v>0.39758474576271174</v>
      </c>
      <c r="AS62" s="51">
        <f t="shared" si="3"/>
        <v>10.759753813559323</v>
      </c>
      <c r="AT62" s="51">
        <f t="shared" si="4"/>
        <v>9.2552995762711863</v>
      </c>
      <c r="AU62" s="51">
        <f t="shared" si="5"/>
        <v>1.5044542372881367</v>
      </c>
    </row>
    <row r="63" spans="1:47">
      <c r="A63" s="47">
        <v>39903</v>
      </c>
      <c r="B63" s="26">
        <v>7.11</v>
      </c>
      <c r="C63" s="26">
        <v>8.02</v>
      </c>
      <c r="D63" s="26">
        <v>8.44</v>
      </c>
      <c r="E63" s="26">
        <v>9.43</v>
      </c>
      <c r="F63" s="26">
        <v>331.53</v>
      </c>
      <c r="G63" s="26">
        <v>363.88</v>
      </c>
      <c r="H63" s="26">
        <v>372.51</v>
      </c>
      <c r="I63" s="26">
        <v>445.28</v>
      </c>
      <c r="J63" s="26">
        <v>371.03</v>
      </c>
      <c r="K63" s="26">
        <v>406.78</v>
      </c>
      <c r="L63" s="26">
        <v>420.11</v>
      </c>
      <c r="M63" s="26">
        <v>500.48</v>
      </c>
      <c r="N63" s="26">
        <v>3.3</v>
      </c>
      <c r="O63" s="26">
        <v>4.8899999999999997</v>
      </c>
      <c r="P63" s="26">
        <v>6.55</v>
      </c>
      <c r="Q63" s="26">
        <v>9.2799999999999994</v>
      </c>
      <c r="R63" s="48">
        <v>12</v>
      </c>
      <c r="S63" s="48">
        <v>13</v>
      </c>
      <c r="T63" s="48">
        <v>11</v>
      </c>
      <c r="U63" s="49">
        <v>3</v>
      </c>
      <c r="V63" s="26">
        <v>9.6</v>
      </c>
      <c r="W63" s="26">
        <v>10.41</v>
      </c>
      <c r="X63" s="76">
        <v>9.7799999999999994</v>
      </c>
      <c r="Y63" s="76">
        <v>11.37</v>
      </c>
      <c r="Z63" s="26">
        <v>580.92999999999995</v>
      </c>
      <c r="AA63" s="26">
        <v>602.79999999999995</v>
      </c>
      <c r="AB63" s="26">
        <v>506.99</v>
      </c>
      <c r="AC63" s="26">
        <v>639.67999999999995</v>
      </c>
      <c r="AD63" s="26">
        <v>620.42999999999995</v>
      </c>
      <c r="AE63" s="26">
        <v>645.70000000000005</v>
      </c>
      <c r="AF63" s="26">
        <v>554.59</v>
      </c>
      <c r="AG63" s="26">
        <v>694.88</v>
      </c>
      <c r="AH63" s="26">
        <v>3.66</v>
      </c>
      <c r="AI63" s="26">
        <v>4.8099999999999996</v>
      </c>
      <c r="AJ63" s="26">
        <v>6.72</v>
      </c>
      <c r="AK63" s="26">
        <v>9</v>
      </c>
      <c r="AL63" s="48">
        <v>6</v>
      </c>
      <c r="AM63" s="48">
        <v>2</v>
      </c>
      <c r="AN63" s="48">
        <v>4</v>
      </c>
      <c r="AO63" s="48">
        <v>1</v>
      </c>
      <c r="AP63" s="65">
        <f t="shared" si="6"/>
        <v>2.2800000000000002</v>
      </c>
      <c r="AQ63" s="51">
        <f t="shared" si="7"/>
        <v>1.3268999999999993</v>
      </c>
      <c r="AR63" s="51">
        <f t="shared" si="2"/>
        <v>0.58197368421052598</v>
      </c>
      <c r="AS63" s="51">
        <f t="shared" si="3"/>
        <v>11.951973684210525</v>
      </c>
      <c r="AT63" s="51">
        <f t="shared" si="4"/>
        <v>9.9429526315789474</v>
      </c>
      <c r="AU63" s="51">
        <f t="shared" si="5"/>
        <v>2.0090210526315779</v>
      </c>
    </row>
    <row r="64" spans="1:47">
      <c r="A64" s="47">
        <v>39933</v>
      </c>
      <c r="B64" s="26">
        <v>6.5</v>
      </c>
      <c r="C64" s="26">
        <v>7.42</v>
      </c>
      <c r="D64" s="26">
        <v>7.86</v>
      </c>
      <c r="E64" s="26">
        <v>8.67</v>
      </c>
      <c r="F64" s="26">
        <v>260.69</v>
      </c>
      <c r="G64" s="26">
        <v>290.52</v>
      </c>
      <c r="H64" s="26">
        <v>301.19</v>
      </c>
      <c r="I64" s="26">
        <v>355.79</v>
      </c>
      <c r="J64" s="26">
        <v>306.39</v>
      </c>
      <c r="K64" s="26">
        <v>339.32</v>
      </c>
      <c r="L64" s="26">
        <v>346.79</v>
      </c>
      <c r="M64" s="26">
        <v>409.89</v>
      </c>
      <c r="N64" s="26">
        <v>3.24</v>
      </c>
      <c r="O64" s="26">
        <v>4.87</v>
      </c>
      <c r="P64" s="26">
        <v>6.6</v>
      </c>
      <c r="Q64" s="26">
        <v>9.1300000000000008</v>
      </c>
      <c r="R64" s="48">
        <v>15</v>
      </c>
      <c r="S64" s="48">
        <v>12</v>
      </c>
      <c r="T64" s="48">
        <v>11</v>
      </c>
      <c r="U64" s="49">
        <v>3</v>
      </c>
      <c r="V64" s="26">
        <v>9.09</v>
      </c>
      <c r="W64" s="26">
        <v>10.029999999999999</v>
      </c>
      <c r="X64" s="76">
        <v>9.99</v>
      </c>
      <c r="Y64" s="76">
        <v>11.01</v>
      </c>
      <c r="Z64" s="26">
        <v>519.22</v>
      </c>
      <c r="AA64" s="26">
        <v>551.9</v>
      </c>
      <c r="AB64" s="26">
        <v>514.22</v>
      </c>
      <c r="AC64" s="26">
        <v>589.87</v>
      </c>
      <c r="AD64" s="26">
        <v>564.91999999999996</v>
      </c>
      <c r="AE64" s="26">
        <v>600.70000000000005</v>
      </c>
      <c r="AF64" s="26">
        <v>559.82000000000005</v>
      </c>
      <c r="AG64" s="26">
        <v>643.97</v>
      </c>
      <c r="AH64" s="26">
        <v>3.92</v>
      </c>
      <c r="AI64" s="26">
        <v>4.88</v>
      </c>
      <c r="AJ64" s="26">
        <v>6.5</v>
      </c>
      <c r="AK64" s="26">
        <v>9.5</v>
      </c>
      <c r="AL64" s="48">
        <v>7</v>
      </c>
      <c r="AM64" s="48">
        <v>3</v>
      </c>
      <c r="AN64" s="48">
        <v>4</v>
      </c>
      <c r="AO64" s="48">
        <v>2</v>
      </c>
      <c r="AP64" s="65">
        <f t="shared" si="6"/>
        <v>3</v>
      </c>
      <c r="AQ64" s="51">
        <f t="shared" si="7"/>
        <v>0.75649999999999973</v>
      </c>
      <c r="AR64" s="51">
        <f t="shared" si="2"/>
        <v>0.25216666666666659</v>
      </c>
      <c r="AS64" s="51">
        <f t="shared" si="3"/>
        <v>11.136083333333334</v>
      </c>
      <c r="AT64" s="51">
        <f t="shared" si="4"/>
        <v>10.116083333333334</v>
      </c>
      <c r="AU64" s="51">
        <f t="shared" si="5"/>
        <v>1.0199999999999996</v>
      </c>
    </row>
    <row r="65" spans="1:47">
      <c r="A65" s="47">
        <v>39964</v>
      </c>
      <c r="B65" s="26">
        <v>6.31</v>
      </c>
      <c r="C65" s="26">
        <v>7.2</v>
      </c>
      <c r="D65" s="26">
        <v>7.69</v>
      </c>
      <c r="E65" s="26">
        <v>8.31</v>
      </c>
      <c r="F65" s="26">
        <v>206.26</v>
      </c>
      <c r="G65" s="26">
        <v>224.2</v>
      </c>
      <c r="H65" s="26">
        <v>231.6</v>
      </c>
      <c r="I65" s="26">
        <v>259.45999999999998</v>
      </c>
      <c r="J65" s="26">
        <v>234.86</v>
      </c>
      <c r="K65" s="26">
        <v>252.2</v>
      </c>
      <c r="L65" s="26">
        <v>257.7</v>
      </c>
      <c r="M65" s="26">
        <v>303.56</v>
      </c>
      <c r="N65" s="26">
        <v>3.21</v>
      </c>
      <c r="O65" s="26">
        <v>4.8499999999999996</v>
      </c>
      <c r="P65" s="26">
        <v>6.58</v>
      </c>
      <c r="Q65" s="26">
        <v>9.1</v>
      </c>
      <c r="R65" s="48">
        <v>17</v>
      </c>
      <c r="S65" s="48">
        <v>11</v>
      </c>
      <c r="T65" s="48">
        <v>11</v>
      </c>
      <c r="U65" s="49">
        <v>3</v>
      </c>
      <c r="V65" s="26">
        <v>8.5399999999999991</v>
      </c>
      <c r="W65" s="26">
        <v>9.4</v>
      </c>
      <c r="X65" s="76">
        <v>9.32</v>
      </c>
      <c r="Y65" s="76">
        <v>10.02</v>
      </c>
      <c r="Z65" s="26">
        <v>429.18</v>
      </c>
      <c r="AA65" s="26">
        <v>444.14</v>
      </c>
      <c r="AB65" s="26">
        <v>394.77</v>
      </c>
      <c r="AC65" s="26">
        <v>429.89</v>
      </c>
      <c r="AD65" s="26">
        <v>457.78</v>
      </c>
      <c r="AE65" s="26">
        <v>472.14</v>
      </c>
      <c r="AF65" s="26">
        <v>420.87</v>
      </c>
      <c r="AG65" s="26">
        <v>473.99</v>
      </c>
      <c r="AH65" s="26">
        <v>3.88</v>
      </c>
      <c r="AI65" s="26">
        <v>4.83</v>
      </c>
      <c r="AJ65" s="26">
        <v>6.53</v>
      </c>
      <c r="AK65" s="26">
        <v>9.44</v>
      </c>
      <c r="AL65" s="48">
        <v>7</v>
      </c>
      <c r="AM65" s="48">
        <v>3</v>
      </c>
      <c r="AN65" s="48">
        <v>4</v>
      </c>
      <c r="AO65" s="48">
        <v>2</v>
      </c>
      <c r="AP65" s="65">
        <f t="shared" si="6"/>
        <v>2.9099999999999993</v>
      </c>
      <c r="AQ65" s="51">
        <f t="shared" si="7"/>
        <v>0.35120000000000007</v>
      </c>
      <c r="AR65" s="51">
        <f t="shared" si="2"/>
        <v>0.12068728522336775</v>
      </c>
      <c r="AS65" s="51">
        <f t="shared" si="3"/>
        <v>10.087584879725085</v>
      </c>
      <c r="AT65" s="51">
        <f t="shared" si="4"/>
        <v>9.3767230240549839</v>
      </c>
      <c r="AU65" s="51">
        <f t="shared" si="5"/>
        <v>0.71086185567010141</v>
      </c>
    </row>
    <row r="66" spans="1:47">
      <c r="A66" s="47">
        <v>39994</v>
      </c>
      <c r="B66" s="26">
        <v>6.71</v>
      </c>
      <c r="C66" s="26">
        <v>7.5</v>
      </c>
      <c r="D66" s="26">
        <v>7.76</v>
      </c>
      <c r="E66" s="26">
        <v>8.16</v>
      </c>
      <c r="F66" s="26">
        <v>186.9</v>
      </c>
      <c r="G66" s="26">
        <v>195.83</v>
      </c>
      <c r="H66" s="26">
        <v>196.7</v>
      </c>
      <c r="I66" s="26">
        <v>219.43</v>
      </c>
      <c r="J66" s="26">
        <v>214.8</v>
      </c>
      <c r="K66" s="26">
        <v>228.43</v>
      </c>
      <c r="L66" s="26">
        <v>234.6</v>
      </c>
      <c r="M66" s="26">
        <v>264.23</v>
      </c>
      <c r="N66" s="26">
        <v>3.31</v>
      </c>
      <c r="O66" s="26">
        <v>4.8499999999999996</v>
      </c>
      <c r="P66" s="26">
        <v>6.57</v>
      </c>
      <c r="Q66" s="26">
        <v>9.07</v>
      </c>
      <c r="R66" s="48">
        <v>13</v>
      </c>
      <c r="S66" s="48">
        <v>11</v>
      </c>
      <c r="T66" s="48">
        <v>10</v>
      </c>
      <c r="U66" s="49">
        <v>3</v>
      </c>
      <c r="V66" s="26">
        <v>8.32</v>
      </c>
      <c r="W66" s="26">
        <v>9.1</v>
      </c>
      <c r="X66" s="76">
        <v>9.34</v>
      </c>
      <c r="Y66" s="76">
        <v>9.83</v>
      </c>
      <c r="Z66" s="26">
        <v>348.47</v>
      </c>
      <c r="AA66" s="26">
        <v>355.52</v>
      </c>
      <c r="AB66" s="26">
        <v>354.78</v>
      </c>
      <c r="AC66" s="26">
        <v>385.59</v>
      </c>
      <c r="AD66" s="26">
        <v>376.37</v>
      </c>
      <c r="AE66" s="26">
        <v>388.12</v>
      </c>
      <c r="AF66" s="26">
        <v>392.68</v>
      </c>
      <c r="AG66" s="26">
        <v>430.39</v>
      </c>
      <c r="AH66" s="26">
        <v>3.88</v>
      </c>
      <c r="AI66" s="26">
        <v>4.79</v>
      </c>
      <c r="AJ66" s="26">
        <v>6.56</v>
      </c>
      <c r="AK66" s="26">
        <v>9.3699999999999992</v>
      </c>
      <c r="AL66" s="48">
        <v>6</v>
      </c>
      <c r="AM66" s="48">
        <v>4</v>
      </c>
      <c r="AN66" s="48">
        <v>3</v>
      </c>
      <c r="AO66" s="48">
        <v>2</v>
      </c>
      <c r="AP66" s="65">
        <f t="shared" si="6"/>
        <v>2.8099999999999996</v>
      </c>
      <c r="AQ66" s="51">
        <f t="shared" si="7"/>
        <v>0.30810000000000004</v>
      </c>
      <c r="AR66" s="51">
        <f t="shared" si="2"/>
        <v>0.10964412811387904</v>
      </c>
      <c r="AS66" s="51">
        <f t="shared" si="3"/>
        <v>9.8990758007117439</v>
      </c>
      <c r="AT66" s="51">
        <f t="shared" si="4"/>
        <v>9.3882434163701074</v>
      </c>
      <c r="AU66" s="51">
        <f t="shared" si="5"/>
        <v>0.51083238434163647</v>
      </c>
    </row>
    <row r="67" spans="1:47">
      <c r="A67" s="47">
        <v>40025</v>
      </c>
      <c r="B67" s="26">
        <v>6.62</v>
      </c>
      <c r="C67" s="26">
        <v>7.33</v>
      </c>
      <c r="D67" s="26">
        <v>7.57</v>
      </c>
      <c r="E67" s="26">
        <v>7.89</v>
      </c>
      <c r="F67" s="26">
        <v>153.43</v>
      </c>
      <c r="G67" s="26">
        <v>162.66999999999999</v>
      </c>
      <c r="H67" s="26">
        <v>162.25</v>
      </c>
      <c r="I67" s="26">
        <v>180.25</v>
      </c>
      <c r="J67" s="26">
        <v>180.83</v>
      </c>
      <c r="K67" s="26">
        <v>190.77</v>
      </c>
      <c r="L67" s="26">
        <v>201.75</v>
      </c>
      <c r="M67" s="26">
        <v>228.25</v>
      </c>
      <c r="N67" s="26">
        <v>3.28</v>
      </c>
      <c r="O67" s="26">
        <v>4.84</v>
      </c>
      <c r="P67" s="26">
        <v>6.56</v>
      </c>
      <c r="Q67" s="26">
        <v>9.0299999999999994</v>
      </c>
      <c r="R67" s="48">
        <v>13</v>
      </c>
      <c r="S67" s="48">
        <v>12</v>
      </c>
      <c r="T67" s="48">
        <v>9</v>
      </c>
      <c r="U67" s="49">
        <v>3</v>
      </c>
      <c r="V67" s="26">
        <v>7.75</v>
      </c>
      <c r="W67" s="26">
        <v>8.56</v>
      </c>
      <c r="X67" s="76">
        <v>9.14</v>
      </c>
      <c r="Y67" s="76">
        <v>9.09</v>
      </c>
      <c r="Z67" s="26">
        <v>266.43</v>
      </c>
      <c r="AA67" s="26">
        <v>285.66000000000003</v>
      </c>
      <c r="AB67" s="26">
        <v>319.86</v>
      </c>
      <c r="AC67" s="26">
        <v>300.10000000000002</v>
      </c>
      <c r="AD67" s="26">
        <v>293.83</v>
      </c>
      <c r="AE67" s="26">
        <v>313.76</v>
      </c>
      <c r="AF67" s="26">
        <v>359.36</v>
      </c>
      <c r="AG67" s="26">
        <v>348.1</v>
      </c>
      <c r="AH67" s="26">
        <v>3.86</v>
      </c>
      <c r="AI67" s="26">
        <v>4.76</v>
      </c>
      <c r="AJ67" s="26">
        <v>6.57</v>
      </c>
      <c r="AK67" s="26">
        <v>9.31</v>
      </c>
      <c r="AL67" s="48">
        <v>7</v>
      </c>
      <c r="AM67" s="48">
        <v>4</v>
      </c>
      <c r="AN67" s="48">
        <v>3</v>
      </c>
      <c r="AO67" s="48">
        <v>2</v>
      </c>
      <c r="AP67" s="65">
        <f t="shared" si="6"/>
        <v>2.74</v>
      </c>
      <c r="AQ67" s="51">
        <f t="shared" si="7"/>
        <v>-0.19759999999999991</v>
      </c>
      <c r="AR67" s="51">
        <f t="shared" si="2"/>
        <v>-7.2116788321167843E-2</v>
      </c>
      <c r="AS67" s="51">
        <f t="shared" si="3"/>
        <v>9.0402394160583945</v>
      </c>
      <c r="AT67" s="51">
        <f t="shared" si="4"/>
        <v>9.1089897810218989</v>
      </c>
      <c r="AU67" s="51">
        <f t="shared" si="5"/>
        <v>-6.8750364963504396E-2</v>
      </c>
    </row>
    <row r="68" spans="1:47">
      <c r="A68" s="47">
        <v>40056</v>
      </c>
      <c r="B68" s="26">
        <v>6.69</v>
      </c>
      <c r="C68" s="26">
        <v>7.29</v>
      </c>
      <c r="D68" s="26">
        <v>7.52</v>
      </c>
      <c r="E68" s="26">
        <v>7.8</v>
      </c>
      <c r="F68" s="26">
        <v>133.19</v>
      </c>
      <c r="G68" s="26">
        <v>147.86000000000001</v>
      </c>
      <c r="H68" s="26">
        <v>156.5</v>
      </c>
      <c r="I68" s="26">
        <v>180.52</v>
      </c>
      <c r="J68" s="26">
        <v>174.69</v>
      </c>
      <c r="K68" s="26">
        <v>199.56</v>
      </c>
      <c r="L68" s="26">
        <v>215.2</v>
      </c>
      <c r="M68" s="26">
        <v>238.42</v>
      </c>
      <c r="N68" s="26">
        <v>3.25</v>
      </c>
      <c r="O68" s="26">
        <v>4.83</v>
      </c>
      <c r="P68" s="26">
        <v>6.54</v>
      </c>
      <c r="Q68" s="26">
        <v>8.98</v>
      </c>
      <c r="R68" s="48">
        <v>13</v>
      </c>
      <c r="S68" s="48">
        <v>12</v>
      </c>
      <c r="T68" s="48">
        <v>9</v>
      </c>
      <c r="U68" s="49">
        <v>3</v>
      </c>
      <c r="V68" s="26">
        <v>7.92</v>
      </c>
      <c r="W68" s="26">
        <v>8.51</v>
      </c>
      <c r="X68" s="76">
        <v>8.85</v>
      </c>
      <c r="Y68" s="76">
        <v>8.86</v>
      </c>
      <c r="Z68" s="26">
        <v>255.67</v>
      </c>
      <c r="AA68" s="26">
        <v>269.64</v>
      </c>
      <c r="AB68" s="26">
        <v>289.89999999999998</v>
      </c>
      <c r="AC68" s="26">
        <v>286.72000000000003</v>
      </c>
      <c r="AD68" s="26">
        <v>297.17</v>
      </c>
      <c r="AE68" s="26">
        <v>321.33999999999997</v>
      </c>
      <c r="AF68" s="26">
        <v>348.6</v>
      </c>
      <c r="AG68" s="26">
        <v>344.62</v>
      </c>
      <c r="AH68" s="26">
        <v>3.82</v>
      </c>
      <c r="AI68" s="26">
        <v>4.72</v>
      </c>
      <c r="AJ68" s="26">
        <v>6.6</v>
      </c>
      <c r="AK68" s="26">
        <v>9.24</v>
      </c>
      <c r="AL68" s="48">
        <v>7</v>
      </c>
      <c r="AM68" s="48">
        <v>4</v>
      </c>
      <c r="AN68" s="48">
        <v>3</v>
      </c>
      <c r="AO68" s="48">
        <v>2</v>
      </c>
      <c r="AP68" s="65">
        <f t="shared" si="6"/>
        <v>2.6400000000000006</v>
      </c>
      <c r="AQ68" s="51">
        <f t="shared" si="7"/>
        <v>-3.1799999999999502E-2</v>
      </c>
      <c r="AR68" s="51">
        <f t="shared" si="2"/>
        <v>-1.2045454545454354E-2</v>
      </c>
      <c r="AS68" s="51">
        <f t="shared" si="3"/>
        <v>8.8508454545454534</v>
      </c>
      <c r="AT68" s="51">
        <f t="shared" si="4"/>
        <v>8.8451818181818176</v>
      </c>
      <c r="AU68" s="51">
        <f t="shared" si="5"/>
        <v>5.6636363636357601E-3</v>
      </c>
    </row>
    <row r="69" spans="1:47">
      <c r="A69" s="47">
        <v>40086</v>
      </c>
      <c r="B69" s="26">
        <v>6.73</v>
      </c>
      <c r="C69" s="26">
        <v>7.32</v>
      </c>
      <c r="D69" s="26">
        <v>7.61</v>
      </c>
      <c r="E69" s="26">
        <v>7.88</v>
      </c>
      <c r="F69" s="26">
        <v>132.52000000000001</v>
      </c>
      <c r="G69" s="26">
        <v>148.71</v>
      </c>
      <c r="H69" s="26">
        <v>160.93</v>
      </c>
      <c r="I69" s="26">
        <v>182.05</v>
      </c>
      <c r="J69" s="26">
        <v>189.62</v>
      </c>
      <c r="K69" s="26">
        <v>211.71</v>
      </c>
      <c r="L69" s="26">
        <v>230.73</v>
      </c>
      <c r="M69" s="26">
        <v>251.55</v>
      </c>
      <c r="N69" s="26">
        <v>3.23</v>
      </c>
      <c r="O69" s="26">
        <v>4.82</v>
      </c>
      <c r="P69" s="26">
        <v>6.53</v>
      </c>
      <c r="Q69" s="26">
        <v>8.94</v>
      </c>
      <c r="R69" s="48">
        <v>13</v>
      </c>
      <c r="S69" s="48">
        <v>13</v>
      </c>
      <c r="T69" s="48">
        <v>8</v>
      </c>
      <c r="U69" s="49">
        <v>3</v>
      </c>
      <c r="V69" s="26">
        <v>7.61</v>
      </c>
      <c r="W69" s="26">
        <v>8.19</v>
      </c>
      <c r="X69" s="76">
        <v>8.65</v>
      </c>
      <c r="Y69" s="76">
        <v>8.7899999999999991</v>
      </c>
      <c r="Z69" s="26">
        <v>220.7</v>
      </c>
      <c r="AA69" s="26">
        <v>235.49</v>
      </c>
      <c r="AB69" s="26">
        <v>265.02</v>
      </c>
      <c r="AC69" s="26">
        <v>273.14999999999998</v>
      </c>
      <c r="AD69" s="26">
        <v>277.8</v>
      </c>
      <c r="AE69" s="26">
        <v>298.49</v>
      </c>
      <c r="AF69" s="26">
        <v>334.82</v>
      </c>
      <c r="AG69" s="26">
        <v>342.65</v>
      </c>
      <c r="AH69" s="26">
        <v>3.74</v>
      </c>
      <c r="AI69" s="26">
        <v>4.6500000000000004</v>
      </c>
      <c r="AJ69" s="26">
        <v>6.57</v>
      </c>
      <c r="AK69" s="26">
        <v>9.17</v>
      </c>
      <c r="AL69" s="48">
        <v>8</v>
      </c>
      <c r="AM69" s="48">
        <v>6</v>
      </c>
      <c r="AN69" s="48">
        <v>2</v>
      </c>
      <c r="AO69" s="48">
        <v>2</v>
      </c>
      <c r="AP69" s="65">
        <f t="shared" si="6"/>
        <v>2.5999999999999996</v>
      </c>
      <c r="AQ69" s="51">
        <f t="shared" si="7"/>
        <v>8.1299999999999956E-2</v>
      </c>
      <c r="AR69" s="51">
        <f t="shared" si="2"/>
        <v>3.1269230769230758E-2</v>
      </c>
      <c r="AS69" s="51">
        <f t="shared" si="3"/>
        <v>8.8159534615384612</v>
      </c>
      <c r="AT69" s="51">
        <f t="shared" si="4"/>
        <v>8.6634457692307691</v>
      </c>
      <c r="AU69" s="51">
        <f t="shared" si="5"/>
        <v>0.15250769230769201</v>
      </c>
    </row>
    <row r="70" spans="1:47">
      <c r="A70" s="47">
        <v>40117</v>
      </c>
      <c r="B70" s="26">
        <v>6.91</v>
      </c>
      <c r="C70" s="26">
        <v>7.45</v>
      </c>
      <c r="D70" s="26">
        <v>7.79</v>
      </c>
      <c r="E70" s="26">
        <v>8.15</v>
      </c>
      <c r="F70" s="26">
        <v>132.07</v>
      </c>
      <c r="G70" s="26">
        <v>152.29</v>
      </c>
      <c r="H70" s="26">
        <v>169.77</v>
      </c>
      <c r="I70" s="26">
        <v>195.34</v>
      </c>
      <c r="J70" s="26">
        <v>188.77</v>
      </c>
      <c r="K70" s="26">
        <v>214.39</v>
      </c>
      <c r="L70" s="26">
        <v>232.77</v>
      </c>
      <c r="M70" s="26">
        <v>261.04000000000002</v>
      </c>
      <c r="N70" s="26">
        <v>3.2</v>
      </c>
      <c r="O70" s="26">
        <v>4.8099999999999996</v>
      </c>
      <c r="P70" s="26">
        <v>6.55</v>
      </c>
      <c r="Q70" s="26">
        <v>9.02</v>
      </c>
      <c r="R70" s="48">
        <v>13</v>
      </c>
      <c r="S70" s="48">
        <v>13</v>
      </c>
      <c r="T70" s="48">
        <v>8</v>
      </c>
      <c r="U70" s="49">
        <v>4</v>
      </c>
      <c r="V70" s="26">
        <v>7.86</v>
      </c>
      <c r="W70" s="26">
        <v>8.4600000000000009</v>
      </c>
      <c r="X70" s="76">
        <v>8.86</v>
      </c>
      <c r="Y70" s="76">
        <v>8.94</v>
      </c>
      <c r="Z70" s="26">
        <v>227.3</v>
      </c>
      <c r="AA70" s="26">
        <v>252.76</v>
      </c>
      <c r="AB70" s="26">
        <v>276.06</v>
      </c>
      <c r="AC70" s="26">
        <v>273.70999999999998</v>
      </c>
      <c r="AD70" s="26">
        <v>284</v>
      </c>
      <c r="AE70" s="26">
        <v>314.86</v>
      </c>
      <c r="AF70" s="26">
        <v>339.06</v>
      </c>
      <c r="AG70" s="26">
        <v>339.41</v>
      </c>
      <c r="AH70" s="26">
        <v>3.69</v>
      </c>
      <c r="AI70" s="26">
        <v>4.6100000000000003</v>
      </c>
      <c r="AJ70" s="26">
        <v>6.62</v>
      </c>
      <c r="AK70" s="26">
        <v>9.1</v>
      </c>
      <c r="AL70" s="48">
        <v>8</v>
      </c>
      <c r="AM70" s="48">
        <v>6</v>
      </c>
      <c r="AN70" s="48">
        <v>2</v>
      </c>
      <c r="AO70" s="48">
        <v>2</v>
      </c>
      <c r="AP70" s="65">
        <f t="shared" si="6"/>
        <v>2.4799999999999995</v>
      </c>
      <c r="AQ70" s="51">
        <f t="shared" si="7"/>
        <v>-2.3500000000000229E-2</v>
      </c>
      <c r="AR70" s="51">
        <f t="shared" si="2"/>
        <v>-9.4758064516129968E-3</v>
      </c>
      <c r="AS70" s="51">
        <f t="shared" si="3"/>
        <v>8.9314717741935485</v>
      </c>
      <c r="AT70" s="51">
        <f t="shared" si="4"/>
        <v>8.8563991935483859</v>
      </c>
      <c r="AU70" s="51">
        <f t="shared" si="5"/>
        <v>7.5072580645162645E-2</v>
      </c>
    </row>
    <row r="71" spans="1:47">
      <c r="A71" s="47">
        <v>40147</v>
      </c>
      <c r="B71" s="26">
        <v>6.52</v>
      </c>
      <c r="C71" s="26">
        <v>7.22</v>
      </c>
      <c r="D71" s="26">
        <v>7.54</v>
      </c>
      <c r="E71" s="26">
        <v>7.89</v>
      </c>
      <c r="F71" s="26">
        <v>126.76</v>
      </c>
      <c r="G71" s="26">
        <v>153.46</v>
      </c>
      <c r="H71" s="26">
        <v>171.14</v>
      </c>
      <c r="I71" s="26">
        <v>199.31</v>
      </c>
      <c r="J71" s="26">
        <v>190.46</v>
      </c>
      <c r="K71" s="26">
        <v>226.06</v>
      </c>
      <c r="L71" s="26">
        <v>237.24</v>
      </c>
      <c r="M71" s="26">
        <v>265.31</v>
      </c>
      <c r="N71" s="26">
        <v>3.24</v>
      </c>
      <c r="O71" s="26">
        <v>4.8099999999999996</v>
      </c>
      <c r="P71" s="26">
        <v>6.47</v>
      </c>
      <c r="Q71" s="26">
        <v>8.9600000000000009</v>
      </c>
      <c r="R71" s="48">
        <v>18</v>
      </c>
      <c r="S71" s="48">
        <v>11</v>
      </c>
      <c r="T71" s="48">
        <v>7</v>
      </c>
      <c r="U71" s="49">
        <v>4</v>
      </c>
      <c r="V71" s="26">
        <v>7.46</v>
      </c>
      <c r="W71" s="26">
        <v>8.1199999999999992</v>
      </c>
      <c r="X71" s="76">
        <v>8.5299999999999994</v>
      </c>
      <c r="Y71" s="76">
        <v>8.6199999999999992</v>
      </c>
      <c r="Z71" s="26">
        <v>221.07</v>
      </c>
      <c r="AA71" s="26">
        <v>243.53</v>
      </c>
      <c r="AB71" s="26">
        <v>269.61</v>
      </c>
      <c r="AC71" s="26">
        <v>272.27</v>
      </c>
      <c r="AD71" s="26">
        <v>284.77</v>
      </c>
      <c r="AE71" s="26">
        <v>316.13</v>
      </c>
      <c r="AF71" s="26">
        <v>335.71</v>
      </c>
      <c r="AG71" s="26">
        <v>338.27</v>
      </c>
      <c r="AH71" s="26">
        <v>3.65</v>
      </c>
      <c r="AI71" s="26">
        <v>4.57</v>
      </c>
      <c r="AJ71" s="26">
        <v>6.66</v>
      </c>
      <c r="AK71" s="26">
        <v>9.0299999999999994</v>
      </c>
      <c r="AL71" s="48">
        <v>8</v>
      </c>
      <c r="AM71" s="48">
        <v>6</v>
      </c>
      <c r="AN71" s="48">
        <v>2</v>
      </c>
      <c r="AO71" s="48">
        <v>2</v>
      </c>
      <c r="AP71" s="65">
        <f t="shared" si="6"/>
        <v>2.3699999999999992</v>
      </c>
      <c r="AQ71" s="51">
        <f t="shared" si="7"/>
        <v>2.6599999999999683E-2</v>
      </c>
      <c r="AR71" s="51">
        <f t="shared" si="2"/>
        <v>1.1223628691982993E-2</v>
      </c>
      <c r="AS71" s="51">
        <f t="shared" si="3"/>
        <v>8.630886919831223</v>
      </c>
      <c r="AT71" s="51">
        <f t="shared" si="4"/>
        <v>8.533816033755274</v>
      </c>
      <c r="AU71" s="51">
        <f t="shared" si="5"/>
        <v>9.7070886075949048E-2</v>
      </c>
    </row>
    <row r="72" spans="1:47">
      <c r="A72" s="47">
        <v>40178</v>
      </c>
      <c r="B72" s="26">
        <v>6.56</v>
      </c>
      <c r="C72" s="26">
        <v>7.24</v>
      </c>
      <c r="D72" s="26">
        <v>7.62</v>
      </c>
      <c r="E72" s="26">
        <v>7.88</v>
      </c>
      <c r="F72" s="26">
        <v>119.6</v>
      </c>
      <c r="G72" s="26">
        <v>139.49</v>
      </c>
      <c r="H72" s="26">
        <v>153.28</v>
      </c>
      <c r="I72" s="26">
        <v>163.24</v>
      </c>
      <c r="J72" s="26">
        <v>189.9</v>
      </c>
      <c r="K72" s="26">
        <v>207.49</v>
      </c>
      <c r="L72" s="26">
        <v>210.18</v>
      </c>
      <c r="M72" s="26">
        <v>223.84</v>
      </c>
      <c r="N72" s="26">
        <v>3.26</v>
      </c>
      <c r="O72" s="26">
        <v>4.78</v>
      </c>
      <c r="P72" s="26">
        <v>6.48</v>
      </c>
      <c r="Q72" s="26">
        <v>9.02</v>
      </c>
      <c r="R72" s="48">
        <v>18</v>
      </c>
      <c r="S72" s="48">
        <v>12</v>
      </c>
      <c r="T72" s="48">
        <v>6</v>
      </c>
      <c r="U72" s="49">
        <v>5</v>
      </c>
      <c r="V72" s="26">
        <v>7.23</v>
      </c>
      <c r="W72" s="26">
        <v>7.84</v>
      </c>
      <c r="X72" s="76">
        <v>8.24</v>
      </c>
      <c r="Y72" s="76">
        <v>8.26</v>
      </c>
      <c r="Z72" s="26">
        <v>186.97</v>
      </c>
      <c r="AA72" s="26">
        <v>199.33</v>
      </c>
      <c r="AB72" s="26">
        <v>214.53</v>
      </c>
      <c r="AC72" s="26">
        <v>201.19</v>
      </c>
      <c r="AD72" s="26">
        <v>257.27</v>
      </c>
      <c r="AE72" s="26">
        <v>267.33</v>
      </c>
      <c r="AF72" s="26">
        <v>271.43</v>
      </c>
      <c r="AG72" s="26">
        <v>261.79000000000002</v>
      </c>
      <c r="AH72" s="26">
        <v>3.61</v>
      </c>
      <c r="AI72" s="26">
        <v>4.54</v>
      </c>
      <c r="AJ72" s="26">
        <v>6.71</v>
      </c>
      <c r="AK72" s="26">
        <v>8.9600000000000009</v>
      </c>
      <c r="AL72" s="48">
        <v>9</v>
      </c>
      <c r="AM72" s="48">
        <v>5</v>
      </c>
      <c r="AN72" s="48">
        <v>2</v>
      </c>
      <c r="AO72" s="48">
        <v>2</v>
      </c>
      <c r="AP72" s="65">
        <f t="shared" si="6"/>
        <v>2.2500000000000009</v>
      </c>
      <c r="AQ72" s="51">
        <f t="shared" si="7"/>
        <v>-0.13340000000000005</v>
      </c>
      <c r="AR72" s="51">
        <f t="shared" si="2"/>
        <v>-5.9288888888888884E-2</v>
      </c>
      <c r="AS72" s="51">
        <f t="shared" si="3"/>
        <v>8.198339555555556</v>
      </c>
      <c r="AT72" s="51">
        <f t="shared" si="4"/>
        <v>8.2228062222222231</v>
      </c>
      <c r="AU72" s="51">
        <f t="shared" si="5"/>
        <v>-2.4466666666667081E-2</v>
      </c>
    </row>
    <row r="73" spans="1:47">
      <c r="A73" s="47">
        <v>40209</v>
      </c>
      <c r="B73" s="26">
        <v>6.27</v>
      </c>
      <c r="C73" s="26">
        <v>6.88</v>
      </c>
      <c r="D73" s="26">
        <v>7.27</v>
      </c>
      <c r="E73" s="26">
        <v>7.77</v>
      </c>
      <c r="F73" s="26">
        <v>108.62</v>
      </c>
      <c r="G73" s="26">
        <v>127.93</v>
      </c>
      <c r="H73" s="26">
        <v>143.06</v>
      </c>
      <c r="I73" s="26">
        <v>176.27</v>
      </c>
      <c r="J73" s="26">
        <v>176.12</v>
      </c>
      <c r="K73" s="26">
        <v>189.13</v>
      </c>
      <c r="L73" s="26">
        <v>199.76</v>
      </c>
      <c r="M73" s="26">
        <v>238.87</v>
      </c>
      <c r="N73" s="26">
        <v>3.24</v>
      </c>
      <c r="O73" s="26">
        <v>4.7699999999999996</v>
      </c>
      <c r="P73" s="26">
        <v>6.48</v>
      </c>
      <c r="Q73" s="26">
        <v>8.9600000000000009</v>
      </c>
      <c r="R73" s="48">
        <v>18</v>
      </c>
      <c r="S73" s="48">
        <v>12</v>
      </c>
      <c r="T73" s="48">
        <v>6</v>
      </c>
      <c r="U73" s="49">
        <v>5</v>
      </c>
      <c r="V73" s="26">
        <v>6.98</v>
      </c>
      <c r="W73" s="26">
        <v>7.52</v>
      </c>
      <c r="X73" s="76">
        <v>7.95</v>
      </c>
      <c r="Y73" s="76">
        <v>8.23</v>
      </c>
      <c r="Z73" s="26">
        <v>179.6</v>
      </c>
      <c r="AA73" s="26">
        <v>191.85</v>
      </c>
      <c r="AB73" s="26">
        <v>210.83</v>
      </c>
      <c r="AC73" s="26">
        <v>222.16</v>
      </c>
      <c r="AD73" s="26">
        <v>247.1</v>
      </c>
      <c r="AE73" s="26">
        <v>253.05</v>
      </c>
      <c r="AF73" s="26">
        <v>267.52999999999997</v>
      </c>
      <c r="AG73" s="26">
        <v>284.76</v>
      </c>
      <c r="AH73" s="26">
        <v>3.56</v>
      </c>
      <c r="AI73" s="26">
        <v>4.5</v>
      </c>
      <c r="AJ73" s="26">
        <v>6.76</v>
      </c>
      <c r="AK73" s="26">
        <v>8.98</v>
      </c>
      <c r="AL73" s="48">
        <v>9</v>
      </c>
      <c r="AM73" s="48">
        <v>5</v>
      </c>
      <c r="AN73" s="48">
        <v>2</v>
      </c>
      <c r="AO73" s="48">
        <v>3</v>
      </c>
      <c r="AP73" s="65">
        <f t="shared" si="6"/>
        <v>2.2200000000000006</v>
      </c>
      <c r="AQ73" s="51">
        <f t="shared" si="7"/>
        <v>0.11329999999999985</v>
      </c>
      <c r="AR73" s="51">
        <f t="shared" si="2"/>
        <v>5.1036036036035952E-2</v>
      </c>
      <c r="AS73" s="51">
        <f t="shared" si="3"/>
        <v>8.2820567567567576</v>
      </c>
      <c r="AT73" s="51">
        <f t="shared" si="4"/>
        <v>7.9622486486486492</v>
      </c>
      <c r="AU73" s="51">
        <f t="shared" si="5"/>
        <v>0.31980810810810834</v>
      </c>
    </row>
    <row r="74" spans="1:47">
      <c r="A74" s="47">
        <v>40237</v>
      </c>
      <c r="B74" s="26">
        <v>6.3</v>
      </c>
      <c r="C74" s="26">
        <v>6.93</v>
      </c>
      <c r="D74" s="26">
        <v>7.35</v>
      </c>
      <c r="E74" s="26">
        <v>7.87</v>
      </c>
      <c r="F74" s="26">
        <v>113.01</v>
      </c>
      <c r="G74" s="26">
        <v>133.32</v>
      </c>
      <c r="H74" s="26">
        <v>150.5</v>
      </c>
      <c r="I74" s="26">
        <v>186.32</v>
      </c>
      <c r="J74" s="26">
        <v>147.81</v>
      </c>
      <c r="K74" s="26">
        <v>180.82</v>
      </c>
      <c r="L74" s="26">
        <v>201.9</v>
      </c>
      <c r="M74" s="26">
        <v>243.82</v>
      </c>
      <c r="N74" s="26">
        <v>3.21</v>
      </c>
      <c r="O74" s="26">
        <v>4.75</v>
      </c>
      <c r="P74" s="26">
        <v>6.48</v>
      </c>
      <c r="Q74" s="26">
        <v>8.91</v>
      </c>
      <c r="R74" s="48">
        <v>19</v>
      </c>
      <c r="S74" s="48">
        <v>11</v>
      </c>
      <c r="T74" s="48">
        <v>6</v>
      </c>
      <c r="U74" s="49">
        <v>5</v>
      </c>
      <c r="V74" s="26">
        <v>6.81</v>
      </c>
      <c r="W74" s="26">
        <v>7.4</v>
      </c>
      <c r="X74" s="76">
        <v>7.88</v>
      </c>
      <c r="Y74" s="76">
        <v>8.11</v>
      </c>
      <c r="Z74" s="26">
        <v>164.42</v>
      </c>
      <c r="AA74" s="26">
        <v>180.59</v>
      </c>
      <c r="AB74" s="26">
        <v>204.46</v>
      </c>
      <c r="AC74" s="26">
        <v>210.17</v>
      </c>
      <c r="AD74" s="26">
        <v>199.22</v>
      </c>
      <c r="AE74" s="26">
        <v>228.09</v>
      </c>
      <c r="AF74" s="26">
        <v>255.86</v>
      </c>
      <c r="AG74" s="26">
        <v>267.67</v>
      </c>
      <c r="AH74" s="26">
        <v>3.52</v>
      </c>
      <c r="AI74" s="26">
        <v>4.47</v>
      </c>
      <c r="AJ74" s="26">
        <v>6.8</v>
      </c>
      <c r="AK74" s="26">
        <v>8.92</v>
      </c>
      <c r="AL74" s="48">
        <v>9</v>
      </c>
      <c r="AM74" s="48">
        <v>5</v>
      </c>
      <c r="AN74" s="48">
        <v>2</v>
      </c>
      <c r="AO74" s="48">
        <v>3</v>
      </c>
      <c r="AP74" s="65">
        <f t="shared" si="6"/>
        <v>2.12</v>
      </c>
      <c r="AQ74" s="51">
        <f t="shared" si="7"/>
        <v>5.7099999999999797E-2</v>
      </c>
      <c r="AR74" s="51">
        <f t="shared" si="2"/>
        <v>2.6933962264150846E-2</v>
      </c>
      <c r="AS74" s="51">
        <f t="shared" si="3"/>
        <v>8.1390886792452832</v>
      </c>
      <c r="AT74" s="51">
        <f t="shared" si="4"/>
        <v>7.88538679245283</v>
      </c>
      <c r="AU74" s="51">
        <f t="shared" si="5"/>
        <v>0.2537018867924532</v>
      </c>
    </row>
    <row r="75" spans="1:47">
      <c r="A75" s="47">
        <v>40268</v>
      </c>
      <c r="B75" s="26">
        <v>6.57</v>
      </c>
      <c r="C75" s="26">
        <v>7.11</v>
      </c>
      <c r="D75" s="26">
        <v>7.47</v>
      </c>
      <c r="E75" s="26">
        <v>7.84</v>
      </c>
      <c r="F75" s="26">
        <v>105.68</v>
      </c>
      <c r="G75" s="26">
        <v>124.36</v>
      </c>
      <c r="H75" s="26">
        <v>142.31</v>
      </c>
      <c r="I75" s="26">
        <v>166.98</v>
      </c>
      <c r="J75" s="26">
        <v>129.68</v>
      </c>
      <c r="K75" s="26">
        <v>158.86000000000001</v>
      </c>
      <c r="L75" s="26">
        <v>180.91</v>
      </c>
      <c r="M75" s="26">
        <v>205.98</v>
      </c>
      <c r="N75" s="26">
        <v>3.19</v>
      </c>
      <c r="O75" s="26">
        <v>4.75</v>
      </c>
      <c r="P75" s="26">
        <v>6.56</v>
      </c>
      <c r="Q75" s="26">
        <v>9.1300000000000008</v>
      </c>
      <c r="R75" s="48">
        <v>20</v>
      </c>
      <c r="S75" s="48">
        <v>11</v>
      </c>
      <c r="T75" s="48">
        <v>6</v>
      </c>
      <c r="U75" s="49">
        <v>6</v>
      </c>
      <c r="V75" s="26">
        <v>7.03</v>
      </c>
      <c r="W75" s="26">
        <v>7.56</v>
      </c>
      <c r="X75" s="76">
        <v>7.92</v>
      </c>
      <c r="Y75" s="76">
        <v>8.0399999999999991</v>
      </c>
      <c r="Z75" s="26">
        <v>151.32</v>
      </c>
      <c r="AA75" s="26">
        <v>169.9</v>
      </c>
      <c r="AB75" s="26">
        <v>187.13</v>
      </c>
      <c r="AC75" s="26">
        <v>187.18</v>
      </c>
      <c r="AD75" s="26">
        <v>175.32</v>
      </c>
      <c r="AE75" s="26">
        <v>204.4</v>
      </c>
      <c r="AF75" s="26">
        <v>225.73</v>
      </c>
      <c r="AG75" s="26">
        <v>226.18</v>
      </c>
      <c r="AH75" s="26">
        <v>3.63</v>
      </c>
      <c r="AI75" s="26">
        <v>4.5199999999999996</v>
      </c>
      <c r="AJ75" s="26">
        <v>6.68</v>
      </c>
      <c r="AK75" s="26">
        <v>8.83</v>
      </c>
      <c r="AL75" s="48">
        <v>9</v>
      </c>
      <c r="AM75" s="48">
        <v>7</v>
      </c>
      <c r="AN75" s="48">
        <v>2</v>
      </c>
      <c r="AO75" s="48">
        <v>3</v>
      </c>
      <c r="AP75" s="65">
        <f t="shared" si="6"/>
        <v>2.1500000000000004</v>
      </c>
      <c r="AQ75" s="51">
        <f t="shared" si="7"/>
        <v>5.0000000000011363E-4</v>
      </c>
      <c r="AR75" s="51">
        <f t="shared" si="2"/>
        <v>2.3255813953493653E-4</v>
      </c>
      <c r="AS75" s="51">
        <f t="shared" si="3"/>
        <v>8.0402720930232547</v>
      </c>
      <c r="AT75" s="51">
        <f t="shared" si="4"/>
        <v>7.920074418604651</v>
      </c>
      <c r="AU75" s="51">
        <f t="shared" si="5"/>
        <v>0.12019767441860374</v>
      </c>
    </row>
    <row r="76" spans="1:47">
      <c r="A76" s="47">
        <v>40298</v>
      </c>
      <c r="B76" s="26">
        <v>6.53</v>
      </c>
      <c r="C76" s="26">
        <v>7.08</v>
      </c>
      <c r="D76" s="26">
        <v>7.39</v>
      </c>
      <c r="E76" s="26">
        <v>7.69</v>
      </c>
      <c r="F76" s="26">
        <v>98.53</v>
      </c>
      <c r="G76" s="26">
        <v>118.07</v>
      </c>
      <c r="H76" s="26">
        <v>135.27000000000001</v>
      </c>
      <c r="I76" s="26">
        <v>156.07</v>
      </c>
      <c r="J76" s="26">
        <v>124.93</v>
      </c>
      <c r="K76" s="26">
        <v>155.87</v>
      </c>
      <c r="L76" s="26">
        <v>178.97</v>
      </c>
      <c r="M76" s="26">
        <v>197.97</v>
      </c>
      <c r="N76" s="26">
        <v>3.18</v>
      </c>
      <c r="O76" s="26">
        <v>4.72</v>
      </c>
      <c r="P76" s="26">
        <v>6.56</v>
      </c>
      <c r="Q76" s="26">
        <v>9.08</v>
      </c>
      <c r="R76" s="48">
        <v>22</v>
      </c>
      <c r="S76" s="48">
        <v>11</v>
      </c>
      <c r="T76" s="48">
        <v>6</v>
      </c>
      <c r="U76" s="49">
        <v>5</v>
      </c>
      <c r="V76" s="26">
        <v>6.94</v>
      </c>
      <c r="W76" s="26">
        <v>7.51</v>
      </c>
      <c r="X76" s="76">
        <v>7.86</v>
      </c>
      <c r="Y76" s="76">
        <v>7.97</v>
      </c>
      <c r="Z76" s="26">
        <v>139.84</v>
      </c>
      <c r="AA76" s="26">
        <v>161.78</v>
      </c>
      <c r="AB76" s="26">
        <v>182.09</v>
      </c>
      <c r="AC76" s="26">
        <v>183.65</v>
      </c>
      <c r="AD76" s="26">
        <v>166.24</v>
      </c>
      <c r="AE76" s="26">
        <v>199.58</v>
      </c>
      <c r="AF76" s="26">
        <v>225.79</v>
      </c>
      <c r="AG76" s="26">
        <v>225.55</v>
      </c>
      <c r="AH76" s="26">
        <v>3.57</v>
      </c>
      <c r="AI76" s="26">
        <v>4.5</v>
      </c>
      <c r="AJ76" s="26">
        <v>6.76</v>
      </c>
      <c r="AK76" s="26">
        <v>8.81</v>
      </c>
      <c r="AL76" s="48">
        <v>8</v>
      </c>
      <c r="AM76" s="48">
        <v>8</v>
      </c>
      <c r="AN76" s="48">
        <v>1</v>
      </c>
      <c r="AO76" s="48">
        <v>4</v>
      </c>
      <c r="AP76" s="65">
        <f t="shared" si="6"/>
        <v>2.0500000000000007</v>
      </c>
      <c r="AQ76" s="51">
        <f t="shared" si="7"/>
        <v>1.5600000000000024E-2</v>
      </c>
      <c r="AR76" s="51">
        <f t="shared" si="2"/>
        <v>7.6097560975609841E-3</v>
      </c>
      <c r="AS76" s="51">
        <f t="shared" si="3"/>
        <v>7.979055609756097</v>
      </c>
      <c r="AT76" s="51">
        <f t="shared" si="4"/>
        <v>7.8618263414634146</v>
      </c>
      <c r="AU76" s="51">
        <f t="shared" si="5"/>
        <v>0.11722926829268232</v>
      </c>
    </row>
    <row r="77" spans="1:47">
      <c r="A77" s="47">
        <v>40329</v>
      </c>
      <c r="B77" s="26">
        <v>6.36</v>
      </c>
      <c r="C77" s="26">
        <v>6.94</v>
      </c>
      <c r="D77" s="26">
        <v>7.35</v>
      </c>
      <c r="E77" s="26">
        <v>7.76</v>
      </c>
      <c r="F77" s="26">
        <v>122.31</v>
      </c>
      <c r="G77" s="26">
        <v>141.80000000000001</v>
      </c>
      <c r="H77" s="26">
        <v>162.5</v>
      </c>
      <c r="I77" s="26">
        <v>187.91</v>
      </c>
      <c r="J77" s="26">
        <v>164.01</v>
      </c>
      <c r="K77" s="26">
        <v>192.9</v>
      </c>
      <c r="L77" s="26">
        <v>214.3</v>
      </c>
      <c r="M77" s="26">
        <v>238.71</v>
      </c>
      <c r="N77" s="26">
        <v>3.22</v>
      </c>
      <c r="O77" s="26">
        <v>4.71</v>
      </c>
      <c r="P77" s="26">
        <v>6.57</v>
      </c>
      <c r="Q77" s="26">
        <v>9.02</v>
      </c>
      <c r="R77" s="48">
        <v>21</v>
      </c>
      <c r="S77" s="48">
        <v>11</v>
      </c>
      <c r="T77" s="48">
        <v>6</v>
      </c>
      <c r="U77" s="49">
        <v>5</v>
      </c>
      <c r="V77" s="26">
        <v>6.96</v>
      </c>
      <c r="W77" s="26">
        <v>7.55</v>
      </c>
      <c r="X77" s="76">
        <v>8.1199999999999992</v>
      </c>
      <c r="Y77" s="76">
        <v>8.42</v>
      </c>
      <c r="Z77" s="26">
        <v>182.02</v>
      </c>
      <c r="AA77" s="26">
        <v>202.89</v>
      </c>
      <c r="AB77" s="26">
        <v>239.04</v>
      </c>
      <c r="AC77" s="26">
        <v>254.41</v>
      </c>
      <c r="AD77" s="26">
        <v>223.72</v>
      </c>
      <c r="AE77" s="26">
        <v>253.99</v>
      </c>
      <c r="AF77" s="26">
        <v>290.83999999999997</v>
      </c>
      <c r="AG77" s="26">
        <v>305.20999999999998</v>
      </c>
      <c r="AH77" s="26">
        <v>3.53</v>
      </c>
      <c r="AI77" s="26">
        <v>4.4800000000000004</v>
      </c>
      <c r="AJ77" s="26">
        <v>6.8</v>
      </c>
      <c r="AK77" s="26">
        <v>8.75</v>
      </c>
      <c r="AL77" s="48">
        <v>8</v>
      </c>
      <c r="AM77" s="48">
        <v>7</v>
      </c>
      <c r="AN77" s="48">
        <v>1</v>
      </c>
      <c r="AO77" s="48">
        <v>4</v>
      </c>
      <c r="AP77" s="65">
        <f t="shared" ref="AP77:AP108" si="8">AK77-AJ77</f>
        <v>1.9500000000000002</v>
      </c>
      <c r="AQ77" s="51">
        <f t="shared" ref="AQ77:AQ108" si="9">(AC77-AB77)/100</f>
        <v>0.15370000000000006</v>
      </c>
      <c r="AR77" s="51">
        <f t="shared" si="2"/>
        <v>7.8820512820512847E-2</v>
      </c>
      <c r="AS77" s="51">
        <f t="shared" si="3"/>
        <v>8.5185256410256418</v>
      </c>
      <c r="AT77" s="51">
        <f t="shared" si="4"/>
        <v>8.1357641025641012</v>
      </c>
      <c r="AU77" s="51">
        <f t="shared" si="5"/>
        <v>0.3827615384615406</v>
      </c>
    </row>
    <row r="78" spans="1:47">
      <c r="A78" s="47">
        <v>40359</v>
      </c>
      <c r="B78" s="26">
        <v>6.3</v>
      </c>
      <c r="C78" s="26">
        <v>6.77</v>
      </c>
      <c r="D78" s="26">
        <v>7.12</v>
      </c>
      <c r="E78" s="26">
        <v>7.52</v>
      </c>
      <c r="F78" s="26">
        <v>134.81</v>
      </c>
      <c r="G78" s="26">
        <v>149.69999999999999</v>
      </c>
      <c r="H78" s="26">
        <v>165.65</v>
      </c>
      <c r="I78" s="26">
        <v>192.11</v>
      </c>
      <c r="J78" s="26">
        <v>186.41</v>
      </c>
      <c r="K78" s="26">
        <v>208.6</v>
      </c>
      <c r="L78" s="26">
        <v>220.95</v>
      </c>
      <c r="M78" s="26">
        <v>242.21</v>
      </c>
      <c r="N78" s="26">
        <v>3.36</v>
      </c>
      <c r="O78" s="26">
        <v>4.71</v>
      </c>
      <c r="P78" s="26">
        <v>6.59</v>
      </c>
      <c r="Q78" s="26">
        <v>8.99</v>
      </c>
      <c r="R78" s="48">
        <v>19</v>
      </c>
      <c r="S78" s="48">
        <v>11</v>
      </c>
      <c r="T78" s="48">
        <v>6</v>
      </c>
      <c r="U78" s="49">
        <v>6</v>
      </c>
      <c r="V78" s="26">
        <v>6.83</v>
      </c>
      <c r="W78" s="26">
        <v>7.36</v>
      </c>
      <c r="X78" s="76">
        <v>7.82</v>
      </c>
      <c r="Y78" s="76">
        <v>7.98</v>
      </c>
      <c r="Z78" s="26">
        <v>187.76</v>
      </c>
      <c r="AA78" s="26">
        <v>209.45</v>
      </c>
      <c r="AB78" s="26">
        <v>235.95</v>
      </c>
      <c r="AC78" s="26">
        <v>238.84</v>
      </c>
      <c r="AD78" s="26">
        <v>239.36</v>
      </c>
      <c r="AE78" s="26">
        <v>268.35000000000002</v>
      </c>
      <c r="AF78" s="26">
        <v>291.25</v>
      </c>
      <c r="AG78" s="26">
        <v>288.94</v>
      </c>
      <c r="AH78" s="26">
        <v>3.48</v>
      </c>
      <c r="AI78" s="26">
        <v>4.45</v>
      </c>
      <c r="AJ78" s="26">
        <v>6.83</v>
      </c>
      <c r="AK78" s="26">
        <v>8.69</v>
      </c>
      <c r="AL78" s="48">
        <v>8</v>
      </c>
      <c r="AM78" s="48">
        <v>8</v>
      </c>
      <c r="AN78" s="48">
        <v>0</v>
      </c>
      <c r="AO78" s="48">
        <v>4</v>
      </c>
      <c r="AP78" s="65">
        <f t="shared" si="8"/>
        <v>1.8599999999999994</v>
      </c>
      <c r="AQ78" s="51">
        <f t="shared" si="9"/>
        <v>2.8900000000000148E-2</v>
      </c>
      <c r="AR78" s="51">
        <f t="shared" ref="AR78:AR127" si="10">AQ78/AP78</f>
        <v>1.5537634408602235E-2</v>
      </c>
      <c r="AS78" s="51">
        <f t="shared" ref="AS78:AS127" si="11">Y78+AR78*(10-AK78)</f>
        <v>8.0003543010752693</v>
      </c>
      <c r="AT78" s="51">
        <f t="shared" ref="AT78:AT127" si="12">X78+AR78*(7-AJ78)</f>
        <v>7.8226413978494627</v>
      </c>
      <c r="AU78" s="51">
        <f t="shared" ref="AU78:AU127" si="13">AS78-AT78</f>
        <v>0.17771290322580668</v>
      </c>
    </row>
    <row r="79" spans="1:47">
      <c r="A79" s="47">
        <v>40390</v>
      </c>
      <c r="B79" s="26">
        <v>6.18</v>
      </c>
      <c r="C79" s="26">
        <v>6.64</v>
      </c>
      <c r="D79" s="26">
        <v>6.99</v>
      </c>
      <c r="E79" s="26">
        <v>7.3</v>
      </c>
      <c r="F79" s="26">
        <v>122</v>
      </c>
      <c r="G79" s="26">
        <v>136.74</v>
      </c>
      <c r="H79" s="26">
        <v>151.82</v>
      </c>
      <c r="I79" s="26">
        <v>168.58</v>
      </c>
      <c r="J79" s="26">
        <v>162.1</v>
      </c>
      <c r="K79" s="26">
        <v>187.24</v>
      </c>
      <c r="L79" s="26">
        <v>198.02</v>
      </c>
      <c r="M79" s="26">
        <v>209.58</v>
      </c>
      <c r="N79" s="26">
        <v>3.32</v>
      </c>
      <c r="O79" s="26">
        <v>4.68</v>
      </c>
      <c r="P79" s="26">
        <v>6.6</v>
      </c>
      <c r="Q79" s="26">
        <v>8.93</v>
      </c>
      <c r="R79" s="48">
        <v>22</v>
      </c>
      <c r="S79" s="48">
        <v>10</v>
      </c>
      <c r="T79" s="48">
        <v>6</v>
      </c>
      <c r="U79" s="49">
        <v>6</v>
      </c>
      <c r="V79" s="26">
        <v>6.62</v>
      </c>
      <c r="W79" s="26">
        <v>7.19</v>
      </c>
      <c r="X79" s="76">
        <v>7.62</v>
      </c>
      <c r="Y79" s="76">
        <v>7.78</v>
      </c>
      <c r="Z79" s="26">
        <v>165.57</v>
      </c>
      <c r="AA79" s="26">
        <v>192.21</v>
      </c>
      <c r="AB79" s="26">
        <v>214.67</v>
      </c>
      <c r="AC79" s="26">
        <v>217.39</v>
      </c>
      <c r="AD79" s="26">
        <v>205.67</v>
      </c>
      <c r="AE79" s="26">
        <v>242.71</v>
      </c>
      <c r="AF79" s="26">
        <v>260.87</v>
      </c>
      <c r="AG79" s="26">
        <v>258.39</v>
      </c>
      <c r="AH79" s="26">
        <v>3.5</v>
      </c>
      <c r="AI79" s="26">
        <v>4.51</v>
      </c>
      <c r="AJ79" s="26">
        <v>6.79</v>
      </c>
      <c r="AK79" s="26">
        <v>8.85</v>
      </c>
      <c r="AL79" s="48">
        <v>9</v>
      </c>
      <c r="AM79" s="48">
        <v>10</v>
      </c>
      <c r="AN79" s="48">
        <v>2</v>
      </c>
      <c r="AO79" s="48">
        <v>5</v>
      </c>
      <c r="AP79" s="65">
        <f t="shared" si="8"/>
        <v>2.0599999999999996</v>
      </c>
      <c r="AQ79" s="51">
        <f t="shared" si="9"/>
        <v>2.7199999999999988E-2</v>
      </c>
      <c r="AR79" s="51">
        <f t="shared" si="10"/>
        <v>1.3203883495145627E-2</v>
      </c>
      <c r="AS79" s="51">
        <f t="shared" si="11"/>
        <v>7.7951844660194176</v>
      </c>
      <c r="AT79" s="51">
        <f t="shared" si="12"/>
        <v>7.6227728155339811</v>
      </c>
      <c r="AU79" s="51">
        <f t="shared" si="13"/>
        <v>0.1724116504854365</v>
      </c>
    </row>
    <row r="80" spans="1:47">
      <c r="A80" s="47">
        <v>40421</v>
      </c>
      <c r="B80" s="26">
        <v>5.96</v>
      </c>
      <c r="C80" s="26">
        <v>6.39</v>
      </c>
      <c r="D80" s="26">
        <v>6.72</v>
      </c>
      <c r="E80" s="26">
        <v>6.95</v>
      </c>
      <c r="F80" s="26">
        <v>127.82</v>
      </c>
      <c r="G80" s="26">
        <v>143.86000000000001</v>
      </c>
      <c r="H80" s="26">
        <v>160.71</v>
      </c>
      <c r="I80" s="26">
        <v>172.81</v>
      </c>
      <c r="J80" s="26">
        <v>172.32</v>
      </c>
      <c r="K80" s="26">
        <v>200.86</v>
      </c>
      <c r="L80" s="26">
        <v>212.31</v>
      </c>
      <c r="M80" s="26">
        <v>218.51</v>
      </c>
      <c r="N80" s="26">
        <v>3.31</v>
      </c>
      <c r="O80" s="26">
        <v>4.6900000000000004</v>
      </c>
      <c r="P80" s="26">
        <v>6.56</v>
      </c>
      <c r="Q80" s="26">
        <v>8.8699999999999992</v>
      </c>
      <c r="R80" s="48">
        <v>25</v>
      </c>
      <c r="S80" s="48">
        <v>13</v>
      </c>
      <c r="T80" s="48">
        <v>6</v>
      </c>
      <c r="U80" s="49">
        <v>6</v>
      </c>
      <c r="V80" s="26">
        <v>6.27</v>
      </c>
      <c r="W80" s="26">
        <v>6.83</v>
      </c>
      <c r="X80" s="76">
        <v>7.17</v>
      </c>
      <c r="Y80" s="76">
        <v>7.26</v>
      </c>
      <c r="Z80" s="26">
        <v>159.34</v>
      </c>
      <c r="AA80" s="26">
        <v>187.47</v>
      </c>
      <c r="AB80" s="26">
        <v>205.84</v>
      </c>
      <c r="AC80" s="26">
        <v>203.62</v>
      </c>
      <c r="AD80" s="26">
        <v>203.84</v>
      </c>
      <c r="AE80" s="26">
        <v>244.47</v>
      </c>
      <c r="AF80" s="26">
        <v>257.44</v>
      </c>
      <c r="AG80" s="26">
        <v>249.32</v>
      </c>
      <c r="AH80" s="26">
        <v>3.47</v>
      </c>
      <c r="AI80" s="26">
        <v>4.49</v>
      </c>
      <c r="AJ80" s="26">
        <v>6.79</v>
      </c>
      <c r="AK80" s="26">
        <v>8.7899999999999991</v>
      </c>
      <c r="AL80" s="48">
        <v>9</v>
      </c>
      <c r="AM80" s="48">
        <v>11</v>
      </c>
      <c r="AN80" s="48">
        <v>2</v>
      </c>
      <c r="AO80" s="48">
        <v>5</v>
      </c>
      <c r="AP80" s="65">
        <f t="shared" si="8"/>
        <v>1.9999999999999991</v>
      </c>
      <c r="AQ80" s="51">
        <f t="shared" si="9"/>
        <v>-2.2199999999999987E-2</v>
      </c>
      <c r="AR80" s="51">
        <f t="shared" si="10"/>
        <v>-1.1099999999999999E-2</v>
      </c>
      <c r="AS80" s="51">
        <f t="shared" si="11"/>
        <v>7.246569</v>
      </c>
      <c r="AT80" s="51">
        <f t="shared" si="12"/>
        <v>7.1676690000000001</v>
      </c>
      <c r="AU80" s="51">
        <f t="shared" si="13"/>
        <v>7.889999999999997E-2</v>
      </c>
    </row>
    <row r="81" spans="1:47">
      <c r="A81" s="47">
        <v>40451</v>
      </c>
      <c r="B81" s="26">
        <v>6.45</v>
      </c>
      <c r="C81" s="26">
        <v>6.82</v>
      </c>
      <c r="D81" s="26">
        <v>7.03</v>
      </c>
      <c r="E81" s="26">
        <v>7.12</v>
      </c>
      <c r="F81" s="26">
        <v>124.78</v>
      </c>
      <c r="G81" s="26">
        <v>139.55000000000001</v>
      </c>
      <c r="H81" s="26">
        <v>154.6</v>
      </c>
      <c r="I81" s="26">
        <v>161.26</v>
      </c>
      <c r="J81" s="26">
        <v>169.48</v>
      </c>
      <c r="K81" s="26">
        <v>196.45</v>
      </c>
      <c r="L81" s="26">
        <v>212.3</v>
      </c>
      <c r="M81" s="26">
        <v>215.96</v>
      </c>
      <c r="N81" s="26">
        <v>3.32</v>
      </c>
      <c r="O81" s="26">
        <v>4.68</v>
      </c>
      <c r="P81" s="26">
        <v>6.62</v>
      </c>
      <c r="Q81" s="26">
        <v>9.1199999999999992</v>
      </c>
      <c r="R81" s="48">
        <v>24</v>
      </c>
      <c r="S81" s="48">
        <v>15</v>
      </c>
      <c r="T81" s="48">
        <v>5</v>
      </c>
      <c r="U81" s="49">
        <v>8</v>
      </c>
      <c r="V81" s="26">
        <v>6.8</v>
      </c>
      <c r="W81" s="26">
        <v>7.3</v>
      </c>
      <c r="X81" s="76">
        <v>7.43</v>
      </c>
      <c r="Y81" s="76">
        <v>7.55</v>
      </c>
      <c r="Z81" s="26">
        <v>160.18</v>
      </c>
      <c r="AA81" s="26">
        <v>187.78</v>
      </c>
      <c r="AB81" s="26">
        <v>194.12</v>
      </c>
      <c r="AC81" s="26">
        <v>204.45</v>
      </c>
      <c r="AD81" s="26">
        <v>204.88</v>
      </c>
      <c r="AE81" s="26">
        <v>244.68</v>
      </c>
      <c r="AF81" s="26">
        <v>251.82</v>
      </c>
      <c r="AG81" s="26">
        <v>259.14999999999998</v>
      </c>
      <c r="AH81" s="26">
        <v>3.46</v>
      </c>
      <c r="AI81" s="26">
        <v>4.51</v>
      </c>
      <c r="AJ81" s="26">
        <v>6.79</v>
      </c>
      <c r="AK81" s="26">
        <v>8.9499999999999993</v>
      </c>
      <c r="AL81" s="48">
        <v>11</v>
      </c>
      <c r="AM81" s="48">
        <v>13</v>
      </c>
      <c r="AN81" s="48">
        <v>2</v>
      </c>
      <c r="AO81" s="48">
        <v>7</v>
      </c>
      <c r="AP81" s="65">
        <f t="shared" si="8"/>
        <v>2.1599999999999993</v>
      </c>
      <c r="AQ81" s="51">
        <f t="shared" si="9"/>
        <v>0.10329999999999984</v>
      </c>
      <c r="AR81" s="51">
        <f t="shared" si="10"/>
        <v>4.7824074074074012E-2</v>
      </c>
      <c r="AS81" s="51">
        <f t="shared" si="11"/>
        <v>7.6002152777777772</v>
      </c>
      <c r="AT81" s="51">
        <f t="shared" si="12"/>
        <v>7.440043055555555</v>
      </c>
      <c r="AU81" s="51">
        <f t="shared" si="13"/>
        <v>0.16017222222222216</v>
      </c>
    </row>
    <row r="82" spans="1:47">
      <c r="A82" s="47">
        <v>40482</v>
      </c>
      <c r="B82" s="26">
        <v>6.4</v>
      </c>
      <c r="C82" s="26">
        <v>6.84</v>
      </c>
      <c r="D82" s="26">
        <v>7.12</v>
      </c>
      <c r="E82" s="26">
        <v>7.26</v>
      </c>
      <c r="F82" s="26">
        <v>116.83</v>
      </c>
      <c r="G82" s="26">
        <v>132.87</v>
      </c>
      <c r="H82" s="26">
        <v>148.08000000000001</v>
      </c>
      <c r="I82" s="26">
        <v>154.75</v>
      </c>
      <c r="J82" s="26">
        <v>153.33000000000001</v>
      </c>
      <c r="K82" s="26">
        <v>187.47</v>
      </c>
      <c r="L82" s="26">
        <v>201.78</v>
      </c>
      <c r="M82" s="26">
        <v>205.95</v>
      </c>
      <c r="N82" s="26">
        <v>3.28</v>
      </c>
      <c r="O82" s="26">
        <v>4.67</v>
      </c>
      <c r="P82" s="26">
        <v>6.66</v>
      </c>
      <c r="Q82" s="26">
        <v>9.19</v>
      </c>
      <c r="R82" s="48">
        <v>24</v>
      </c>
      <c r="S82" s="48">
        <v>15</v>
      </c>
      <c r="T82" s="48">
        <v>5</v>
      </c>
      <c r="U82" s="49">
        <v>9</v>
      </c>
      <c r="V82" s="26">
        <v>6.77</v>
      </c>
      <c r="W82" s="26">
        <v>7.34</v>
      </c>
      <c r="X82" s="76">
        <v>7.42</v>
      </c>
      <c r="Y82" s="76">
        <v>7.7</v>
      </c>
      <c r="Z82" s="26">
        <v>153.83000000000001</v>
      </c>
      <c r="AA82" s="26">
        <v>182.85</v>
      </c>
      <c r="AB82" s="26">
        <v>177.77</v>
      </c>
      <c r="AC82" s="26">
        <v>198</v>
      </c>
      <c r="AD82" s="26">
        <v>190.33</v>
      </c>
      <c r="AE82" s="26">
        <v>237.45</v>
      </c>
      <c r="AF82" s="26">
        <v>231.47</v>
      </c>
      <c r="AG82" s="26">
        <v>249.2</v>
      </c>
      <c r="AH82" s="26">
        <v>3.68</v>
      </c>
      <c r="AI82" s="26">
        <v>4.63</v>
      </c>
      <c r="AJ82" s="26">
        <v>6.87</v>
      </c>
      <c r="AK82" s="26">
        <v>9.09</v>
      </c>
      <c r="AL82" s="48">
        <v>9</v>
      </c>
      <c r="AM82" s="48">
        <v>13</v>
      </c>
      <c r="AN82" s="48">
        <v>3</v>
      </c>
      <c r="AO82" s="48">
        <v>7</v>
      </c>
      <c r="AP82" s="65">
        <f t="shared" si="8"/>
        <v>2.2199999999999998</v>
      </c>
      <c r="AQ82" s="51">
        <f t="shared" si="9"/>
        <v>0.2022999999999999</v>
      </c>
      <c r="AR82" s="51">
        <f t="shared" si="10"/>
        <v>9.1126126126126084E-2</v>
      </c>
      <c r="AS82" s="51">
        <f t="shared" si="11"/>
        <v>7.7829247747747745</v>
      </c>
      <c r="AT82" s="51">
        <f t="shared" si="12"/>
        <v>7.4318463963963959</v>
      </c>
      <c r="AU82" s="51">
        <f t="shared" si="13"/>
        <v>0.35107837837837863</v>
      </c>
    </row>
    <row r="83" spans="1:47">
      <c r="A83" s="47">
        <v>40512</v>
      </c>
      <c r="B83" s="26">
        <v>6.47</v>
      </c>
      <c r="C83" s="26">
        <v>7</v>
      </c>
      <c r="D83" s="26">
        <v>7.29</v>
      </c>
      <c r="E83" s="26">
        <v>7.51</v>
      </c>
      <c r="F83" s="26">
        <v>109.3</v>
      </c>
      <c r="G83" s="26">
        <v>127.2</v>
      </c>
      <c r="H83" s="26">
        <v>142.69</v>
      </c>
      <c r="I83" s="26">
        <v>155.63999999999999</v>
      </c>
      <c r="J83" s="26">
        <v>149.19999999999999</v>
      </c>
      <c r="K83" s="26">
        <v>188</v>
      </c>
      <c r="L83" s="26">
        <v>199.99</v>
      </c>
      <c r="M83" s="26">
        <v>210.24</v>
      </c>
      <c r="N83" s="26">
        <v>3.26</v>
      </c>
      <c r="O83" s="26">
        <v>4.6399999999999997</v>
      </c>
      <c r="P83" s="26">
        <v>6.69</v>
      </c>
      <c r="Q83" s="26">
        <v>9.15</v>
      </c>
      <c r="R83" s="48">
        <v>26</v>
      </c>
      <c r="S83" s="48">
        <v>12</v>
      </c>
      <c r="T83" s="48">
        <v>5</v>
      </c>
      <c r="U83" s="49">
        <v>9</v>
      </c>
      <c r="V83" s="26">
        <v>6.9</v>
      </c>
      <c r="W83" s="26">
        <v>7.53</v>
      </c>
      <c r="X83" s="76">
        <v>7.62</v>
      </c>
      <c r="Y83" s="76">
        <v>7.85</v>
      </c>
      <c r="Z83" s="26">
        <v>151.79</v>
      </c>
      <c r="AA83" s="26">
        <v>180.76</v>
      </c>
      <c r="AB83" s="26">
        <v>176.42</v>
      </c>
      <c r="AC83" s="26">
        <v>189.28</v>
      </c>
      <c r="AD83" s="26">
        <v>191.69</v>
      </c>
      <c r="AE83" s="26">
        <v>241.56</v>
      </c>
      <c r="AF83" s="26">
        <v>233.72</v>
      </c>
      <c r="AG83" s="26">
        <v>243.88</v>
      </c>
      <c r="AH83" s="26">
        <v>3.67</v>
      </c>
      <c r="AI83" s="26">
        <v>4.63</v>
      </c>
      <c r="AJ83" s="26">
        <v>6.91</v>
      </c>
      <c r="AK83" s="26">
        <v>9.19</v>
      </c>
      <c r="AL83" s="48">
        <v>9</v>
      </c>
      <c r="AM83" s="48">
        <v>14</v>
      </c>
      <c r="AN83" s="48">
        <v>3</v>
      </c>
      <c r="AO83" s="48">
        <v>7</v>
      </c>
      <c r="AP83" s="65">
        <f t="shared" si="8"/>
        <v>2.2799999999999994</v>
      </c>
      <c r="AQ83" s="51">
        <f t="shared" si="9"/>
        <v>0.12860000000000013</v>
      </c>
      <c r="AR83" s="51">
        <f t="shared" si="10"/>
        <v>5.64035087719299E-2</v>
      </c>
      <c r="AS83" s="51">
        <f t="shared" si="11"/>
        <v>7.8956868421052633</v>
      </c>
      <c r="AT83" s="51">
        <f t="shared" si="12"/>
        <v>7.6250763157894736</v>
      </c>
      <c r="AU83" s="51">
        <f t="shared" si="13"/>
        <v>0.27061052631578963</v>
      </c>
    </row>
    <row r="84" spans="1:47">
      <c r="A84" s="47">
        <v>40543</v>
      </c>
      <c r="B84" s="26">
        <v>6.55</v>
      </c>
      <c r="C84" s="26">
        <v>7.08</v>
      </c>
      <c r="D84" s="26">
        <v>7.3</v>
      </c>
      <c r="E84" s="26">
        <v>7.51</v>
      </c>
      <c r="F84" s="26">
        <v>104.65</v>
      </c>
      <c r="G84" s="26">
        <v>122.64</v>
      </c>
      <c r="H84" s="26">
        <v>130.46</v>
      </c>
      <c r="I84" s="26">
        <v>144.01</v>
      </c>
      <c r="J84" s="26">
        <v>127.35</v>
      </c>
      <c r="K84" s="26">
        <v>168.04</v>
      </c>
      <c r="L84" s="26">
        <v>182.06</v>
      </c>
      <c r="M84" s="26">
        <v>196.01</v>
      </c>
      <c r="N84" s="26">
        <v>3.21</v>
      </c>
      <c r="O84" s="26">
        <v>4.68</v>
      </c>
      <c r="P84" s="26">
        <v>6.65</v>
      </c>
      <c r="Q84" s="26">
        <v>9.16</v>
      </c>
      <c r="R84" s="48">
        <v>23</v>
      </c>
      <c r="S84" s="48">
        <v>13</v>
      </c>
      <c r="T84" s="48">
        <v>4</v>
      </c>
      <c r="U84" s="49">
        <v>8</v>
      </c>
      <c r="V84" s="26">
        <v>7.14</v>
      </c>
      <c r="W84" s="26">
        <v>7.73</v>
      </c>
      <c r="X84" s="76">
        <v>7.79</v>
      </c>
      <c r="Y84" s="76">
        <v>7.92</v>
      </c>
      <c r="Z84" s="26">
        <v>164.46</v>
      </c>
      <c r="AA84" s="26">
        <v>187.35</v>
      </c>
      <c r="AB84" s="26">
        <v>179.64</v>
      </c>
      <c r="AC84" s="26">
        <v>185.95</v>
      </c>
      <c r="AD84" s="26">
        <v>187.16</v>
      </c>
      <c r="AE84" s="26">
        <v>232.75</v>
      </c>
      <c r="AF84" s="26">
        <v>231.24</v>
      </c>
      <c r="AG84" s="26">
        <v>237.95</v>
      </c>
      <c r="AH84" s="26">
        <v>3.62</v>
      </c>
      <c r="AI84" s="26">
        <v>4.55</v>
      </c>
      <c r="AJ84" s="26">
        <v>6.95</v>
      </c>
      <c r="AK84" s="26">
        <v>9.0399999999999991</v>
      </c>
      <c r="AL84" s="48">
        <v>12</v>
      </c>
      <c r="AM84" s="48">
        <v>15</v>
      </c>
      <c r="AN84" s="48">
        <v>3</v>
      </c>
      <c r="AO84" s="48">
        <v>8</v>
      </c>
      <c r="AP84" s="65">
        <f t="shared" si="8"/>
        <v>2.089999999999999</v>
      </c>
      <c r="AQ84" s="51">
        <f t="shared" si="9"/>
        <v>6.3100000000000017E-2</v>
      </c>
      <c r="AR84" s="51">
        <f t="shared" si="10"/>
        <v>3.0191387559808637E-2</v>
      </c>
      <c r="AS84" s="51">
        <f t="shared" si="11"/>
        <v>7.9489837320574166</v>
      </c>
      <c r="AT84" s="51">
        <f t="shared" si="12"/>
        <v>7.7915095693779906</v>
      </c>
      <c r="AU84" s="51">
        <f t="shared" si="13"/>
        <v>0.15747416267942604</v>
      </c>
    </row>
    <row r="85" spans="1:47">
      <c r="A85" s="47">
        <v>40574</v>
      </c>
      <c r="B85" s="26">
        <v>6.22</v>
      </c>
      <c r="C85" s="26">
        <v>6.76</v>
      </c>
      <c r="D85" s="26">
        <v>7.08</v>
      </c>
      <c r="E85" s="26">
        <v>7.38</v>
      </c>
      <c r="F85" s="26">
        <v>90.98</v>
      </c>
      <c r="G85" s="26">
        <v>108.75</v>
      </c>
      <c r="H85" s="26">
        <v>120.42</v>
      </c>
      <c r="I85" s="26">
        <v>137.18</v>
      </c>
      <c r="J85" s="26">
        <v>116.58</v>
      </c>
      <c r="K85" s="26">
        <v>151.55000000000001</v>
      </c>
      <c r="L85" s="26">
        <v>165.52</v>
      </c>
      <c r="M85" s="26">
        <v>186.28</v>
      </c>
      <c r="N85" s="26">
        <v>3.18</v>
      </c>
      <c r="O85" s="26">
        <v>4.6500000000000004</v>
      </c>
      <c r="P85" s="26">
        <v>6.67</v>
      </c>
      <c r="Q85" s="26">
        <v>9.09</v>
      </c>
      <c r="R85" s="48">
        <v>24</v>
      </c>
      <c r="S85" s="48">
        <v>13</v>
      </c>
      <c r="T85" s="48">
        <v>4</v>
      </c>
      <c r="U85" s="49">
        <v>8</v>
      </c>
      <c r="V85" s="26">
        <v>6.75</v>
      </c>
      <c r="W85" s="26">
        <v>7.37</v>
      </c>
      <c r="X85" s="76">
        <v>7.58</v>
      </c>
      <c r="Y85" s="76">
        <v>7.83</v>
      </c>
      <c r="Z85" s="26">
        <v>144.02000000000001</v>
      </c>
      <c r="AA85" s="26">
        <v>169.38</v>
      </c>
      <c r="AB85" s="26">
        <v>170.05</v>
      </c>
      <c r="AC85" s="26">
        <v>182.14</v>
      </c>
      <c r="AD85" s="26">
        <v>169.62</v>
      </c>
      <c r="AE85" s="26">
        <v>212.18</v>
      </c>
      <c r="AF85" s="26">
        <v>215.15</v>
      </c>
      <c r="AG85" s="26">
        <v>231.24</v>
      </c>
      <c r="AH85" s="26">
        <v>3.56</v>
      </c>
      <c r="AI85" s="26">
        <v>4.5199999999999996</v>
      </c>
      <c r="AJ85" s="26">
        <v>6.98</v>
      </c>
      <c r="AK85" s="26">
        <v>8.99</v>
      </c>
      <c r="AL85" s="48">
        <v>13</v>
      </c>
      <c r="AM85" s="48">
        <v>14</v>
      </c>
      <c r="AN85" s="48">
        <v>3</v>
      </c>
      <c r="AO85" s="48">
        <v>8</v>
      </c>
      <c r="AP85" s="65">
        <f t="shared" si="8"/>
        <v>2.0099999999999998</v>
      </c>
      <c r="AQ85" s="51">
        <f t="shared" si="9"/>
        <v>0.12089999999999974</v>
      </c>
      <c r="AR85" s="51">
        <f t="shared" si="10"/>
        <v>6.0149253731343159E-2</v>
      </c>
      <c r="AS85" s="51">
        <f t="shared" si="11"/>
        <v>7.8907507462686564</v>
      </c>
      <c r="AT85" s="51">
        <f t="shared" si="12"/>
        <v>7.5812029850746265</v>
      </c>
      <c r="AU85" s="51">
        <f t="shared" si="13"/>
        <v>0.30954776119402982</v>
      </c>
    </row>
    <row r="86" spans="1:47">
      <c r="A86" s="47">
        <v>40602</v>
      </c>
      <c r="B86" s="26">
        <v>6.21</v>
      </c>
      <c r="C86" s="26">
        <v>6.78</v>
      </c>
      <c r="D86" s="26">
        <v>7.05</v>
      </c>
      <c r="E86" s="26">
        <v>7.34</v>
      </c>
      <c r="F86" s="26">
        <v>85.15</v>
      </c>
      <c r="G86" s="26">
        <v>104.16</v>
      </c>
      <c r="H86" s="26">
        <v>115.43</v>
      </c>
      <c r="I86" s="26">
        <v>133.34</v>
      </c>
      <c r="J86" s="26">
        <v>108.45</v>
      </c>
      <c r="K86" s="26">
        <v>145.96</v>
      </c>
      <c r="L86" s="26">
        <v>164.03</v>
      </c>
      <c r="M86" s="26">
        <v>184.94</v>
      </c>
      <c r="N86" s="26">
        <v>3.16</v>
      </c>
      <c r="O86" s="26">
        <v>4.62</v>
      </c>
      <c r="P86" s="26">
        <v>6.69</v>
      </c>
      <c r="Q86" s="26">
        <v>9.0399999999999991</v>
      </c>
      <c r="R86" s="48">
        <v>25</v>
      </c>
      <c r="S86" s="48">
        <v>13</v>
      </c>
      <c r="T86" s="48">
        <v>4</v>
      </c>
      <c r="U86" s="49">
        <v>8</v>
      </c>
      <c r="V86" s="26">
        <v>6.74</v>
      </c>
      <c r="W86" s="26">
        <v>7.37</v>
      </c>
      <c r="X86" s="76">
        <v>7.52</v>
      </c>
      <c r="Y86" s="76">
        <v>7.74</v>
      </c>
      <c r="Z86" s="26">
        <v>137.9</v>
      </c>
      <c r="AA86" s="26">
        <v>163.31</v>
      </c>
      <c r="AB86" s="26">
        <v>162.19999999999999</v>
      </c>
      <c r="AC86" s="26">
        <v>172.55</v>
      </c>
      <c r="AD86" s="26">
        <v>161.19999999999999</v>
      </c>
      <c r="AE86" s="26">
        <v>205.11</v>
      </c>
      <c r="AF86" s="26">
        <v>210.8</v>
      </c>
      <c r="AG86" s="26">
        <v>224.15</v>
      </c>
      <c r="AH86" s="26">
        <v>3.52</v>
      </c>
      <c r="AI86" s="26">
        <v>4.5</v>
      </c>
      <c r="AJ86" s="26">
        <v>7</v>
      </c>
      <c r="AK86" s="26">
        <v>8.94</v>
      </c>
      <c r="AL86" s="48">
        <v>13</v>
      </c>
      <c r="AM86" s="48">
        <v>14</v>
      </c>
      <c r="AN86" s="48">
        <v>3</v>
      </c>
      <c r="AO86" s="48">
        <v>8</v>
      </c>
      <c r="AP86" s="65">
        <f t="shared" si="8"/>
        <v>1.9399999999999995</v>
      </c>
      <c r="AQ86" s="51">
        <f t="shared" si="9"/>
        <v>0.10350000000000023</v>
      </c>
      <c r="AR86" s="51">
        <f t="shared" si="10"/>
        <v>5.3350515463917655E-2</v>
      </c>
      <c r="AS86" s="51">
        <f t="shared" si="11"/>
        <v>7.7965515463917532</v>
      </c>
      <c r="AT86" s="51">
        <f t="shared" si="12"/>
        <v>7.52</v>
      </c>
      <c r="AU86" s="51">
        <f t="shared" si="13"/>
        <v>0.27655154639175361</v>
      </c>
    </row>
    <row r="87" spans="1:47">
      <c r="A87" s="47">
        <v>40633</v>
      </c>
      <c r="B87" s="26">
        <v>6.12</v>
      </c>
      <c r="C87" s="26">
        <v>6.68</v>
      </c>
      <c r="D87" s="26">
        <v>6.97</v>
      </c>
      <c r="E87" s="26">
        <v>7.28</v>
      </c>
      <c r="F87" s="26">
        <v>81.349999999999994</v>
      </c>
      <c r="G87" s="26">
        <v>100.25</v>
      </c>
      <c r="H87" s="26">
        <v>111.07</v>
      </c>
      <c r="I87" s="26">
        <v>128.32</v>
      </c>
      <c r="J87" s="26">
        <v>107.65</v>
      </c>
      <c r="K87" s="26">
        <v>143.44999999999999</v>
      </c>
      <c r="L87" s="26">
        <v>158.87</v>
      </c>
      <c r="M87" s="26">
        <v>179.72</v>
      </c>
      <c r="N87" s="26">
        <v>3.23</v>
      </c>
      <c r="O87" s="26">
        <v>4.59</v>
      </c>
      <c r="P87" s="26">
        <v>6.61</v>
      </c>
      <c r="Q87" s="26">
        <v>8.9700000000000006</v>
      </c>
      <c r="R87" s="48">
        <v>27</v>
      </c>
      <c r="S87" s="48">
        <v>18</v>
      </c>
      <c r="T87" s="48">
        <v>2</v>
      </c>
      <c r="U87" s="49">
        <v>8</v>
      </c>
      <c r="V87" s="26">
        <v>6.62</v>
      </c>
      <c r="W87" s="26">
        <v>7.27</v>
      </c>
      <c r="X87" s="76">
        <v>7.5</v>
      </c>
      <c r="Y87" s="76">
        <v>7.72</v>
      </c>
      <c r="Z87" s="26">
        <v>131.16999999999999</v>
      </c>
      <c r="AA87" s="26">
        <v>159.38999999999999</v>
      </c>
      <c r="AB87" s="26">
        <v>164.08</v>
      </c>
      <c r="AC87" s="26">
        <v>171.9</v>
      </c>
      <c r="AD87" s="26">
        <v>157.47</v>
      </c>
      <c r="AE87" s="26">
        <v>202.59</v>
      </c>
      <c r="AF87" s="26">
        <v>211.88</v>
      </c>
      <c r="AG87" s="26">
        <v>223.3</v>
      </c>
      <c r="AH87" s="26">
        <v>3.47</v>
      </c>
      <c r="AI87" s="26">
        <v>4.58</v>
      </c>
      <c r="AJ87" s="26">
        <v>7.17</v>
      </c>
      <c r="AK87" s="26">
        <v>8.83</v>
      </c>
      <c r="AL87" s="48">
        <v>11</v>
      </c>
      <c r="AM87" s="48">
        <v>13</v>
      </c>
      <c r="AN87" s="48">
        <v>4</v>
      </c>
      <c r="AO87" s="48">
        <v>8</v>
      </c>
      <c r="AP87" s="65">
        <f t="shared" si="8"/>
        <v>1.6600000000000001</v>
      </c>
      <c r="AQ87" s="51">
        <f t="shared" si="9"/>
        <v>7.8199999999999936E-2</v>
      </c>
      <c r="AR87" s="51">
        <f t="shared" si="10"/>
        <v>4.7108433734939718E-2</v>
      </c>
      <c r="AS87" s="51">
        <f t="shared" si="11"/>
        <v>7.7751168674698796</v>
      </c>
      <c r="AT87" s="51">
        <f t="shared" si="12"/>
        <v>7.4919915662650602</v>
      </c>
      <c r="AU87" s="51">
        <f t="shared" si="13"/>
        <v>0.28312530120481938</v>
      </c>
    </row>
    <row r="88" spans="1:47">
      <c r="A88" s="47">
        <v>40663</v>
      </c>
      <c r="B88" s="26">
        <v>6.15</v>
      </c>
      <c r="C88" s="26">
        <v>6.67</v>
      </c>
      <c r="D88" s="26">
        <v>7.04</v>
      </c>
      <c r="E88" s="26">
        <v>7.3</v>
      </c>
      <c r="F88" s="26">
        <v>79.53</v>
      </c>
      <c r="G88" s="26">
        <v>96.28</v>
      </c>
      <c r="H88" s="26">
        <v>116.71</v>
      </c>
      <c r="I88" s="26">
        <v>131.81</v>
      </c>
      <c r="J88" s="26">
        <v>106.83</v>
      </c>
      <c r="K88" s="26">
        <v>142.58000000000001</v>
      </c>
      <c r="L88" s="26">
        <v>171.01</v>
      </c>
      <c r="M88" s="26">
        <v>186.61</v>
      </c>
      <c r="N88" s="26">
        <v>3.28</v>
      </c>
      <c r="O88" s="26">
        <v>4.62</v>
      </c>
      <c r="P88" s="26">
        <v>6.92</v>
      </c>
      <c r="Q88" s="26">
        <v>9.06</v>
      </c>
      <c r="R88" s="48">
        <v>30</v>
      </c>
      <c r="S88" s="48">
        <v>19</v>
      </c>
      <c r="T88" s="48">
        <v>4</v>
      </c>
      <c r="U88" s="49">
        <v>12</v>
      </c>
      <c r="V88" s="26">
        <v>7.05</v>
      </c>
      <c r="W88" s="26">
        <v>7.63</v>
      </c>
      <c r="X88" s="76">
        <v>7.85</v>
      </c>
      <c r="Y88" s="76">
        <v>8.0299999999999994</v>
      </c>
      <c r="Z88" s="26">
        <v>170.42</v>
      </c>
      <c r="AA88" s="26">
        <v>191.6</v>
      </c>
      <c r="AB88" s="26">
        <v>198</v>
      </c>
      <c r="AC88" s="26">
        <v>205.31</v>
      </c>
      <c r="AD88" s="26">
        <v>197.72</v>
      </c>
      <c r="AE88" s="26">
        <v>237.9</v>
      </c>
      <c r="AF88" s="26">
        <v>252.3</v>
      </c>
      <c r="AG88" s="26">
        <v>260.11</v>
      </c>
      <c r="AH88" s="26">
        <v>3.68</v>
      </c>
      <c r="AI88" s="26">
        <v>4.6100000000000003</v>
      </c>
      <c r="AJ88" s="26">
        <v>6.86</v>
      </c>
      <c r="AK88" s="26">
        <v>9</v>
      </c>
      <c r="AL88" s="48">
        <v>9</v>
      </c>
      <c r="AM88" s="48">
        <v>12</v>
      </c>
      <c r="AN88" s="48">
        <v>5</v>
      </c>
      <c r="AO88" s="48">
        <v>7</v>
      </c>
      <c r="AP88" s="65">
        <f t="shared" si="8"/>
        <v>2.1399999999999997</v>
      </c>
      <c r="AQ88" s="51">
        <f t="shared" si="9"/>
        <v>7.3100000000000026E-2</v>
      </c>
      <c r="AR88" s="51">
        <f t="shared" si="10"/>
        <v>3.4158878504672911E-2</v>
      </c>
      <c r="AS88" s="51">
        <f t="shared" si="11"/>
        <v>8.0641588785046725</v>
      </c>
      <c r="AT88" s="51">
        <f t="shared" si="12"/>
        <v>7.8547822429906535</v>
      </c>
      <c r="AU88" s="51">
        <f t="shared" si="13"/>
        <v>0.20937663551401897</v>
      </c>
    </row>
    <row r="89" spans="1:47">
      <c r="A89" s="47">
        <v>40694</v>
      </c>
      <c r="B89" s="26">
        <v>5.97</v>
      </c>
      <c r="C89" s="26">
        <v>6.45</v>
      </c>
      <c r="D89" s="26">
        <v>6.86</v>
      </c>
      <c r="E89" s="26">
        <v>7.16</v>
      </c>
      <c r="F89" s="26">
        <v>80.62</v>
      </c>
      <c r="G89" s="26">
        <v>98.38</v>
      </c>
      <c r="H89" s="26">
        <v>122.18</v>
      </c>
      <c r="I89" s="26">
        <v>140.63999999999999</v>
      </c>
      <c r="J89" s="26">
        <v>111.52</v>
      </c>
      <c r="K89" s="26">
        <v>145.88</v>
      </c>
      <c r="L89" s="26">
        <v>173.58</v>
      </c>
      <c r="M89" s="26">
        <v>195.14</v>
      </c>
      <c r="N89" s="26">
        <v>3.26</v>
      </c>
      <c r="O89" s="26">
        <v>4.62</v>
      </c>
      <c r="P89" s="26">
        <v>6.91</v>
      </c>
      <c r="Q89" s="26">
        <v>9.01</v>
      </c>
      <c r="R89" s="48">
        <v>30</v>
      </c>
      <c r="S89" s="48">
        <v>20</v>
      </c>
      <c r="T89" s="48">
        <v>5</v>
      </c>
      <c r="U89" s="49">
        <v>11</v>
      </c>
      <c r="V89" s="26">
        <v>6.84</v>
      </c>
      <c r="W89" s="26">
        <v>7.36</v>
      </c>
      <c r="X89" s="76">
        <v>7.59</v>
      </c>
      <c r="Y89" s="76">
        <v>7.67</v>
      </c>
      <c r="Z89" s="26">
        <v>167.57</v>
      </c>
      <c r="AA89" s="26">
        <v>189.23</v>
      </c>
      <c r="AB89" s="26">
        <v>194.73</v>
      </c>
      <c r="AC89" s="26">
        <v>191.69</v>
      </c>
      <c r="AD89" s="26">
        <v>198.47</v>
      </c>
      <c r="AE89" s="26">
        <v>236.73</v>
      </c>
      <c r="AF89" s="26">
        <v>246.13</v>
      </c>
      <c r="AG89" s="26">
        <v>246.19</v>
      </c>
      <c r="AH89" s="26">
        <v>3.63</v>
      </c>
      <c r="AI89" s="26">
        <v>4.63</v>
      </c>
      <c r="AJ89" s="26">
        <v>7.44</v>
      </c>
      <c r="AK89" s="26">
        <v>9.67</v>
      </c>
      <c r="AL89" s="48">
        <v>9</v>
      </c>
      <c r="AM89" s="48">
        <v>12</v>
      </c>
      <c r="AN89" s="48">
        <v>6</v>
      </c>
      <c r="AO89" s="48">
        <v>8</v>
      </c>
      <c r="AP89" s="65">
        <f t="shared" si="8"/>
        <v>2.2299999999999995</v>
      </c>
      <c r="AQ89" s="51">
        <f t="shared" si="9"/>
        <v>-3.039999999999992E-2</v>
      </c>
      <c r="AR89" s="51">
        <f t="shared" si="10"/>
        <v>-1.3632286995515662E-2</v>
      </c>
      <c r="AS89" s="51">
        <f t="shared" si="11"/>
        <v>7.6655013452914798</v>
      </c>
      <c r="AT89" s="51">
        <f t="shared" si="12"/>
        <v>7.5959982062780265</v>
      </c>
      <c r="AU89" s="51">
        <f t="shared" si="13"/>
        <v>6.9503139013453286E-2</v>
      </c>
    </row>
    <row r="90" spans="1:47">
      <c r="A90" s="47">
        <v>40724</v>
      </c>
      <c r="B90" s="26">
        <v>5.96</v>
      </c>
      <c r="C90" s="26">
        <v>6.5</v>
      </c>
      <c r="D90" s="26">
        <v>6.93</v>
      </c>
      <c r="E90" s="26">
        <v>7.26</v>
      </c>
      <c r="F90" s="26">
        <v>84.41</v>
      </c>
      <c r="G90" s="26">
        <v>102.65</v>
      </c>
      <c r="H90" s="26">
        <v>127.36</v>
      </c>
      <c r="I90" s="26">
        <v>146.88</v>
      </c>
      <c r="J90" s="26">
        <v>119.71</v>
      </c>
      <c r="K90" s="26">
        <v>162.85</v>
      </c>
      <c r="L90" s="26">
        <v>190.06</v>
      </c>
      <c r="M90" s="26">
        <v>205.68</v>
      </c>
      <c r="N90" s="26">
        <v>3.26</v>
      </c>
      <c r="O90" s="26">
        <v>4.6399999999999997</v>
      </c>
      <c r="P90" s="26">
        <v>6.92</v>
      </c>
      <c r="Q90" s="26">
        <v>9.0500000000000007</v>
      </c>
      <c r="R90" s="48">
        <v>29</v>
      </c>
      <c r="S90" s="48">
        <v>22</v>
      </c>
      <c r="T90" s="48">
        <v>5</v>
      </c>
      <c r="U90" s="49">
        <v>12</v>
      </c>
      <c r="V90" s="26">
        <v>6.85</v>
      </c>
      <c r="W90" s="26">
        <v>7.43</v>
      </c>
      <c r="X90" s="76">
        <v>7.7</v>
      </c>
      <c r="Y90" s="76">
        <v>7.93</v>
      </c>
      <c r="Z90" s="26">
        <v>173.57</v>
      </c>
      <c r="AA90" s="26">
        <v>195.74</v>
      </c>
      <c r="AB90" s="26">
        <v>204.37</v>
      </c>
      <c r="AC90" s="26">
        <v>213.93</v>
      </c>
      <c r="AD90" s="26">
        <v>208.87</v>
      </c>
      <c r="AE90" s="26">
        <v>255.94</v>
      </c>
      <c r="AF90" s="26">
        <v>267.07</v>
      </c>
      <c r="AG90" s="26">
        <v>272.73</v>
      </c>
      <c r="AH90" s="26">
        <v>3.58</v>
      </c>
      <c r="AI90" s="26">
        <v>4.59</v>
      </c>
      <c r="AJ90" s="26">
        <v>6.97</v>
      </c>
      <c r="AK90" s="26">
        <v>9.1</v>
      </c>
      <c r="AL90" s="48">
        <v>10</v>
      </c>
      <c r="AM90" s="48">
        <v>11</v>
      </c>
      <c r="AN90" s="48">
        <v>6</v>
      </c>
      <c r="AO90" s="48">
        <v>8</v>
      </c>
      <c r="AP90" s="65">
        <f t="shared" si="8"/>
        <v>2.13</v>
      </c>
      <c r="AQ90" s="51">
        <f t="shared" si="9"/>
        <v>9.5600000000000018E-2</v>
      </c>
      <c r="AR90" s="51">
        <f t="shared" si="10"/>
        <v>4.4882629107981228E-2</v>
      </c>
      <c r="AS90" s="51">
        <f t="shared" si="11"/>
        <v>7.9703943661971826</v>
      </c>
      <c r="AT90" s="51">
        <f t="shared" si="12"/>
        <v>7.7013464788732398</v>
      </c>
      <c r="AU90" s="51">
        <f t="shared" si="13"/>
        <v>0.2690478873239428</v>
      </c>
    </row>
    <row r="91" spans="1:47">
      <c r="A91" s="47">
        <v>40755</v>
      </c>
      <c r="B91" s="26">
        <v>5.57</v>
      </c>
      <c r="C91" s="26">
        <v>6.1</v>
      </c>
      <c r="D91" s="26">
        <v>6.53</v>
      </c>
      <c r="E91" s="26">
        <v>6.87</v>
      </c>
      <c r="F91" s="26">
        <v>75.3</v>
      </c>
      <c r="G91" s="26">
        <v>93.19</v>
      </c>
      <c r="H91" s="26">
        <v>115.65</v>
      </c>
      <c r="I91" s="26">
        <v>134.21</v>
      </c>
      <c r="J91" s="26">
        <v>121.1</v>
      </c>
      <c r="K91" s="26">
        <v>162.19</v>
      </c>
      <c r="L91" s="26">
        <v>190.95</v>
      </c>
      <c r="M91" s="26">
        <v>206.91</v>
      </c>
      <c r="N91" s="26">
        <v>3.25</v>
      </c>
      <c r="O91" s="26">
        <v>4.62</v>
      </c>
      <c r="P91" s="26">
        <v>6.91</v>
      </c>
      <c r="Q91" s="26">
        <v>8.99</v>
      </c>
      <c r="R91" s="48">
        <v>32</v>
      </c>
      <c r="S91" s="48">
        <v>21</v>
      </c>
      <c r="T91" s="48">
        <v>5</v>
      </c>
      <c r="U91" s="49">
        <v>12</v>
      </c>
      <c r="V91" s="26">
        <v>6.54</v>
      </c>
      <c r="W91" s="26">
        <v>7.1</v>
      </c>
      <c r="X91" s="76">
        <v>7.38</v>
      </c>
      <c r="Y91" s="76">
        <v>7.65</v>
      </c>
      <c r="Z91" s="26">
        <v>172.45</v>
      </c>
      <c r="AA91" s="26">
        <v>193.46</v>
      </c>
      <c r="AB91" s="26">
        <v>200.63</v>
      </c>
      <c r="AC91" s="26">
        <v>211.83</v>
      </c>
      <c r="AD91" s="26">
        <v>218.25</v>
      </c>
      <c r="AE91" s="26">
        <v>262.45999999999998</v>
      </c>
      <c r="AF91" s="26">
        <v>275.93</v>
      </c>
      <c r="AG91" s="26">
        <v>284.52999999999997</v>
      </c>
      <c r="AH91" s="26">
        <v>3.53</v>
      </c>
      <c r="AI91" s="26">
        <v>4.57</v>
      </c>
      <c r="AJ91" s="26">
        <v>6.99</v>
      </c>
      <c r="AK91" s="26">
        <v>9.06</v>
      </c>
      <c r="AL91" s="48">
        <v>12</v>
      </c>
      <c r="AM91" s="48">
        <v>9</v>
      </c>
      <c r="AN91" s="48">
        <v>7</v>
      </c>
      <c r="AO91" s="48">
        <v>7</v>
      </c>
      <c r="AP91" s="65">
        <f t="shared" si="8"/>
        <v>2.0700000000000003</v>
      </c>
      <c r="AQ91" s="51">
        <f t="shared" si="9"/>
        <v>0.11200000000000017</v>
      </c>
      <c r="AR91" s="51">
        <f t="shared" si="10"/>
        <v>5.4106280193236787E-2</v>
      </c>
      <c r="AS91" s="51">
        <f t="shared" si="11"/>
        <v>7.7008599033816427</v>
      </c>
      <c r="AT91" s="51">
        <f t="shared" si="12"/>
        <v>7.3805410628019326</v>
      </c>
      <c r="AU91" s="51">
        <f t="shared" si="13"/>
        <v>0.32031884057971016</v>
      </c>
    </row>
    <row r="92" spans="1:47">
      <c r="A92" s="47">
        <v>40786</v>
      </c>
      <c r="B92" s="26">
        <v>5.32</v>
      </c>
      <c r="C92" s="26">
        <v>5.94</v>
      </c>
      <c r="D92" s="26">
        <v>6.4</v>
      </c>
      <c r="E92" s="26">
        <v>6.75</v>
      </c>
      <c r="F92" s="26">
        <v>98.3</v>
      </c>
      <c r="G92" s="26">
        <v>121</v>
      </c>
      <c r="H92" s="26">
        <v>146.43</v>
      </c>
      <c r="I92" s="26">
        <v>164.57</v>
      </c>
      <c r="J92" s="26">
        <v>155.1</v>
      </c>
      <c r="K92" s="26">
        <v>201.1</v>
      </c>
      <c r="L92" s="26">
        <v>230.03</v>
      </c>
      <c r="M92" s="26">
        <v>237.87</v>
      </c>
      <c r="N92" s="26">
        <v>3.21</v>
      </c>
      <c r="O92" s="26">
        <v>4.6100000000000003</v>
      </c>
      <c r="P92" s="26">
        <v>6.93</v>
      </c>
      <c r="Q92" s="26">
        <v>8.94</v>
      </c>
      <c r="R92" s="48">
        <v>33</v>
      </c>
      <c r="S92" s="48">
        <v>20</v>
      </c>
      <c r="T92" s="48">
        <v>5</v>
      </c>
      <c r="U92" s="49">
        <v>12</v>
      </c>
      <c r="V92" s="26">
        <v>6.42</v>
      </c>
      <c r="W92" s="26">
        <v>7.03</v>
      </c>
      <c r="X92" s="76">
        <v>7.37</v>
      </c>
      <c r="Y92" s="76">
        <v>7.68</v>
      </c>
      <c r="Z92" s="26">
        <v>208.38</v>
      </c>
      <c r="AA92" s="26">
        <v>230.95</v>
      </c>
      <c r="AB92" s="26">
        <v>242.78</v>
      </c>
      <c r="AC92" s="26">
        <v>257.16000000000003</v>
      </c>
      <c r="AD92" s="26">
        <v>265.18</v>
      </c>
      <c r="AE92" s="26">
        <v>311.05</v>
      </c>
      <c r="AF92" s="26">
        <v>326.38</v>
      </c>
      <c r="AG92" s="26">
        <v>330.46</v>
      </c>
      <c r="AH92" s="26">
        <v>3.57</v>
      </c>
      <c r="AI92" s="26">
        <v>4.5599999999999996</v>
      </c>
      <c r="AJ92" s="26">
        <v>7</v>
      </c>
      <c r="AK92" s="26">
        <v>9.01</v>
      </c>
      <c r="AL92" s="48">
        <v>12</v>
      </c>
      <c r="AM92" s="48">
        <v>8</v>
      </c>
      <c r="AN92" s="48">
        <v>7</v>
      </c>
      <c r="AO92" s="48">
        <v>7</v>
      </c>
      <c r="AP92" s="65">
        <f t="shared" si="8"/>
        <v>2.0099999999999998</v>
      </c>
      <c r="AQ92" s="51">
        <f t="shared" si="9"/>
        <v>0.14380000000000023</v>
      </c>
      <c r="AR92" s="51">
        <f t="shared" si="10"/>
        <v>7.1542288557214048E-2</v>
      </c>
      <c r="AS92" s="51">
        <f t="shared" si="11"/>
        <v>7.7508268656716419</v>
      </c>
      <c r="AT92" s="51">
        <f t="shared" si="12"/>
        <v>7.37</v>
      </c>
      <c r="AU92" s="51">
        <f t="shared" si="13"/>
        <v>0.38082686567164181</v>
      </c>
    </row>
    <row r="93" spans="1:47">
      <c r="A93" s="47">
        <v>40816</v>
      </c>
      <c r="B93" s="26">
        <v>5.34</v>
      </c>
      <c r="C93" s="26">
        <v>5.93</v>
      </c>
      <c r="D93" s="26">
        <v>6.47</v>
      </c>
      <c r="E93" s="26">
        <v>6.82</v>
      </c>
      <c r="F93" s="26">
        <v>118.85</v>
      </c>
      <c r="G93" s="26">
        <v>141.80000000000001</v>
      </c>
      <c r="H93" s="26">
        <v>174.73</v>
      </c>
      <c r="I93" s="26">
        <v>194.78</v>
      </c>
      <c r="J93" s="26">
        <v>171.85</v>
      </c>
      <c r="K93" s="26">
        <v>214.1</v>
      </c>
      <c r="L93" s="26">
        <v>251.03</v>
      </c>
      <c r="M93" s="26">
        <v>260.27999999999997</v>
      </c>
      <c r="N93" s="26">
        <v>3.19</v>
      </c>
      <c r="O93" s="26">
        <v>4.62</v>
      </c>
      <c r="P93" s="26">
        <v>6.95</v>
      </c>
      <c r="Q93" s="26">
        <v>9.01</v>
      </c>
      <c r="R93" s="48">
        <v>35</v>
      </c>
      <c r="S93" s="48">
        <v>20</v>
      </c>
      <c r="T93" s="48">
        <v>4</v>
      </c>
      <c r="U93" s="49">
        <v>13</v>
      </c>
      <c r="V93" s="26">
        <v>6.46</v>
      </c>
      <c r="W93" s="26">
        <v>7.07</v>
      </c>
      <c r="X93" s="76">
        <v>7.37</v>
      </c>
      <c r="Y93" s="76">
        <v>7.69</v>
      </c>
      <c r="Z93" s="26">
        <v>230.83</v>
      </c>
      <c r="AA93" s="26">
        <v>255.84</v>
      </c>
      <c r="AB93" s="26">
        <v>265.29000000000002</v>
      </c>
      <c r="AC93" s="26">
        <v>281.63</v>
      </c>
      <c r="AD93" s="26">
        <v>283.83</v>
      </c>
      <c r="AE93" s="26">
        <v>328.14</v>
      </c>
      <c r="AF93" s="26">
        <v>341.59</v>
      </c>
      <c r="AG93" s="26">
        <v>347.13</v>
      </c>
      <c r="AH93" s="26">
        <v>3.52</v>
      </c>
      <c r="AI93" s="26">
        <v>4.55</v>
      </c>
      <c r="AJ93" s="26">
        <v>7.01</v>
      </c>
      <c r="AK93" s="26">
        <v>8.9700000000000006</v>
      </c>
      <c r="AL93" s="48">
        <v>16</v>
      </c>
      <c r="AM93" s="48">
        <v>5</v>
      </c>
      <c r="AN93" s="48">
        <v>6</v>
      </c>
      <c r="AO93" s="48">
        <v>7</v>
      </c>
      <c r="AP93" s="65">
        <f t="shared" si="8"/>
        <v>1.9600000000000009</v>
      </c>
      <c r="AQ93" s="51">
        <f t="shared" si="9"/>
        <v>0.16339999999999974</v>
      </c>
      <c r="AR93" s="51">
        <f t="shared" si="10"/>
        <v>8.3367346938775344E-2</v>
      </c>
      <c r="AS93" s="51">
        <f t="shared" si="11"/>
        <v>7.7758683673469386</v>
      </c>
      <c r="AT93" s="51">
        <f t="shared" si="12"/>
        <v>7.3691663265306122</v>
      </c>
      <c r="AU93" s="51">
        <f t="shared" si="13"/>
        <v>0.40670204081632644</v>
      </c>
    </row>
    <row r="94" spans="1:47">
      <c r="A94" s="47">
        <v>40847</v>
      </c>
      <c r="B94" s="26">
        <v>5.44</v>
      </c>
      <c r="C94" s="26">
        <v>6.08</v>
      </c>
      <c r="D94" s="26">
        <v>6.61</v>
      </c>
      <c r="E94" s="26">
        <v>6.91</v>
      </c>
      <c r="F94" s="26">
        <v>109.02</v>
      </c>
      <c r="G94" s="26">
        <v>135.11000000000001</v>
      </c>
      <c r="H94" s="26">
        <v>164.31</v>
      </c>
      <c r="I94" s="26">
        <v>174.71</v>
      </c>
      <c r="J94" s="26">
        <v>156.12</v>
      </c>
      <c r="K94" s="26">
        <v>203.31</v>
      </c>
      <c r="L94" s="26">
        <v>237.21</v>
      </c>
      <c r="M94" s="26">
        <v>240.31</v>
      </c>
      <c r="N94" s="26">
        <v>3.16</v>
      </c>
      <c r="O94" s="26">
        <v>4.6100000000000003</v>
      </c>
      <c r="P94" s="26">
        <v>6.96</v>
      </c>
      <c r="Q94" s="26">
        <v>8.9600000000000009</v>
      </c>
      <c r="R94" s="48">
        <v>35</v>
      </c>
      <c r="S94" s="48">
        <v>20</v>
      </c>
      <c r="T94" s="48">
        <v>5</v>
      </c>
      <c r="U94" s="49">
        <v>12</v>
      </c>
      <c r="V94" s="26">
        <v>6.69</v>
      </c>
      <c r="W94" s="26">
        <v>7.34</v>
      </c>
      <c r="X94" s="76">
        <v>7.75</v>
      </c>
      <c r="Y94" s="76">
        <v>8.19</v>
      </c>
      <c r="Z94" s="26">
        <v>233.92</v>
      </c>
      <c r="AA94" s="26">
        <v>261.45</v>
      </c>
      <c r="AB94" s="26">
        <v>278.45</v>
      </c>
      <c r="AC94" s="26">
        <v>302.74</v>
      </c>
      <c r="AD94" s="26">
        <v>281.02</v>
      </c>
      <c r="AE94" s="26">
        <v>329.65</v>
      </c>
      <c r="AF94" s="26">
        <v>351.35</v>
      </c>
      <c r="AG94" s="26">
        <v>368.34</v>
      </c>
      <c r="AH94" s="26">
        <v>3.47</v>
      </c>
      <c r="AI94" s="26">
        <v>4.57</v>
      </c>
      <c r="AJ94" s="26">
        <v>7.05</v>
      </c>
      <c r="AK94" s="26">
        <v>9.07</v>
      </c>
      <c r="AL94" s="48">
        <v>18</v>
      </c>
      <c r="AM94" s="48">
        <v>5</v>
      </c>
      <c r="AN94" s="48">
        <v>6</v>
      </c>
      <c r="AO94" s="48">
        <v>9</v>
      </c>
      <c r="AP94" s="65">
        <f t="shared" si="8"/>
        <v>2.0200000000000005</v>
      </c>
      <c r="AQ94" s="51">
        <f t="shared" si="9"/>
        <v>0.2429000000000002</v>
      </c>
      <c r="AR94" s="51">
        <f t="shared" si="10"/>
        <v>0.12024752475247531</v>
      </c>
      <c r="AS94" s="51">
        <f t="shared" si="11"/>
        <v>8.3018301980198022</v>
      </c>
      <c r="AT94" s="51">
        <f t="shared" si="12"/>
        <v>7.7439876237623766</v>
      </c>
      <c r="AU94" s="51">
        <f t="shared" si="13"/>
        <v>0.55784257425742556</v>
      </c>
    </row>
    <row r="95" spans="1:47">
      <c r="A95" s="47">
        <v>40877</v>
      </c>
      <c r="B95" s="26">
        <v>5</v>
      </c>
      <c r="C95" s="26">
        <v>5.68</v>
      </c>
      <c r="D95" s="26">
        <v>6.28</v>
      </c>
      <c r="E95" s="26">
        <v>6.61</v>
      </c>
      <c r="F95" s="26">
        <v>111.7</v>
      </c>
      <c r="G95" s="26">
        <v>135.86000000000001</v>
      </c>
      <c r="H95" s="26">
        <v>172.36</v>
      </c>
      <c r="I95" s="26">
        <v>187.96</v>
      </c>
      <c r="J95" s="26">
        <v>188</v>
      </c>
      <c r="K95" s="26">
        <v>237.96</v>
      </c>
      <c r="L95" s="26">
        <v>272.45999999999998</v>
      </c>
      <c r="M95" s="26">
        <v>267.86</v>
      </c>
      <c r="N95" s="26">
        <v>3.21</v>
      </c>
      <c r="O95" s="26">
        <v>4.6100000000000003</v>
      </c>
      <c r="P95" s="26">
        <v>6.95</v>
      </c>
      <c r="Q95" s="26">
        <v>9.15</v>
      </c>
      <c r="R95" s="48">
        <v>34</v>
      </c>
      <c r="S95" s="48">
        <v>20</v>
      </c>
      <c r="T95" s="48">
        <v>5</v>
      </c>
      <c r="U95" s="49">
        <v>14</v>
      </c>
      <c r="V95" s="26">
        <v>6.22</v>
      </c>
      <c r="W95" s="26">
        <v>6.99</v>
      </c>
      <c r="X95" s="76">
        <v>7.42</v>
      </c>
      <c r="Y95" s="76">
        <v>7.82</v>
      </c>
      <c r="Z95" s="26">
        <v>233.96</v>
      </c>
      <c r="AA95" s="26">
        <v>266.08</v>
      </c>
      <c r="AB95" s="26">
        <v>285.89999999999998</v>
      </c>
      <c r="AC95" s="26">
        <v>308.5</v>
      </c>
      <c r="AD95" s="26">
        <v>310.26</v>
      </c>
      <c r="AE95" s="26">
        <v>368.18</v>
      </c>
      <c r="AF95" s="26">
        <v>386</v>
      </c>
      <c r="AG95" s="26">
        <v>388.4</v>
      </c>
      <c r="AH95" s="26">
        <v>3.42</v>
      </c>
      <c r="AI95" s="26">
        <v>4.5999999999999996</v>
      </c>
      <c r="AJ95" s="26">
        <v>7.11</v>
      </c>
      <c r="AK95" s="26">
        <v>9.19</v>
      </c>
      <c r="AL95" s="48">
        <v>18</v>
      </c>
      <c r="AM95" s="48">
        <v>5</v>
      </c>
      <c r="AN95" s="48">
        <v>7</v>
      </c>
      <c r="AO95" s="48">
        <v>10</v>
      </c>
      <c r="AP95" s="65">
        <f t="shared" si="8"/>
        <v>2.0799999999999992</v>
      </c>
      <c r="AQ95" s="51">
        <f t="shared" si="9"/>
        <v>0.22600000000000023</v>
      </c>
      <c r="AR95" s="51">
        <f t="shared" si="10"/>
        <v>0.10865384615384631</v>
      </c>
      <c r="AS95" s="51">
        <f t="shared" si="11"/>
        <v>7.908009615384616</v>
      </c>
      <c r="AT95" s="51">
        <f t="shared" si="12"/>
        <v>7.4080480769230768</v>
      </c>
      <c r="AU95" s="51">
        <f t="shared" si="13"/>
        <v>0.49996153846153923</v>
      </c>
    </row>
    <row r="96" spans="1:47">
      <c r="A96" s="47">
        <v>40908</v>
      </c>
      <c r="B96" s="26">
        <v>5.0599999999999996</v>
      </c>
      <c r="C96" s="26">
        <v>5.64</v>
      </c>
      <c r="D96" s="26">
        <v>6.17</v>
      </c>
      <c r="E96" s="26">
        <v>6.42</v>
      </c>
      <c r="F96" s="26">
        <v>114.96</v>
      </c>
      <c r="G96" s="26">
        <v>133.91</v>
      </c>
      <c r="H96" s="26">
        <v>169.58</v>
      </c>
      <c r="I96" s="26">
        <v>184.32</v>
      </c>
      <c r="J96" s="26">
        <v>193.16</v>
      </c>
      <c r="K96" s="26">
        <v>238.51</v>
      </c>
      <c r="L96" s="26">
        <v>277.77999999999997</v>
      </c>
      <c r="M96" s="26">
        <v>275.02</v>
      </c>
      <c r="N96" s="26">
        <v>3.24</v>
      </c>
      <c r="O96" s="26">
        <v>4.6100000000000003</v>
      </c>
      <c r="P96" s="26">
        <v>6.97</v>
      </c>
      <c r="Q96" s="26">
        <v>9.1</v>
      </c>
      <c r="R96" s="48">
        <v>34</v>
      </c>
      <c r="S96" s="48">
        <v>19</v>
      </c>
      <c r="T96" s="48">
        <v>5</v>
      </c>
      <c r="U96" s="49">
        <v>14</v>
      </c>
      <c r="V96" s="26">
        <v>6.25</v>
      </c>
      <c r="W96" s="26">
        <v>7.02</v>
      </c>
      <c r="X96" s="76">
        <v>7.44</v>
      </c>
      <c r="Y96" s="76">
        <v>7.77</v>
      </c>
      <c r="Z96" s="26">
        <v>234.37</v>
      </c>
      <c r="AA96" s="26">
        <v>271.77</v>
      </c>
      <c r="AB96" s="26">
        <v>297.44</v>
      </c>
      <c r="AC96" s="26">
        <v>319.14999999999998</v>
      </c>
      <c r="AD96" s="26">
        <v>312.57</v>
      </c>
      <c r="AE96" s="26">
        <v>376.37</v>
      </c>
      <c r="AF96" s="26">
        <v>405.64</v>
      </c>
      <c r="AG96" s="26">
        <v>409.85</v>
      </c>
      <c r="AH96" s="26">
        <v>3.36</v>
      </c>
      <c r="AI96" s="26">
        <v>4.59</v>
      </c>
      <c r="AJ96" s="26">
        <v>7.11</v>
      </c>
      <c r="AK96" s="26">
        <v>9.14</v>
      </c>
      <c r="AL96" s="48">
        <v>20</v>
      </c>
      <c r="AM96" s="48">
        <v>4</v>
      </c>
      <c r="AN96" s="48">
        <v>7</v>
      </c>
      <c r="AO96" s="48">
        <v>10</v>
      </c>
      <c r="AP96" s="65">
        <f t="shared" si="8"/>
        <v>2.0300000000000002</v>
      </c>
      <c r="AQ96" s="51">
        <f t="shared" si="9"/>
        <v>0.21709999999999979</v>
      </c>
      <c r="AR96" s="51">
        <f t="shared" si="10"/>
        <v>0.10694581280788165</v>
      </c>
      <c r="AS96" s="51">
        <f t="shared" si="11"/>
        <v>7.8619733990147775</v>
      </c>
      <c r="AT96" s="51">
        <f t="shared" si="12"/>
        <v>7.4282359605911337</v>
      </c>
      <c r="AU96" s="51">
        <f t="shared" si="13"/>
        <v>0.43373743842364387</v>
      </c>
    </row>
    <row r="97" spans="1:47">
      <c r="A97" s="47">
        <v>40939</v>
      </c>
      <c r="B97" s="26">
        <v>4.96</v>
      </c>
      <c r="C97" s="26">
        <v>5.55</v>
      </c>
      <c r="D97" s="26">
        <v>6.09</v>
      </c>
      <c r="E97" s="26">
        <v>6.41</v>
      </c>
      <c r="F97" s="26">
        <v>112.13</v>
      </c>
      <c r="G97" s="26">
        <v>134.47</v>
      </c>
      <c r="H97" s="26">
        <v>166.34</v>
      </c>
      <c r="I97" s="26">
        <v>181.76</v>
      </c>
      <c r="J97" s="26">
        <v>179.43</v>
      </c>
      <c r="K97" s="26">
        <v>224.67</v>
      </c>
      <c r="L97" s="26">
        <v>255.74</v>
      </c>
      <c r="M97" s="26">
        <v>269.45999999999998</v>
      </c>
      <c r="N97" s="26">
        <v>3.13</v>
      </c>
      <c r="O97" s="26">
        <v>4.58</v>
      </c>
      <c r="P97" s="26">
        <v>6.98</v>
      </c>
      <c r="Q97" s="26">
        <v>9.0399999999999991</v>
      </c>
      <c r="R97" s="48">
        <v>36</v>
      </c>
      <c r="S97" s="48">
        <v>19</v>
      </c>
      <c r="T97" s="48">
        <v>6</v>
      </c>
      <c r="U97" s="49">
        <v>13</v>
      </c>
      <c r="V97" s="26">
        <v>6.33</v>
      </c>
      <c r="W97" s="26">
        <v>7.04</v>
      </c>
      <c r="X97" s="76">
        <v>7.46</v>
      </c>
      <c r="Y97" s="76">
        <v>7.85</v>
      </c>
      <c r="Z97" s="26">
        <v>249.42</v>
      </c>
      <c r="AA97" s="26">
        <v>283.49</v>
      </c>
      <c r="AB97" s="26">
        <v>302.88</v>
      </c>
      <c r="AC97" s="26">
        <v>325.94</v>
      </c>
      <c r="AD97" s="26">
        <v>316.72000000000003</v>
      </c>
      <c r="AE97" s="26">
        <v>373.69</v>
      </c>
      <c r="AF97" s="26">
        <v>392.28</v>
      </c>
      <c r="AG97" s="26">
        <v>413.64</v>
      </c>
      <c r="AH97" s="26">
        <v>3.31</v>
      </c>
      <c r="AI97" s="26">
        <v>4.5999999999999996</v>
      </c>
      <c r="AJ97" s="26">
        <v>7.12</v>
      </c>
      <c r="AK97" s="26">
        <v>9.09</v>
      </c>
      <c r="AL97" s="48">
        <v>20</v>
      </c>
      <c r="AM97" s="48">
        <v>4</v>
      </c>
      <c r="AN97" s="48">
        <v>8</v>
      </c>
      <c r="AO97" s="48">
        <v>9</v>
      </c>
      <c r="AP97" s="65">
        <f t="shared" si="8"/>
        <v>1.9699999999999998</v>
      </c>
      <c r="AQ97" s="51">
        <f t="shared" si="9"/>
        <v>0.23060000000000003</v>
      </c>
      <c r="AR97" s="51">
        <f t="shared" si="10"/>
        <v>0.11705583756345181</v>
      </c>
      <c r="AS97" s="51">
        <f t="shared" si="11"/>
        <v>7.9565208121827409</v>
      </c>
      <c r="AT97" s="51">
        <f t="shared" si="12"/>
        <v>7.4459532994923858</v>
      </c>
      <c r="AU97" s="51">
        <f t="shared" si="13"/>
        <v>0.51056751269035505</v>
      </c>
    </row>
    <row r="98" spans="1:47">
      <c r="A98" s="47">
        <v>40968</v>
      </c>
      <c r="B98" s="26">
        <v>5.32</v>
      </c>
      <c r="C98" s="26">
        <v>5.78</v>
      </c>
      <c r="D98" s="26">
        <v>6.26</v>
      </c>
      <c r="E98" s="26">
        <v>6.54</v>
      </c>
      <c r="F98" s="26">
        <v>109.48</v>
      </c>
      <c r="G98" s="26">
        <v>128.29</v>
      </c>
      <c r="H98" s="26">
        <v>159.79</v>
      </c>
      <c r="I98" s="26">
        <v>174.46</v>
      </c>
      <c r="J98" s="26">
        <v>170.68</v>
      </c>
      <c r="K98" s="26">
        <v>210.69</v>
      </c>
      <c r="L98" s="26">
        <v>244.69</v>
      </c>
      <c r="M98" s="26">
        <v>256.76</v>
      </c>
      <c r="N98" s="26">
        <v>3.15</v>
      </c>
      <c r="O98" s="26">
        <v>4.58</v>
      </c>
      <c r="P98" s="26">
        <v>6.92</v>
      </c>
      <c r="Q98" s="26">
        <v>9.07</v>
      </c>
      <c r="R98" s="48">
        <v>39</v>
      </c>
      <c r="S98" s="48">
        <v>22</v>
      </c>
      <c r="T98" s="48">
        <v>6</v>
      </c>
      <c r="U98" s="49">
        <v>14</v>
      </c>
      <c r="V98" s="26">
        <v>6.78</v>
      </c>
      <c r="W98" s="26">
        <v>7.34</v>
      </c>
      <c r="X98" s="76">
        <v>7.58</v>
      </c>
      <c r="Y98" s="76">
        <v>7.92</v>
      </c>
      <c r="Z98" s="26">
        <v>255.91</v>
      </c>
      <c r="AA98" s="26">
        <v>284.2</v>
      </c>
      <c r="AB98" s="26">
        <v>291.66000000000003</v>
      </c>
      <c r="AC98" s="26">
        <v>312.77</v>
      </c>
      <c r="AD98" s="26">
        <v>317.11</v>
      </c>
      <c r="AE98" s="26">
        <v>366.6</v>
      </c>
      <c r="AF98" s="26">
        <v>376.56</v>
      </c>
      <c r="AG98" s="26">
        <v>395.07</v>
      </c>
      <c r="AH98" s="26">
        <v>3.3</v>
      </c>
      <c r="AI98" s="26">
        <v>4.63</v>
      </c>
      <c r="AJ98" s="26">
        <v>7.12</v>
      </c>
      <c r="AK98" s="26">
        <v>9.0399999999999991</v>
      </c>
      <c r="AL98" s="48">
        <v>17</v>
      </c>
      <c r="AM98" s="48">
        <v>4</v>
      </c>
      <c r="AN98" s="48">
        <v>8</v>
      </c>
      <c r="AO98" s="48">
        <v>9</v>
      </c>
      <c r="AP98" s="65">
        <f t="shared" si="8"/>
        <v>1.919999999999999</v>
      </c>
      <c r="AQ98" s="51">
        <f t="shared" si="9"/>
        <v>0.21109999999999957</v>
      </c>
      <c r="AR98" s="51">
        <f t="shared" si="10"/>
        <v>0.10994791666666649</v>
      </c>
      <c r="AS98" s="51">
        <f t="shared" si="11"/>
        <v>8.0255499999999991</v>
      </c>
      <c r="AT98" s="51">
        <f t="shared" si="12"/>
        <v>7.56680625</v>
      </c>
      <c r="AU98" s="51">
        <f t="shared" si="13"/>
        <v>0.45874374999999912</v>
      </c>
    </row>
    <row r="99" spans="1:47">
      <c r="A99" s="47">
        <v>40999</v>
      </c>
      <c r="B99" s="26">
        <v>5.07</v>
      </c>
      <c r="C99" s="26">
        <v>5.59</v>
      </c>
      <c r="D99" s="26">
        <v>6.1</v>
      </c>
      <c r="E99" s="26">
        <v>6.42</v>
      </c>
      <c r="F99" s="26">
        <v>102.35</v>
      </c>
      <c r="G99" s="26">
        <v>121.58</v>
      </c>
      <c r="H99" s="26">
        <v>152.71</v>
      </c>
      <c r="I99" s="26">
        <v>165.6</v>
      </c>
      <c r="J99" s="26">
        <v>159.75</v>
      </c>
      <c r="K99" s="26">
        <v>202.78</v>
      </c>
      <c r="L99" s="26">
        <v>232.01</v>
      </c>
      <c r="M99" s="26">
        <v>243.4</v>
      </c>
      <c r="N99" s="26">
        <v>3.12</v>
      </c>
      <c r="O99" s="26">
        <v>4.62</v>
      </c>
      <c r="P99" s="26">
        <v>6.95</v>
      </c>
      <c r="Q99" s="26">
        <v>9.15</v>
      </c>
      <c r="R99" s="48">
        <v>42</v>
      </c>
      <c r="S99" s="48">
        <v>21</v>
      </c>
      <c r="T99" s="48">
        <v>9</v>
      </c>
      <c r="U99" s="49">
        <v>14</v>
      </c>
      <c r="V99" s="26">
        <v>6.46</v>
      </c>
      <c r="W99" s="26">
        <v>7.03</v>
      </c>
      <c r="X99" s="76">
        <v>7.26</v>
      </c>
      <c r="Y99" s="76">
        <v>7.66</v>
      </c>
      <c r="Z99" s="26">
        <v>241.43</v>
      </c>
      <c r="AA99" s="26">
        <v>265.74</v>
      </c>
      <c r="AB99" s="26">
        <v>268.02999999999997</v>
      </c>
      <c r="AC99" s="26">
        <v>290.37</v>
      </c>
      <c r="AD99" s="26">
        <v>298.83</v>
      </c>
      <c r="AE99" s="26">
        <v>346.94</v>
      </c>
      <c r="AF99" s="26">
        <v>347.33</v>
      </c>
      <c r="AG99" s="26">
        <v>368.17</v>
      </c>
      <c r="AH99" s="26">
        <v>3.22</v>
      </c>
      <c r="AI99" s="26">
        <v>4.5999999999999996</v>
      </c>
      <c r="AJ99" s="26">
        <v>7.13</v>
      </c>
      <c r="AK99" s="26">
        <v>9</v>
      </c>
      <c r="AL99" s="48">
        <v>17</v>
      </c>
      <c r="AM99" s="48">
        <v>3</v>
      </c>
      <c r="AN99" s="48">
        <v>8</v>
      </c>
      <c r="AO99" s="48">
        <v>8</v>
      </c>
      <c r="AP99" s="65">
        <f t="shared" si="8"/>
        <v>1.87</v>
      </c>
      <c r="AQ99" s="51">
        <f t="shared" si="9"/>
        <v>0.22340000000000032</v>
      </c>
      <c r="AR99" s="51">
        <f t="shared" si="10"/>
        <v>0.11946524064171139</v>
      </c>
      <c r="AS99" s="51">
        <f t="shared" si="11"/>
        <v>7.779465240641712</v>
      </c>
      <c r="AT99" s="51">
        <f t="shared" si="12"/>
        <v>7.2444695187165777</v>
      </c>
      <c r="AU99" s="51">
        <f t="shared" si="13"/>
        <v>0.53499572192513423</v>
      </c>
    </row>
    <row r="100" spans="1:47">
      <c r="A100" s="47">
        <v>41029</v>
      </c>
      <c r="B100" s="26">
        <v>4.8099999999999996</v>
      </c>
      <c r="C100" s="26">
        <v>5.32</v>
      </c>
      <c r="D100" s="26">
        <v>5.83</v>
      </c>
      <c r="E100" s="26">
        <v>6.11</v>
      </c>
      <c r="F100" s="26">
        <v>104.18</v>
      </c>
      <c r="G100" s="26">
        <v>122.57</v>
      </c>
      <c r="H100" s="26">
        <v>153.33000000000001</v>
      </c>
      <c r="I100" s="26">
        <v>163.51</v>
      </c>
      <c r="J100" s="26">
        <v>180.08</v>
      </c>
      <c r="K100" s="26">
        <v>220.27</v>
      </c>
      <c r="L100" s="26">
        <v>246.93</v>
      </c>
      <c r="M100" s="26">
        <v>243.61</v>
      </c>
      <c r="N100" s="26">
        <v>3.16</v>
      </c>
      <c r="O100" s="26">
        <v>4.63</v>
      </c>
      <c r="P100" s="26">
        <v>6.96</v>
      </c>
      <c r="Q100" s="26">
        <v>9.1</v>
      </c>
      <c r="R100" s="48">
        <v>43</v>
      </c>
      <c r="S100" s="48">
        <v>20</v>
      </c>
      <c r="T100" s="48">
        <v>8</v>
      </c>
      <c r="U100" s="49">
        <v>14</v>
      </c>
      <c r="V100" s="26">
        <v>6.16</v>
      </c>
      <c r="W100" s="26">
        <v>6.73</v>
      </c>
      <c r="X100" s="76">
        <v>7.02</v>
      </c>
      <c r="Y100" s="76">
        <v>7.39</v>
      </c>
      <c r="Z100" s="26">
        <v>239.05</v>
      </c>
      <c r="AA100" s="26">
        <v>263.88</v>
      </c>
      <c r="AB100" s="26">
        <v>271.52</v>
      </c>
      <c r="AC100" s="26">
        <v>291.01</v>
      </c>
      <c r="AD100" s="26">
        <v>314.95</v>
      </c>
      <c r="AE100" s="26">
        <v>361.58</v>
      </c>
      <c r="AF100" s="26">
        <v>365.12</v>
      </c>
      <c r="AG100" s="26">
        <v>371.11</v>
      </c>
      <c r="AH100" s="26">
        <v>3.19</v>
      </c>
      <c r="AI100" s="26">
        <v>4.63</v>
      </c>
      <c r="AJ100" s="26">
        <v>7.09</v>
      </c>
      <c r="AK100" s="26">
        <v>8.9499999999999993</v>
      </c>
      <c r="AL100" s="48">
        <v>18</v>
      </c>
      <c r="AM100" s="48">
        <v>4</v>
      </c>
      <c r="AN100" s="48">
        <v>7</v>
      </c>
      <c r="AO100" s="48">
        <v>8</v>
      </c>
      <c r="AP100" s="65">
        <f t="shared" si="8"/>
        <v>1.8599999999999994</v>
      </c>
      <c r="AQ100" s="51">
        <f t="shared" si="9"/>
        <v>0.1949000000000001</v>
      </c>
      <c r="AR100" s="51">
        <f t="shared" si="10"/>
        <v>0.10478494623655922</v>
      </c>
      <c r="AS100" s="51">
        <f t="shared" si="11"/>
        <v>7.5000241935483869</v>
      </c>
      <c r="AT100" s="51">
        <f t="shared" si="12"/>
        <v>7.0105693548387089</v>
      </c>
      <c r="AU100" s="51">
        <f t="shared" si="13"/>
        <v>0.48945483870967799</v>
      </c>
    </row>
    <row r="101" spans="1:47">
      <c r="A101" s="47">
        <v>41060</v>
      </c>
      <c r="B101" s="26">
        <v>4.1900000000000004</v>
      </c>
      <c r="C101" s="26">
        <v>4.7300000000000004</v>
      </c>
      <c r="D101" s="26">
        <v>5.22</v>
      </c>
      <c r="E101" s="26">
        <v>5.55</v>
      </c>
      <c r="F101" s="26">
        <v>111.07</v>
      </c>
      <c r="G101" s="26">
        <v>127.79</v>
      </c>
      <c r="H101" s="26">
        <v>154.63999999999999</v>
      </c>
      <c r="I101" s="26">
        <v>167.14</v>
      </c>
      <c r="J101" s="26">
        <v>205.97</v>
      </c>
      <c r="K101" s="26">
        <v>244.09</v>
      </c>
      <c r="L101" s="26">
        <v>263.83999999999997</v>
      </c>
      <c r="M101" s="26">
        <v>262.54000000000002</v>
      </c>
      <c r="N101" s="26">
        <v>3.14</v>
      </c>
      <c r="O101" s="26">
        <v>4.71</v>
      </c>
      <c r="P101" s="26">
        <v>6.93</v>
      </c>
      <c r="Q101" s="26">
        <v>9.14</v>
      </c>
      <c r="R101" s="48">
        <v>44</v>
      </c>
      <c r="S101" s="48">
        <v>18</v>
      </c>
      <c r="T101" s="48">
        <v>9</v>
      </c>
      <c r="U101" s="49">
        <v>17</v>
      </c>
      <c r="V101" s="26">
        <v>5.51</v>
      </c>
      <c r="W101" s="26">
        <v>6.12</v>
      </c>
      <c r="X101" s="76">
        <v>6.37</v>
      </c>
      <c r="Y101" s="76">
        <v>6.78</v>
      </c>
      <c r="Z101" s="26">
        <v>243.63</v>
      </c>
      <c r="AA101" s="26">
        <v>267.22000000000003</v>
      </c>
      <c r="AB101" s="26">
        <v>269.85000000000002</v>
      </c>
      <c r="AC101" s="26">
        <v>290.02999999999997</v>
      </c>
      <c r="AD101" s="26">
        <v>338.53</v>
      </c>
      <c r="AE101" s="26">
        <v>383.52</v>
      </c>
      <c r="AF101" s="26">
        <v>379.05</v>
      </c>
      <c r="AG101" s="26">
        <v>385.43</v>
      </c>
      <c r="AH101" s="26">
        <v>3.14</v>
      </c>
      <c r="AI101" s="26">
        <v>4.6500000000000004</v>
      </c>
      <c r="AJ101" s="26">
        <v>7.08</v>
      </c>
      <c r="AK101" s="26">
        <v>8.9</v>
      </c>
      <c r="AL101" s="48">
        <v>18</v>
      </c>
      <c r="AM101" s="48">
        <v>4</v>
      </c>
      <c r="AN101" s="48">
        <v>7</v>
      </c>
      <c r="AO101" s="48">
        <v>8</v>
      </c>
      <c r="AP101" s="65">
        <f t="shared" si="8"/>
        <v>1.8200000000000003</v>
      </c>
      <c r="AQ101" s="51">
        <f t="shared" si="9"/>
        <v>0.20179999999999951</v>
      </c>
      <c r="AR101" s="51">
        <f t="shared" si="10"/>
        <v>0.11087912087912059</v>
      </c>
      <c r="AS101" s="51">
        <f t="shared" si="11"/>
        <v>6.9019670329670326</v>
      </c>
      <c r="AT101" s="51">
        <f t="shared" si="12"/>
        <v>6.36112967032967</v>
      </c>
      <c r="AU101" s="51">
        <f t="shared" si="13"/>
        <v>0.5408373626373626</v>
      </c>
    </row>
    <row r="102" spans="1:47">
      <c r="A102" s="47">
        <v>41090</v>
      </c>
      <c r="B102" s="26">
        <v>4.38</v>
      </c>
      <c r="C102" s="26">
        <v>4.91</v>
      </c>
      <c r="D102" s="26">
        <v>5.37</v>
      </c>
      <c r="E102" s="26">
        <v>5.66</v>
      </c>
      <c r="F102" s="26">
        <v>115.42</v>
      </c>
      <c r="G102" s="26">
        <v>135.22</v>
      </c>
      <c r="H102" s="26">
        <v>161.30000000000001</v>
      </c>
      <c r="I102" s="26">
        <v>170.83</v>
      </c>
      <c r="J102" s="26">
        <v>198.42</v>
      </c>
      <c r="K102" s="26">
        <v>240.82</v>
      </c>
      <c r="L102" s="26">
        <v>263.89999999999998</v>
      </c>
      <c r="M102" s="26">
        <v>262.02999999999997</v>
      </c>
      <c r="N102" s="26">
        <v>3.12</v>
      </c>
      <c r="O102" s="26">
        <v>4.72</v>
      </c>
      <c r="P102" s="26">
        <v>6.92</v>
      </c>
      <c r="Q102" s="26">
        <v>9.1199999999999992</v>
      </c>
      <c r="R102" s="48">
        <v>45</v>
      </c>
      <c r="S102" s="48">
        <v>19</v>
      </c>
      <c r="T102" s="48">
        <v>9</v>
      </c>
      <c r="U102" s="49">
        <v>18</v>
      </c>
      <c r="V102" s="26">
        <v>5.8</v>
      </c>
      <c r="W102" s="26">
        <v>6.36</v>
      </c>
      <c r="X102" s="76">
        <v>6.58</v>
      </c>
      <c r="Y102" s="76">
        <v>7.11</v>
      </c>
      <c r="Z102" s="26">
        <v>257.36</v>
      </c>
      <c r="AA102" s="26">
        <v>280.3</v>
      </c>
      <c r="AB102" s="26">
        <v>282.31</v>
      </c>
      <c r="AC102" s="26">
        <v>315.58999999999997</v>
      </c>
      <c r="AD102" s="26">
        <v>340.36</v>
      </c>
      <c r="AE102" s="26">
        <v>385.9</v>
      </c>
      <c r="AF102" s="26">
        <v>384.91</v>
      </c>
      <c r="AG102" s="26">
        <v>406.79</v>
      </c>
      <c r="AH102" s="26">
        <v>3.12</v>
      </c>
      <c r="AI102" s="26">
        <v>4.72</v>
      </c>
      <c r="AJ102" s="26">
        <v>7.03</v>
      </c>
      <c r="AK102" s="26">
        <v>8.8800000000000008</v>
      </c>
      <c r="AL102" s="48">
        <v>20</v>
      </c>
      <c r="AM102" s="48">
        <v>4</v>
      </c>
      <c r="AN102" s="48">
        <v>9</v>
      </c>
      <c r="AO102" s="48">
        <v>9</v>
      </c>
      <c r="AP102" s="65">
        <f t="shared" si="8"/>
        <v>1.8500000000000005</v>
      </c>
      <c r="AQ102" s="51">
        <f t="shared" si="9"/>
        <v>0.33279999999999971</v>
      </c>
      <c r="AR102" s="51">
        <f t="shared" si="10"/>
        <v>0.17989189189189167</v>
      </c>
      <c r="AS102" s="51">
        <f t="shared" si="11"/>
        <v>7.3114789189189189</v>
      </c>
      <c r="AT102" s="51">
        <f t="shared" si="12"/>
        <v>6.5746032432432431</v>
      </c>
      <c r="AU102" s="51">
        <f t="shared" si="13"/>
        <v>0.7368756756756758</v>
      </c>
    </row>
    <row r="103" spans="1:47">
      <c r="A103" s="47">
        <v>41121</v>
      </c>
      <c r="B103" s="26">
        <v>4.34</v>
      </c>
      <c r="C103" s="26">
        <v>4.78</v>
      </c>
      <c r="D103" s="26">
        <v>5.15</v>
      </c>
      <c r="E103" s="26">
        <v>5.35</v>
      </c>
      <c r="F103" s="26">
        <v>107.82</v>
      </c>
      <c r="G103" s="26">
        <v>124.88</v>
      </c>
      <c r="H103" s="26">
        <v>145.82</v>
      </c>
      <c r="I103" s="26">
        <v>148.16</v>
      </c>
      <c r="J103" s="26">
        <v>177.12</v>
      </c>
      <c r="K103" s="26">
        <v>212.58</v>
      </c>
      <c r="L103" s="26">
        <v>239.12</v>
      </c>
      <c r="M103" s="26">
        <v>224.66</v>
      </c>
      <c r="N103" s="26">
        <v>3.11</v>
      </c>
      <c r="O103" s="26">
        <v>4.71</v>
      </c>
      <c r="P103" s="26">
        <v>6.9</v>
      </c>
      <c r="Q103" s="26">
        <v>9.1</v>
      </c>
      <c r="R103" s="48">
        <v>45</v>
      </c>
      <c r="S103" s="48">
        <v>19</v>
      </c>
      <c r="T103" s="48">
        <v>8</v>
      </c>
      <c r="U103" s="49">
        <v>17</v>
      </c>
      <c r="V103" s="26">
        <v>5.74</v>
      </c>
      <c r="W103" s="26">
        <v>6.22</v>
      </c>
      <c r="X103" s="76">
        <v>6.43</v>
      </c>
      <c r="Y103" s="76">
        <v>6.94</v>
      </c>
      <c r="Z103" s="26">
        <v>248.25</v>
      </c>
      <c r="AA103" s="26">
        <v>268.74</v>
      </c>
      <c r="AB103" s="26">
        <v>273.05</v>
      </c>
      <c r="AC103" s="26">
        <v>307.44</v>
      </c>
      <c r="AD103" s="26">
        <v>317.55</v>
      </c>
      <c r="AE103" s="26">
        <v>356.44</v>
      </c>
      <c r="AF103" s="26">
        <v>366.35</v>
      </c>
      <c r="AG103" s="26">
        <v>383.94</v>
      </c>
      <c r="AH103" s="26">
        <v>3.13</v>
      </c>
      <c r="AI103" s="26">
        <v>4.8099999999999996</v>
      </c>
      <c r="AJ103" s="26">
        <v>6.98</v>
      </c>
      <c r="AK103" s="26">
        <v>8.7799999999999994</v>
      </c>
      <c r="AL103" s="48">
        <v>20</v>
      </c>
      <c r="AM103" s="48">
        <v>7</v>
      </c>
      <c r="AN103" s="48">
        <v>10</v>
      </c>
      <c r="AO103" s="48">
        <v>8</v>
      </c>
      <c r="AP103" s="65">
        <f t="shared" si="8"/>
        <v>1.7999999999999989</v>
      </c>
      <c r="AQ103" s="51">
        <f t="shared" si="9"/>
        <v>0.34389999999999987</v>
      </c>
      <c r="AR103" s="51">
        <f t="shared" si="10"/>
        <v>0.19105555555555559</v>
      </c>
      <c r="AS103" s="51">
        <f t="shared" si="11"/>
        <v>7.173087777777778</v>
      </c>
      <c r="AT103" s="51">
        <f t="shared" si="12"/>
        <v>6.4338211111111105</v>
      </c>
      <c r="AU103" s="51">
        <f t="shared" si="13"/>
        <v>0.7392666666666674</v>
      </c>
    </row>
    <row r="104" spans="1:47">
      <c r="A104" s="47">
        <v>41152</v>
      </c>
      <c r="B104" s="26">
        <v>4.22</v>
      </c>
      <c r="C104" s="26">
        <v>4.7300000000000004</v>
      </c>
      <c r="D104" s="26">
        <v>5.19</v>
      </c>
      <c r="E104" s="26">
        <v>5.46</v>
      </c>
      <c r="F104" s="26">
        <v>107.04</v>
      </c>
      <c r="G104" s="26">
        <v>128.59</v>
      </c>
      <c r="H104" s="26">
        <v>154.84</v>
      </c>
      <c r="I104" s="26">
        <v>160.69</v>
      </c>
      <c r="J104" s="26">
        <v>174.94</v>
      </c>
      <c r="K104" s="26">
        <v>215.59</v>
      </c>
      <c r="L104" s="26">
        <v>247.54</v>
      </c>
      <c r="M104" s="26">
        <v>236.99</v>
      </c>
      <c r="N104" s="26">
        <v>3.09</v>
      </c>
      <c r="O104" s="26">
        <v>4.71</v>
      </c>
      <c r="P104" s="26">
        <v>6.91</v>
      </c>
      <c r="Q104" s="26">
        <v>9.11</v>
      </c>
      <c r="R104" s="48">
        <v>47</v>
      </c>
      <c r="S104" s="48">
        <v>17</v>
      </c>
      <c r="T104" s="48">
        <v>8</v>
      </c>
      <c r="U104" s="49">
        <v>18</v>
      </c>
      <c r="V104" s="26">
        <v>5.54</v>
      </c>
      <c r="W104" s="26">
        <v>6.03</v>
      </c>
      <c r="X104" s="76">
        <v>6.32</v>
      </c>
      <c r="Y104" s="76">
        <v>6.89</v>
      </c>
      <c r="Z104" s="26">
        <v>238.5</v>
      </c>
      <c r="AA104" s="26">
        <v>258.13</v>
      </c>
      <c r="AB104" s="26">
        <v>267.39999999999998</v>
      </c>
      <c r="AC104" s="26">
        <v>303.22000000000003</v>
      </c>
      <c r="AD104" s="26">
        <v>306.39999999999998</v>
      </c>
      <c r="AE104" s="26">
        <v>345.13</v>
      </c>
      <c r="AF104" s="26">
        <v>360.1</v>
      </c>
      <c r="AG104" s="26">
        <v>379.52</v>
      </c>
      <c r="AH104" s="26">
        <v>3.1</v>
      </c>
      <c r="AI104" s="26">
        <v>4.83</v>
      </c>
      <c r="AJ104" s="26">
        <v>6.95</v>
      </c>
      <c r="AK104" s="26">
        <v>8.73</v>
      </c>
      <c r="AL104" s="48">
        <v>20</v>
      </c>
      <c r="AM104" s="48">
        <v>7</v>
      </c>
      <c r="AN104" s="48">
        <v>11</v>
      </c>
      <c r="AO104" s="48">
        <v>7</v>
      </c>
      <c r="AP104" s="65">
        <f t="shared" si="8"/>
        <v>1.7800000000000002</v>
      </c>
      <c r="AQ104" s="51">
        <f t="shared" si="9"/>
        <v>0.35820000000000052</v>
      </c>
      <c r="AR104" s="51">
        <f t="shared" si="10"/>
        <v>0.20123595505618003</v>
      </c>
      <c r="AS104" s="51">
        <f t="shared" si="11"/>
        <v>7.1455696629213481</v>
      </c>
      <c r="AT104" s="51">
        <f t="shared" si="12"/>
        <v>6.3300617977528093</v>
      </c>
      <c r="AU104" s="51">
        <f t="shared" si="13"/>
        <v>0.81550786516853879</v>
      </c>
    </row>
    <row r="105" spans="1:47">
      <c r="A105" s="47">
        <v>41182</v>
      </c>
      <c r="B105" s="26">
        <v>3.95</v>
      </c>
      <c r="C105" s="26">
        <v>4.47</v>
      </c>
      <c r="D105" s="26">
        <v>4.95</v>
      </c>
      <c r="E105" s="26">
        <v>5.25</v>
      </c>
      <c r="F105" s="26">
        <v>100.45</v>
      </c>
      <c r="G105" s="26">
        <v>124.2</v>
      </c>
      <c r="H105" s="26">
        <v>152.35</v>
      </c>
      <c r="I105" s="26">
        <v>160.94999999999999</v>
      </c>
      <c r="J105" s="26">
        <v>152.15</v>
      </c>
      <c r="K105" s="26">
        <v>195</v>
      </c>
      <c r="L105" s="26">
        <v>229.25</v>
      </c>
      <c r="M105" s="26">
        <v>226.35</v>
      </c>
      <c r="N105" s="26">
        <v>3.05</v>
      </c>
      <c r="O105" s="26">
        <v>4.74</v>
      </c>
      <c r="P105" s="26">
        <v>6.98</v>
      </c>
      <c r="Q105" s="26">
        <v>9.02</v>
      </c>
      <c r="R105" s="48">
        <v>52</v>
      </c>
      <c r="S105" s="48">
        <v>15</v>
      </c>
      <c r="T105" s="48">
        <v>11</v>
      </c>
      <c r="U105" s="49">
        <v>16</v>
      </c>
      <c r="V105" s="26">
        <v>5.21</v>
      </c>
      <c r="W105" s="26">
        <v>5.65</v>
      </c>
      <c r="X105" s="76">
        <v>5.99</v>
      </c>
      <c r="Y105" s="76">
        <v>6.6</v>
      </c>
      <c r="Z105" s="26">
        <v>225.99</v>
      </c>
      <c r="AA105" s="26">
        <v>242.24</v>
      </c>
      <c r="AB105" s="26">
        <v>256.37</v>
      </c>
      <c r="AC105" s="26">
        <v>295.91000000000003</v>
      </c>
      <c r="AD105" s="26">
        <v>277.69</v>
      </c>
      <c r="AE105" s="26">
        <v>313.04000000000002</v>
      </c>
      <c r="AF105" s="26">
        <v>333.27</v>
      </c>
      <c r="AG105" s="26">
        <v>361.31</v>
      </c>
      <c r="AH105" s="26">
        <v>3.06</v>
      </c>
      <c r="AI105" s="26">
        <v>4.84</v>
      </c>
      <c r="AJ105" s="26">
        <v>6.94</v>
      </c>
      <c r="AK105" s="26">
        <v>8.68</v>
      </c>
      <c r="AL105" s="48">
        <v>20</v>
      </c>
      <c r="AM105" s="48">
        <v>7</v>
      </c>
      <c r="AN105" s="48">
        <v>12</v>
      </c>
      <c r="AO105" s="48">
        <v>6</v>
      </c>
      <c r="AP105" s="65">
        <f t="shared" si="8"/>
        <v>1.7399999999999993</v>
      </c>
      <c r="AQ105" s="51">
        <f t="shared" si="9"/>
        <v>0.3954000000000002</v>
      </c>
      <c r="AR105" s="51">
        <f t="shared" si="10"/>
        <v>0.22724137931034502</v>
      </c>
      <c r="AS105" s="51">
        <f t="shared" si="11"/>
        <v>6.899958620689655</v>
      </c>
      <c r="AT105" s="51">
        <f t="shared" si="12"/>
        <v>6.0036344827586205</v>
      </c>
      <c r="AU105" s="51">
        <f t="shared" si="13"/>
        <v>0.89632413793103449</v>
      </c>
    </row>
    <row r="106" spans="1:47">
      <c r="A106" s="47">
        <v>41213</v>
      </c>
      <c r="B106" s="26">
        <v>3.86</v>
      </c>
      <c r="C106" s="26">
        <v>4.34</v>
      </c>
      <c r="D106" s="26">
        <v>4.82</v>
      </c>
      <c r="E106" s="26">
        <v>5.17</v>
      </c>
      <c r="F106" s="26">
        <v>86.66</v>
      </c>
      <c r="G106" s="26">
        <v>106.33</v>
      </c>
      <c r="H106" s="26">
        <v>131.59</v>
      </c>
      <c r="I106" s="26">
        <v>142.80000000000001</v>
      </c>
      <c r="J106" s="26">
        <v>129.46</v>
      </c>
      <c r="K106" s="26">
        <v>169.03</v>
      </c>
      <c r="L106" s="26">
        <v>202.99</v>
      </c>
      <c r="M106" s="26">
        <v>204.2</v>
      </c>
      <c r="N106" s="26">
        <v>3.05</v>
      </c>
      <c r="O106" s="26">
        <v>4.76</v>
      </c>
      <c r="P106" s="26">
        <v>6.94</v>
      </c>
      <c r="Q106" s="26">
        <v>9.0299999999999994</v>
      </c>
      <c r="R106" s="48">
        <v>53</v>
      </c>
      <c r="S106" s="48">
        <v>16</v>
      </c>
      <c r="T106" s="48">
        <v>11</v>
      </c>
      <c r="U106" s="49">
        <v>17</v>
      </c>
      <c r="V106" s="26">
        <v>4.95</v>
      </c>
      <c r="W106" s="26">
        <v>5.44</v>
      </c>
      <c r="X106" s="76">
        <v>5.81</v>
      </c>
      <c r="Y106" s="76">
        <v>6.44</v>
      </c>
      <c r="Z106" s="26">
        <v>195.65</v>
      </c>
      <c r="AA106" s="26">
        <v>216.1</v>
      </c>
      <c r="AB106" s="26">
        <v>230.58</v>
      </c>
      <c r="AC106" s="26">
        <v>269.74</v>
      </c>
      <c r="AD106" s="26">
        <v>238.45</v>
      </c>
      <c r="AE106" s="26">
        <v>278.8</v>
      </c>
      <c r="AF106" s="26">
        <v>301.98</v>
      </c>
      <c r="AG106" s="26">
        <v>331.14</v>
      </c>
      <c r="AH106" s="26">
        <v>3.06</v>
      </c>
      <c r="AI106" s="26">
        <v>4.9800000000000004</v>
      </c>
      <c r="AJ106" s="26">
        <v>7.02</v>
      </c>
      <c r="AK106" s="26">
        <v>9.19</v>
      </c>
      <c r="AL106" s="48">
        <v>19</v>
      </c>
      <c r="AM106" s="48">
        <v>8</v>
      </c>
      <c r="AN106" s="48">
        <v>13</v>
      </c>
      <c r="AO106" s="48">
        <v>9</v>
      </c>
      <c r="AP106" s="65">
        <f t="shared" si="8"/>
        <v>2.17</v>
      </c>
      <c r="AQ106" s="51">
        <f t="shared" si="9"/>
        <v>0.39159999999999995</v>
      </c>
      <c r="AR106" s="51">
        <f t="shared" si="10"/>
        <v>0.18046082949308753</v>
      </c>
      <c r="AS106" s="51">
        <f t="shared" si="11"/>
        <v>6.5861732718894013</v>
      </c>
      <c r="AT106" s="51">
        <f t="shared" si="12"/>
        <v>5.806390783410138</v>
      </c>
      <c r="AU106" s="51">
        <f t="shared" si="13"/>
        <v>0.77978248847926324</v>
      </c>
    </row>
    <row r="107" spans="1:47">
      <c r="A107" s="47">
        <v>41243</v>
      </c>
      <c r="B107" s="26">
        <v>3.94</v>
      </c>
      <c r="C107" s="26">
        <v>4.42</v>
      </c>
      <c r="D107" s="26">
        <v>4.92</v>
      </c>
      <c r="E107" s="26">
        <v>5.3</v>
      </c>
      <c r="F107" s="26">
        <v>87.45</v>
      </c>
      <c r="G107" s="26">
        <v>108.38</v>
      </c>
      <c r="H107" s="26">
        <v>136.81</v>
      </c>
      <c r="I107" s="26">
        <v>151.96</v>
      </c>
      <c r="J107" s="26">
        <v>131.94999999999999</v>
      </c>
      <c r="K107" s="26">
        <v>172.68</v>
      </c>
      <c r="L107" s="26">
        <v>207.81</v>
      </c>
      <c r="M107" s="26">
        <v>214.76</v>
      </c>
      <c r="N107" s="26">
        <v>3.08</v>
      </c>
      <c r="O107" s="26">
        <v>4.78</v>
      </c>
      <c r="P107" s="26">
        <v>6.91</v>
      </c>
      <c r="Q107" s="26">
        <v>8.99</v>
      </c>
      <c r="R107" s="48">
        <v>51</v>
      </c>
      <c r="S107" s="48">
        <v>16</v>
      </c>
      <c r="T107" s="48">
        <v>12</v>
      </c>
      <c r="U107" s="49">
        <v>16</v>
      </c>
      <c r="V107" s="26">
        <v>5.05</v>
      </c>
      <c r="W107" s="26">
        <v>5.61</v>
      </c>
      <c r="X107" s="76">
        <v>5.98</v>
      </c>
      <c r="Y107" s="76">
        <v>6.62</v>
      </c>
      <c r="Z107" s="26">
        <v>198.79</v>
      </c>
      <c r="AA107" s="26">
        <v>226.99</v>
      </c>
      <c r="AB107" s="26">
        <v>242.91</v>
      </c>
      <c r="AC107" s="26">
        <v>283.7</v>
      </c>
      <c r="AD107" s="26">
        <v>243.29</v>
      </c>
      <c r="AE107" s="26">
        <v>291.29000000000002</v>
      </c>
      <c r="AF107" s="26">
        <v>313.91000000000003</v>
      </c>
      <c r="AG107" s="26">
        <v>346.5</v>
      </c>
      <c r="AH107" s="26">
        <v>3.08</v>
      </c>
      <c r="AI107" s="26">
        <v>5.04</v>
      </c>
      <c r="AJ107" s="26">
        <v>7.03</v>
      </c>
      <c r="AK107" s="26">
        <v>9.24</v>
      </c>
      <c r="AL107" s="48">
        <v>19</v>
      </c>
      <c r="AM107" s="48">
        <v>11</v>
      </c>
      <c r="AN107" s="48">
        <v>13</v>
      </c>
      <c r="AO107" s="48">
        <v>10</v>
      </c>
      <c r="AP107" s="65">
        <f t="shared" si="8"/>
        <v>2.21</v>
      </c>
      <c r="AQ107" s="51">
        <f t="shared" si="9"/>
        <v>0.40789999999999993</v>
      </c>
      <c r="AR107" s="51">
        <f t="shared" si="10"/>
        <v>0.1845701357466063</v>
      </c>
      <c r="AS107" s="51">
        <f t="shared" si="11"/>
        <v>6.7602733031674207</v>
      </c>
      <c r="AT107" s="51">
        <f t="shared" si="12"/>
        <v>5.9744628959276023</v>
      </c>
      <c r="AU107" s="51">
        <f t="shared" si="13"/>
        <v>0.78581040723981843</v>
      </c>
    </row>
    <row r="108" spans="1:47">
      <c r="A108" s="47">
        <v>41274</v>
      </c>
      <c r="B108" s="26">
        <v>3.83</v>
      </c>
      <c r="C108" s="26">
        <v>4.34</v>
      </c>
      <c r="D108" s="26">
        <v>4.87</v>
      </c>
      <c r="E108" s="26">
        <v>5.34</v>
      </c>
      <c r="F108" s="26">
        <v>86.54</v>
      </c>
      <c r="G108" s="26">
        <v>105.45</v>
      </c>
      <c r="H108" s="26">
        <v>132.79</v>
      </c>
      <c r="I108" s="26">
        <v>151.35</v>
      </c>
      <c r="J108" s="26">
        <v>115.44</v>
      </c>
      <c r="K108" s="26">
        <v>158.55000000000001</v>
      </c>
      <c r="L108" s="26">
        <v>194.79</v>
      </c>
      <c r="M108" s="26">
        <v>206.55</v>
      </c>
      <c r="N108" s="26">
        <v>3.08</v>
      </c>
      <c r="O108" s="26">
        <v>4.78</v>
      </c>
      <c r="P108" s="26">
        <v>6.88</v>
      </c>
      <c r="Q108" s="26">
        <v>8.9499999999999993</v>
      </c>
      <c r="R108" s="48">
        <v>53</v>
      </c>
      <c r="S108" s="48">
        <v>16</v>
      </c>
      <c r="T108" s="48">
        <v>12</v>
      </c>
      <c r="U108" s="49">
        <v>16</v>
      </c>
      <c r="V108" s="26">
        <v>4.96</v>
      </c>
      <c r="W108" s="26">
        <v>5.53</v>
      </c>
      <c r="X108" s="76">
        <v>5.94</v>
      </c>
      <c r="Y108" s="76">
        <v>6.58</v>
      </c>
      <c r="Z108" s="26">
        <v>199.93</v>
      </c>
      <c r="AA108" s="26">
        <v>224.97</v>
      </c>
      <c r="AB108" s="26">
        <v>239.4</v>
      </c>
      <c r="AC108" s="26">
        <v>275.20999999999998</v>
      </c>
      <c r="AD108" s="26">
        <v>228.83</v>
      </c>
      <c r="AE108" s="26">
        <v>278.07</v>
      </c>
      <c r="AF108" s="26">
        <v>301.39999999999998</v>
      </c>
      <c r="AG108" s="26">
        <v>330.41</v>
      </c>
      <c r="AH108" s="26">
        <v>3.05</v>
      </c>
      <c r="AI108" s="26">
        <v>5.0599999999999996</v>
      </c>
      <c r="AJ108" s="26">
        <v>7.02</v>
      </c>
      <c r="AK108" s="26">
        <v>9.1999999999999993</v>
      </c>
      <c r="AL108" s="48">
        <v>19</v>
      </c>
      <c r="AM108" s="48">
        <v>11</v>
      </c>
      <c r="AN108" s="48">
        <v>13</v>
      </c>
      <c r="AO108" s="48">
        <v>10</v>
      </c>
      <c r="AP108" s="65">
        <f t="shared" si="8"/>
        <v>2.1799999999999997</v>
      </c>
      <c r="AQ108" s="51">
        <f t="shared" si="9"/>
        <v>0.35809999999999975</v>
      </c>
      <c r="AR108" s="51">
        <f t="shared" si="10"/>
        <v>0.16426605504587147</v>
      </c>
      <c r="AS108" s="51">
        <f t="shared" si="11"/>
        <v>6.7114128440366976</v>
      </c>
      <c r="AT108" s="51">
        <f t="shared" si="12"/>
        <v>5.936714678899083</v>
      </c>
      <c r="AU108" s="51">
        <f t="shared" si="13"/>
        <v>0.77469816513761458</v>
      </c>
    </row>
    <row r="109" spans="1:47">
      <c r="A109" s="47">
        <v>41305</v>
      </c>
      <c r="B109" s="26">
        <v>3.89</v>
      </c>
      <c r="C109" s="26">
        <v>4.4000000000000004</v>
      </c>
      <c r="D109" s="26">
        <v>4.9000000000000004</v>
      </c>
      <c r="E109" s="26">
        <v>5.41</v>
      </c>
      <c r="F109" s="26">
        <v>82.26</v>
      </c>
      <c r="G109" s="26">
        <v>98.72</v>
      </c>
      <c r="H109" s="26">
        <v>122.86</v>
      </c>
      <c r="I109" s="26">
        <v>145.02000000000001</v>
      </c>
      <c r="J109" s="26">
        <v>106.96</v>
      </c>
      <c r="K109" s="26">
        <v>142.32</v>
      </c>
      <c r="L109" s="26">
        <v>171.16</v>
      </c>
      <c r="M109" s="26">
        <v>196.22</v>
      </c>
      <c r="N109" s="26">
        <v>3.06</v>
      </c>
      <c r="O109" s="26">
        <v>4.78</v>
      </c>
      <c r="P109" s="26">
        <v>6.87</v>
      </c>
      <c r="Q109" s="26">
        <v>8.91</v>
      </c>
      <c r="R109" s="48">
        <v>53</v>
      </c>
      <c r="S109" s="48">
        <v>17</v>
      </c>
      <c r="T109" s="48">
        <v>12</v>
      </c>
      <c r="U109" s="49">
        <v>16</v>
      </c>
      <c r="V109" s="26">
        <v>4.84</v>
      </c>
      <c r="W109" s="26">
        <v>5.5</v>
      </c>
      <c r="X109" s="76">
        <v>5.97</v>
      </c>
      <c r="Y109" s="76">
        <v>6.62</v>
      </c>
      <c r="Z109" s="26">
        <v>177.38</v>
      </c>
      <c r="AA109" s="26">
        <v>208.2</v>
      </c>
      <c r="AB109" s="26">
        <v>229.03</v>
      </c>
      <c r="AC109" s="26">
        <v>266.01</v>
      </c>
      <c r="AD109" s="26">
        <v>202.08</v>
      </c>
      <c r="AE109" s="26">
        <v>251.8</v>
      </c>
      <c r="AF109" s="26">
        <v>277.33</v>
      </c>
      <c r="AG109" s="26">
        <v>317.20999999999998</v>
      </c>
      <c r="AH109" s="26">
        <v>3.02</v>
      </c>
      <c r="AI109" s="26">
        <v>5.07</v>
      </c>
      <c r="AJ109" s="26">
        <v>7.01</v>
      </c>
      <c r="AK109" s="26">
        <v>9.15</v>
      </c>
      <c r="AL109" s="48">
        <v>19</v>
      </c>
      <c r="AM109" s="48">
        <v>11</v>
      </c>
      <c r="AN109" s="48">
        <v>13</v>
      </c>
      <c r="AO109" s="48">
        <v>10</v>
      </c>
      <c r="AP109" s="65">
        <f t="shared" ref="AP109:AP127" si="14">AK109-AJ109</f>
        <v>2.1400000000000006</v>
      </c>
      <c r="AQ109" s="51">
        <f t="shared" ref="AQ109:AQ127" si="15">(AC109-AB109)/100</f>
        <v>0.36979999999999991</v>
      </c>
      <c r="AR109" s="51">
        <f t="shared" si="10"/>
        <v>0.17280373831775692</v>
      </c>
      <c r="AS109" s="51">
        <f t="shared" si="11"/>
        <v>6.7668831775700937</v>
      </c>
      <c r="AT109" s="51">
        <f t="shared" si="12"/>
        <v>5.9682719626168224</v>
      </c>
      <c r="AU109" s="51">
        <f t="shared" si="13"/>
        <v>0.79861121495327136</v>
      </c>
    </row>
    <row r="110" spans="1:47">
      <c r="A110" s="47">
        <v>41333</v>
      </c>
      <c r="B110" s="26">
        <v>3.83</v>
      </c>
      <c r="C110" s="26">
        <v>4.3600000000000003</v>
      </c>
      <c r="D110" s="26">
        <v>4.88</v>
      </c>
      <c r="E110" s="26">
        <v>5.38</v>
      </c>
      <c r="F110" s="26">
        <v>79.75</v>
      </c>
      <c r="G110" s="26">
        <v>96.91</v>
      </c>
      <c r="H110" s="26">
        <v>122.22</v>
      </c>
      <c r="I110" s="26">
        <v>143.13</v>
      </c>
      <c r="J110" s="26">
        <v>109.05</v>
      </c>
      <c r="K110" s="26">
        <v>144.41</v>
      </c>
      <c r="L110" s="26">
        <v>178.12</v>
      </c>
      <c r="M110" s="26">
        <v>203.33</v>
      </c>
      <c r="N110" s="26">
        <v>3.07</v>
      </c>
      <c r="O110" s="26">
        <v>4.8</v>
      </c>
      <c r="P110" s="26">
        <v>6.87</v>
      </c>
      <c r="Q110" s="26">
        <v>8.8800000000000008</v>
      </c>
      <c r="R110" s="48">
        <v>54</v>
      </c>
      <c r="S110" s="48">
        <v>14</v>
      </c>
      <c r="T110" s="48">
        <v>13</v>
      </c>
      <c r="U110" s="49">
        <v>16</v>
      </c>
      <c r="V110" s="26">
        <v>4.82</v>
      </c>
      <c r="W110" s="26">
        <v>5.47</v>
      </c>
      <c r="X110" s="76">
        <v>5.95</v>
      </c>
      <c r="Y110" s="76">
        <v>6.62</v>
      </c>
      <c r="Z110" s="26">
        <v>179.26</v>
      </c>
      <c r="AA110" s="26">
        <v>207.79</v>
      </c>
      <c r="AB110" s="26">
        <v>228.86</v>
      </c>
      <c r="AC110" s="26">
        <v>266.77999999999997</v>
      </c>
      <c r="AD110" s="26">
        <v>208.56</v>
      </c>
      <c r="AE110" s="26">
        <v>255.29</v>
      </c>
      <c r="AF110" s="26">
        <v>284.76</v>
      </c>
      <c r="AG110" s="26">
        <v>326.98</v>
      </c>
      <c r="AH110" s="26">
        <v>2.99</v>
      </c>
      <c r="AI110" s="26">
        <v>5.09</v>
      </c>
      <c r="AJ110" s="26">
        <v>6.99</v>
      </c>
      <c r="AK110" s="26">
        <v>9.11</v>
      </c>
      <c r="AL110" s="48">
        <v>19</v>
      </c>
      <c r="AM110" s="48">
        <v>11</v>
      </c>
      <c r="AN110" s="48">
        <v>14</v>
      </c>
      <c r="AO110" s="48">
        <v>9</v>
      </c>
      <c r="AP110" s="65">
        <f t="shared" si="14"/>
        <v>2.1199999999999992</v>
      </c>
      <c r="AQ110" s="51">
        <f t="shared" si="15"/>
        <v>0.37919999999999959</v>
      </c>
      <c r="AR110" s="51">
        <f t="shared" si="10"/>
        <v>0.17886792452830175</v>
      </c>
      <c r="AS110" s="51">
        <f t="shared" si="11"/>
        <v>6.7791924528301886</v>
      </c>
      <c r="AT110" s="51">
        <f t="shared" si="12"/>
        <v>5.9517886792452828</v>
      </c>
      <c r="AU110" s="51">
        <f t="shared" si="13"/>
        <v>0.8274037735849058</v>
      </c>
    </row>
    <row r="111" spans="1:47">
      <c r="A111" s="47">
        <v>41364</v>
      </c>
      <c r="B111" s="26">
        <v>3.96</v>
      </c>
      <c r="C111" s="26">
        <v>4.51</v>
      </c>
      <c r="D111" s="26">
        <v>5.0199999999999996</v>
      </c>
      <c r="E111" s="26">
        <v>5.5</v>
      </c>
      <c r="F111" s="26">
        <v>74.61</v>
      </c>
      <c r="G111" s="26">
        <v>95.84</v>
      </c>
      <c r="H111" s="26">
        <v>123.03</v>
      </c>
      <c r="I111" s="26">
        <v>144.41</v>
      </c>
      <c r="J111" s="26">
        <v>108.21</v>
      </c>
      <c r="K111" s="26">
        <v>147.24</v>
      </c>
      <c r="L111" s="26">
        <v>180.93</v>
      </c>
      <c r="M111" s="26">
        <v>208.91</v>
      </c>
      <c r="N111" s="26">
        <v>3.07</v>
      </c>
      <c r="O111" s="26">
        <v>4.82</v>
      </c>
      <c r="P111" s="26">
        <v>6.85</v>
      </c>
      <c r="Q111" s="26">
        <v>9</v>
      </c>
      <c r="R111" s="48">
        <v>55</v>
      </c>
      <c r="S111" s="48">
        <v>15</v>
      </c>
      <c r="T111" s="48">
        <v>13</v>
      </c>
      <c r="U111" s="49">
        <v>16</v>
      </c>
      <c r="V111" s="26">
        <v>4.88</v>
      </c>
      <c r="W111" s="26">
        <v>5.49</v>
      </c>
      <c r="X111" s="76">
        <v>6</v>
      </c>
      <c r="Y111" s="76">
        <v>6.64</v>
      </c>
      <c r="Z111" s="26">
        <v>166.62</v>
      </c>
      <c r="AA111" s="26">
        <v>194.35</v>
      </c>
      <c r="AB111" s="26">
        <v>220.5</v>
      </c>
      <c r="AC111" s="26">
        <v>258.35000000000002</v>
      </c>
      <c r="AD111" s="26">
        <v>200.22</v>
      </c>
      <c r="AE111" s="26">
        <v>245.75</v>
      </c>
      <c r="AF111" s="26">
        <v>278.39999999999998</v>
      </c>
      <c r="AG111" s="26">
        <v>322.85000000000002</v>
      </c>
      <c r="AH111" s="26">
        <v>3.03</v>
      </c>
      <c r="AI111" s="26">
        <v>5.1100000000000003</v>
      </c>
      <c r="AJ111" s="26">
        <v>7</v>
      </c>
      <c r="AK111" s="26">
        <v>9.1199999999999992</v>
      </c>
      <c r="AL111" s="48">
        <v>18</v>
      </c>
      <c r="AM111" s="48">
        <v>12</v>
      </c>
      <c r="AN111" s="48">
        <v>13</v>
      </c>
      <c r="AO111" s="48">
        <v>10</v>
      </c>
      <c r="AP111" s="65">
        <f t="shared" si="14"/>
        <v>2.1199999999999992</v>
      </c>
      <c r="AQ111" s="51">
        <f t="shared" si="15"/>
        <v>0.37850000000000023</v>
      </c>
      <c r="AR111" s="51">
        <f t="shared" si="10"/>
        <v>0.17853773584905677</v>
      </c>
      <c r="AS111" s="51">
        <f t="shared" si="11"/>
        <v>6.7971132075471701</v>
      </c>
      <c r="AT111" s="51">
        <f t="shared" si="12"/>
        <v>6</v>
      </c>
      <c r="AU111" s="51">
        <f t="shared" si="13"/>
        <v>0.79711320754717008</v>
      </c>
    </row>
    <row r="112" spans="1:47">
      <c r="A112" s="47">
        <v>41394</v>
      </c>
      <c r="B112" s="26">
        <v>3.71</v>
      </c>
      <c r="C112" s="26">
        <v>4.26</v>
      </c>
      <c r="D112" s="26">
        <v>4.7699999999999996</v>
      </c>
      <c r="E112" s="26">
        <v>5.24</v>
      </c>
      <c r="F112" s="26">
        <v>78.39</v>
      </c>
      <c r="G112" s="26">
        <v>99.04</v>
      </c>
      <c r="H112" s="26">
        <v>126.43</v>
      </c>
      <c r="I112" s="26">
        <v>146.47999999999999</v>
      </c>
      <c r="J112" s="26">
        <v>112.69</v>
      </c>
      <c r="K112" s="26">
        <v>152.74</v>
      </c>
      <c r="L112" s="26">
        <v>185.23</v>
      </c>
      <c r="M112" s="26">
        <v>214.68</v>
      </c>
      <c r="N112" s="26">
        <v>3.12</v>
      </c>
      <c r="O112" s="26">
        <v>4.83</v>
      </c>
      <c r="P112" s="26">
        <v>6.84</v>
      </c>
      <c r="Q112" s="26">
        <v>8.9700000000000006</v>
      </c>
      <c r="R112" s="48">
        <v>53</v>
      </c>
      <c r="S112" s="48">
        <v>16</v>
      </c>
      <c r="T112" s="48">
        <v>14</v>
      </c>
      <c r="U112" s="49">
        <v>14</v>
      </c>
      <c r="V112" s="26">
        <v>4.57</v>
      </c>
      <c r="W112" s="26">
        <v>5.19</v>
      </c>
      <c r="X112" s="76">
        <v>5.69</v>
      </c>
      <c r="Y112" s="76">
        <v>6.35</v>
      </c>
      <c r="Z112" s="26">
        <v>164.26</v>
      </c>
      <c r="AA112" s="26">
        <v>192.52</v>
      </c>
      <c r="AB112" s="26">
        <v>218.02</v>
      </c>
      <c r="AC112" s="26">
        <v>257.52999999999997</v>
      </c>
      <c r="AD112" s="26">
        <v>198.56</v>
      </c>
      <c r="AE112" s="26">
        <v>246.22</v>
      </c>
      <c r="AF112" s="26">
        <v>276.82</v>
      </c>
      <c r="AG112" s="26">
        <v>325.73</v>
      </c>
      <c r="AH112" s="26">
        <v>3.02</v>
      </c>
      <c r="AI112" s="26">
        <v>5.22</v>
      </c>
      <c r="AJ112" s="26">
        <v>7.05</v>
      </c>
      <c r="AK112" s="26">
        <v>9.0299999999999994</v>
      </c>
      <c r="AL112" s="48">
        <v>19</v>
      </c>
      <c r="AM112" s="48">
        <v>13</v>
      </c>
      <c r="AN112" s="48">
        <v>13</v>
      </c>
      <c r="AO112" s="48">
        <v>11</v>
      </c>
      <c r="AP112" s="65">
        <f t="shared" si="14"/>
        <v>1.9799999999999995</v>
      </c>
      <c r="AQ112" s="51">
        <f t="shared" si="15"/>
        <v>0.39509999999999962</v>
      </c>
      <c r="AR112" s="51">
        <f t="shared" si="10"/>
        <v>0.19954545454545439</v>
      </c>
      <c r="AS112" s="51">
        <f t="shared" si="11"/>
        <v>6.5435590909090902</v>
      </c>
      <c r="AT112" s="51">
        <f t="shared" si="12"/>
        <v>5.6800227272727275</v>
      </c>
      <c r="AU112" s="51">
        <f t="shared" si="13"/>
        <v>0.86353636363636266</v>
      </c>
    </row>
    <row r="113" spans="1:51">
      <c r="A113" s="47">
        <v>41425</v>
      </c>
      <c r="B113" s="26">
        <v>3.64</v>
      </c>
      <c r="C113" s="26">
        <v>4.25</v>
      </c>
      <c r="D113" s="26">
        <v>4.82</v>
      </c>
      <c r="E113" s="26">
        <v>5.27</v>
      </c>
      <c r="F113" s="26">
        <v>71.650000000000006</v>
      </c>
      <c r="G113" s="26">
        <v>93.05</v>
      </c>
      <c r="H113" s="26">
        <v>119.74</v>
      </c>
      <c r="I113" s="26">
        <v>134.43</v>
      </c>
      <c r="J113" s="26">
        <v>104.15</v>
      </c>
      <c r="K113" s="26">
        <v>145.44999999999999</v>
      </c>
      <c r="L113" s="26">
        <v>171.94</v>
      </c>
      <c r="M113" s="26">
        <v>191.63</v>
      </c>
      <c r="N113" s="26">
        <v>3.21</v>
      </c>
      <c r="O113" s="26">
        <v>4.88</v>
      </c>
      <c r="P113" s="26">
        <v>6.83</v>
      </c>
      <c r="Q113" s="26">
        <v>8.9</v>
      </c>
      <c r="R113" s="48">
        <v>45</v>
      </c>
      <c r="S113" s="48">
        <v>15</v>
      </c>
      <c r="T113" s="48">
        <v>12</v>
      </c>
      <c r="U113" s="49">
        <v>11</v>
      </c>
      <c r="V113" s="26">
        <v>4.5</v>
      </c>
      <c r="W113" s="26">
        <v>5.13</v>
      </c>
      <c r="X113" s="76">
        <v>5.69</v>
      </c>
      <c r="Y113" s="76">
        <v>6.37</v>
      </c>
      <c r="Z113" s="26">
        <v>157.22</v>
      </c>
      <c r="AA113" s="26">
        <v>181.48</v>
      </c>
      <c r="AB113" s="26">
        <v>207.3</v>
      </c>
      <c r="AC113" s="26">
        <v>243.53</v>
      </c>
      <c r="AD113" s="26">
        <v>189.72</v>
      </c>
      <c r="AE113" s="26">
        <v>233.88</v>
      </c>
      <c r="AF113" s="26">
        <v>259.5</v>
      </c>
      <c r="AG113" s="26">
        <v>300.73</v>
      </c>
      <c r="AH113" s="26">
        <v>3</v>
      </c>
      <c r="AI113" s="26">
        <v>5.0999999999999996</v>
      </c>
      <c r="AJ113" s="26">
        <v>7.03</v>
      </c>
      <c r="AK113" s="26">
        <v>9.02</v>
      </c>
      <c r="AL113" s="48">
        <v>26</v>
      </c>
      <c r="AM113" s="48">
        <v>15</v>
      </c>
      <c r="AN113" s="48">
        <v>15</v>
      </c>
      <c r="AO113" s="48">
        <v>12</v>
      </c>
      <c r="AP113" s="65">
        <f t="shared" si="14"/>
        <v>1.9899999999999993</v>
      </c>
      <c r="AQ113" s="51">
        <f t="shared" si="15"/>
        <v>0.3622999999999999</v>
      </c>
      <c r="AR113" s="51">
        <f t="shared" si="10"/>
        <v>0.18206030150753769</v>
      </c>
      <c r="AS113" s="51">
        <f t="shared" si="11"/>
        <v>6.5484190954773869</v>
      </c>
      <c r="AT113" s="51">
        <f t="shared" si="12"/>
        <v>5.6845381909547745</v>
      </c>
      <c r="AU113" s="51">
        <f t="shared" si="13"/>
        <v>0.86388090452261235</v>
      </c>
    </row>
    <row r="114" spans="1:51">
      <c r="A114" s="47">
        <v>41455</v>
      </c>
      <c r="B114" s="26">
        <v>4</v>
      </c>
      <c r="C114" s="26">
        <v>4.8</v>
      </c>
      <c r="D114" s="26">
        <v>5.42</v>
      </c>
      <c r="E114" s="26">
        <v>5.88</v>
      </c>
      <c r="F114" s="26">
        <v>92.4</v>
      </c>
      <c r="G114" s="26">
        <v>121.25</v>
      </c>
      <c r="H114" s="26">
        <v>147.26</v>
      </c>
      <c r="I114" s="26">
        <v>157.61000000000001</v>
      </c>
      <c r="J114" s="26">
        <v>125.1</v>
      </c>
      <c r="K114" s="26">
        <v>176.15</v>
      </c>
      <c r="L114" s="26">
        <v>200.26</v>
      </c>
      <c r="M114" s="26">
        <v>212.11</v>
      </c>
      <c r="N114" s="26">
        <v>3.19</v>
      </c>
      <c r="O114" s="26">
        <v>4.9000000000000004</v>
      </c>
      <c r="P114" s="26">
        <v>6.81</v>
      </c>
      <c r="Q114" s="26">
        <v>8.8699999999999992</v>
      </c>
      <c r="R114" s="48">
        <v>47</v>
      </c>
      <c r="S114" s="48">
        <v>13</v>
      </c>
      <c r="T114" s="48">
        <v>14</v>
      </c>
      <c r="U114" s="49">
        <v>11</v>
      </c>
      <c r="V114" s="26">
        <v>4.9000000000000004</v>
      </c>
      <c r="W114" s="26">
        <v>5.73</v>
      </c>
      <c r="X114" s="76">
        <v>6.44</v>
      </c>
      <c r="Y114" s="76">
        <v>7.25</v>
      </c>
      <c r="Z114" s="26">
        <v>182.24</v>
      </c>
      <c r="AA114" s="26">
        <v>213.52</v>
      </c>
      <c r="AB114" s="26">
        <v>249.57</v>
      </c>
      <c r="AC114" s="26">
        <v>294.29000000000002</v>
      </c>
      <c r="AD114" s="26">
        <v>214.94</v>
      </c>
      <c r="AE114" s="26">
        <v>268.42</v>
      </c>
      <c r="AF114" s="26">
        <v>302.57</v>
      </c>
      <c r="AG114" s="26">
        <v>348.79</v>
      </c>
      <c r="AH114" s="26">
        <v>2.97</v>
      </c>
      <c r="AI114" s="26">
        <v>5.1100000000000003</v>
      </c>
      <c r="AJ114" s="26">
        <v>7.02</v>
      </c>
      <c r="AK114" s="26">
        <v>8.9700000000000006</v>
      </c>
      <c r="AL114" s="48">
        <v>26</v>
      </c>
      <c r="AM114" s="48">
        <v>15</v>
      </c>
      <c r="AN114" s="48">
        <v>15</v>
      </c>
      <c r="AO114" s="48">
        <v>12</v>
      </c>
      <c r="AP114" s="65">
        <f t="shared" si="14"/>
        <v>1.9500000000000011</v>
      </c>
      <c r="AQ114" s="51">
        <f t="shared" si="15"/>
        <v>0.44720000000000026</v>
      </c>
      <c r="AR114" s="51">
        <f t="shared" si="10"/>
        <v>0.22933333333333333</v>
      </c>
      <c r="AS114" s="51">
        <f t="shared" si="11"/>
        <v>7.4862133333333336</v>
      </c>
      <c r="AT114" s="51">
        <f t="shared" si="12"/>
        <v>6.4354133333333339</v>
      </c>
      <c r="AU114" s="51">
        <f t="shared" si="13"/>
        <v>1.0507999999999997</v>
      </c>
    </row>
    <row r="115" spans="1:51">
      <c r="A115" s="47">
        <v>41486</v>
      </c>
      <c r="B115" s="26">
        <v>3.7</v>
      </c>
      <c r="C115" s="26">
        <v>4.53</v>
      </c>
      <c r="D115" s="26">
        <v>5.18</v>
      </c>
      <c r="E115" s="26">
        <v>5.65</v>
      </c>
      <c r="F115" s="26">
        <v>84.47</v>
      </c>
      <c r="G115" s="26">
        <v>114.62</v>
      </c>
      <c r="H115" s="26">
        <v>138.35</v>
      </c>
      <c r="I115" s="26">
        <v>146.08000000000001</v>
      </c>
      <c r="J115" s="26">
        <v>116.97</v>
      </c>
      <c r="K115" s="26">
        <v>162.82</v>
      </c>
      <c r="L115" s="26">
        <v>183.65</v>
      </c>
      <c r="M115" s="26">
        <v>192.08</v>
      </c>
      <c r="N115" s="26">
        <v>3.19</v>
      </c>
      <c r="O115" s="26">
        <v>4.91</v>
      </c>
      <c r="P115" s="26">
        <v>6.8</v>
      </c>
      <c r="Q115" s="26">
        <v>8.84</v>
      </c>
      <c r="R115" s="48">
        <v>46</v>
      </c>
      <c r="S115" s="48">
        <v>13</v>
      </c>
      <c r="T115" s="48">
        <v>14</v>
      </c>
      <c r="U115" s="49">
        <v>11</v>
      </c>
      <c r="V115" s="26">
        <v>4.58</v>
      </c>
      <c r="W115" s="26">
        <v>5.44</v>
      </c>
      <c r="X115" s="76">
        <v>6.19</v>
      </c>
      <c r="Y115" s="76">
        <v>7.06</v>
      </c>
      <c r="Z115" s="26">
        <v>171.57</v>
      </c>
      <c r="AA115" s="26">
        <v>205.91</v>
      </c>
      <c r="AB115" s="26">
        <v>239.13</v>
      </c>
      <c r="AC115" s="26">
        <v>287.47000000000003</v>
      </c>
      <c r="AD115" s="26">
        <v>204.07</v>
      </c>
      <c r="AE115" s="26">
        <v>254.11</v>
      </c>
      <c r="AF115" s="26">
        <v>284.43</v>
      </c>
      <c r="AG115" s="26">
        <v>333.47</v>
      </c>
      <c r="AH115" s="26">
        <v>2.99</v>
      </c>
      <c r="AI115" s="26">
        <v>5.23</v>
      </c>
      <c r="AJ115" s="26">
        <v>7</v>
      </c>
      <c r="AK115" s="26">
        <v>8.86</v>
      </c>
      <c r="AL115" s="48">
        <v>28</v>
      </c>
      <c r="AM115" s="48">
        <v>13</v>
      </c>
      <c r="AN115" s="48">
        <v>17</v>
      </c>
      <c r="AO115" s="48">
        <v>12</v>
      </c>
      <c r="AP115" s="65">
        <f t="shared" si="14"/>
        <v>1.8599999999999994</v>
      </c>
      <c r="AQ115" s="51">
        <f t="shared" si="15"/>
        <v>0.48340000000000033</v>
      </c>
      <c r="AR115" s="51">
        <f t="shared" si="10"/>
        <v>0.25989247311827984</v>
      </c>
      <c r="AS115" s="51">
        <f t="shared" si="11"/>
        <v>7.3562774193548384</v>
      </c>
      <c r="AT115" s="51">
        <f t="shared" si="12"/>
        <v>6.19</v>
      </c>
      <c r="AU115" s="51">
        <f t="shared" si="13"/>
        <v>1.166277419354838</v>
      </c>
    </row>
    <row r="116" spans="1:51">
      <c r="A116" s="47">
        <v>41517</v>
      </c>
      <c r="B116" s="26">
        <v>3.89</v>
      </c>
      <c r="C116" s="26">
        <v>4.76</v>
      </c>
      <c r="D116" s="26">
        <v>5.41</v>
      </c>
      <c r="E116" s="26">
        <v>5.84</v>
      </c>
      <c r="F116" s="26">
        <v>84.29</v>
      </c>
      <c r="G116" s="26">
        <v>115.63</v>
      </c>
      <c r="H116" s="26">
        <v>139.72</v>
      </c>
      <c r="I116" s="26">
        <v>145.15</v>
      </c>
      <c r="J116" s="26">
        <v>119.39</v>
      </c>
      <c r="K116" s="26">
        <v>167.53</v>
      </c>
      <c r="L116" s="26">
        <v>189.22</v>
      </c>
      <c r="M116" s="26">
        <v>194.55</v>
      </c>
      <c r="N116" s="26">
        <v>3.17</v>
      </c>
      <c r="O116" s="26">
        <v>4.91</v>
      </c>
      <c r="P116" s="26">
        <v>6.78</v>
      </c>
      <c r="Q116" s="26">
        <v>8.82</v>
      </c>
      <c r="R116" s="48">
        <v>45</v>
      </c>
      <c r="S116" s="48">
        <v>13</v>
      </c>
      <c r="T116" s="48">
        <v>14</v>
      </c>
      <c r="U116" s="49">
        <v>11</v>
      </c>
      <c r="V116" s="26">
        <v>4.7699999999999996</v>
      </c>
      <c r="W116" s="26">
        <v>5.64</v>
      </c>
      <c r="X116" s="76">
        <v>6.39</v>
      </c>
      <c r="Y116" s="76">
        <v>7.3</v>
      </c>
      <c r="Z116" s="26">
        <v>171.99</v>
      </c>
      <c r="AA116" s="26">
        <v>203.84</v>
      </c>
      <c r="AB116" s="26">
        <v>238</v>
      </c>
      <c r="AC116" s="26">
        <v>290.86</v>
      </c>
      <c r="AD116" s="26">
        <v>207.09</v>
      </c>
      <c r="AE116" s="26">
        <v>255.74</v>
      </c>
      <c r="AF116" s="26">
        <v>287.5</v>
      </c>
      <c r="AG116" s="26">
        <v>340.26</v>
      </c>
      <c r="AH116" s="26">
        <v>2.99</v>
      </c>
      <c r="AI116" s="26">
        <v>5.24</v>
      </c>
      <c r="AJ116" s="26">
        <v>6.96</v>
      </c>
      <c r="AK116" s="26">
        <v>8.81</v>
      </c>
      <c r="AL116" s="48">
        <v>28</v>
      </c>
      <c r="AM116" s="48">
        <v>14</v>
      </c>
      <c r="AN116" s="48">
        <v>17</v>
      </c>
      <c r="AO116" s="48">
        <v>12</v>
      </c>
      <c r="AP116" s="65">
        <f t="shared" si="14"/>
        <v>1.8500000000000005</v>
      </c>
      <c r="AQ116" s="51">
        <f t="shared" si="15"/>
        <v>0.52860000000000018</v>
      </c>
      <c r="AR116" s="51">
        <f t="shared" si="10"/>
        <v>0.28572972972972976</v>
      </c>
      <c r="AS116" s="51">
        <f t="shared" si="11"/>
        <v>7.6400183783783779</v>
      </c>
      <c r="AT116" s="51">
        <f t="shared" si="12"/>
        <v>6.401429189189189</v>
      </c>
      <c r="AU116" s="51">
        <f t="shared" si="13"/>
        <v>1.2385891891891889</v>
      </c>
    </row>
    <row r="117" spans="1:51">
      <c r="A117" s="47">
        <v>41547</v>
      </c>
      <c r="B117" s="26">
        <v>3.88</v>
      </c>
      <c r="C117" s="26">
        <v>4.71</v>
      </c>
      <c r="D117" s="26">
        <v>5.36</v>
      </c>
      <c r="E117" s="26">
        <v>5.83</v>
      </c>
      <c r="F117" s="26">
        <v>83.56</v>
      </c>
      <c r="G117" s="26">
        <v>113.41</v>
      </c>
      <c r="H117" s="26">
        <v>140.03</v>
      </c>
      <c r="I117" s="26">
        <v>151.87</v>
      </c>
      <c r="J117" s="26">
        <v>116.86</v>
      </c>
      <c r="K117" s="26">
        <v>166.41</v>
      </c>
      <c r="L117" s="26">
        <v>189.03</v>
      </c>
      <c r="M117" s="26">
        <v>202.17</v>
      </c>
      <c r="N117" s="26">
        <v>3.18</v>
      </c>
      <c r="O117" s="26">
        <v>4.91</v>
      </c>
      <c r="P117" s="26">
        <v>6.8</v>
      </c>
      <c r="Q117" s="26">
        <v>9.07</v>
      </c>
      <c r="R117" s="48">
        <v>45</v>
      </c>
      <c r="S117" s="48">
        <v>13</v>
      </c>
      <c r="T117" s="48">
        <v>15</v>
      </c>
      <c r="U117" s="49">
        <v>12</v>
      </c>
      <c r="V117" s="26">
        <v>4.8899999999999997</v>
      </c>
      <c r="W117" s="26">
        <v>5.67</v>
      </c>
      <c r="X117" s="76">
        <v>6.42</v>
      </c>
      <c r="Y117" s="76">
        <v>7.33</v>
      </c>
      <c r="Z117" s="26">
        <v>184.54</v>
      </c>
      <c r="AA117" s="26">
        <v>209.26</v>
      </c>
      <c r="AB117" s="26">
        <v>246.43</v>
      </c>
      <c r="AC117" s="26">
        <v>301.10000000000002</v>
      </c>
      <c r="AD117" s="26">
        <v>217.84</v>
      </c>
      <c r="AE117" s="26">
        <v>262.26</v>
      </c>
      <c r="AF117" s="26">
        <v>295.43</v>
      </c>
      <c r="AG117" s="26">
        <v>351.4</v>
      </c>
      <c r="AH117" s="26">
        <v>2.98</v>
      </c>
      <c r="AI117" s="26">
        <v>5.25</v>
      </c>
      <c r="AJ117" s="26">
        <v>6.94</v>
      </c>
      <c r="AK117" s="26">
        <v>8.76</v>
      </c>
      <c r="AL117" s="48">
        <v>30</v>
      </c>
      <c r="AM117" s="48">
        <v>12</v>
      </c>
      <c r="AN117" s="48">
        <v>17</v>
      </c>
      <c r="AO117" s="48">
        <v>12</v>
      </c>
      <c r="AP117" s="65">
        <f t="shared" si="14"/>
        <v>1.8199999999999994</v>
      </c>
      <c r="AQ117" s="51">
        <f t="shared" si="15"/>
        <v>0.54670000000000019</v>
      </c>
      <c r="AR117" s="51">
        <f t="shared" si="10"/>
        <v>0.30038461538461558</v>
      </c>
      <c r="AS117" s="51">
        <f t="shared" si="11"/>
        <v>7.7024769230769232</v>
      </c>
      <c r="AT117" s="51">
        <f t="shared" si="12"/>
        <v>6.4380230769230771</v>
      </c>
      <c r="AU117" s="51">
        <f t="shared" si="13"/>
        <v>1.2644538461538462</v>
      </c>
    </row>
    <row r="118" spans="1:51">
      <c r="A118" s="47">
        <v>41578</v>
      </c>
      <c r="B118" s="26">
        <v>3.92</v>
      </c>
      <c r="C118" s="26">
        <v>4.7300000000000004</v>
      </c>
      <c r="D118" s="26">
        <v>5.36</v>
      </c>
      <c r="E118" s="26">
        <v>5.8</v>
      </c>
      <c r="F118" s="26">
        <v>74.069999999999993</v>
      </c>
      <c r="G118" s="26">
        <v>101.55</v>
      </c>
      <c r="H118" s="26">
        <v>127.27</v>
      </c>
      <c r="I118" s="26">
        <v>136.52000000000001</v>
      </c>
      <c r="J118" s="26">
        <v>91.67</v>
      </c>
      <c r="K118" s="26">
        <v>133.75</v>
      </c>
      <c r="L118" s="26">
        <v>160.27000000000001</v>
      </c>
      <c r="M118" s="26">
        <v>177.12</v>
      </c>
      <c r="N118" s="26">
        <v>3.16</v>
      </c>
      <c r="O118" s="26">
        <v>4.9400000000000004</v>
      </c>
      <c r="P118" s="26">
        <v>6.79</v>
      </c>
      <c r="Q118" s="26">
        <v>9.02</v>
      </c>
      <c r="R118" s="48">
        <v>46</v>
      </c>
      <c r="S118" s="48">
        <v>13</v>
      </c>
      <c r="T118" s="48">
        <v>16</v>
      </c>
      <c r="U118" s="49">
        <v>11</v>
      </c>
      <c r="V118" s="26">
        <v>4.95</v>
      </c>
      <c r="W118" s="26">
        <v>5.68</v>
      </c>
      <c r="X118" s="76">
        <v>6.37</v>
      </c>
      <c r="Y118" s="76">
        <v>7.27</v>
      </c>
      <c r="Z118" s="26">
        <v>177.03</v>
      </c>
      <c r="AA118" s="26">
        <v>196.17</v>
      </c>
      <c r="AB118" s="26">
        <v>227.85</v>
      </c>
      <c r="AC118" s="26">
        <v>283.82</v>
      </c>
      <c r="AD118" s="26">
        <v>194.63</v>
      </c>
      <c r="AE118" s="26">
        <v>228.37</v>
      </c>
      <c r="AF118" s="26">
        <v>260.85000000000002</v>
      </c>
      <c r="AG118" s="26">
        <v>324.42</v>
      </c>
      <c r="AH118" s="26">
        <v>3.06</v>
      </c>
      <c r="AI118" s="26">
        <v>5.33</v>
      </c>
      <c r="AJ118" s="26">
        <v>6.94</v>
      </c>
      <c r="AK118" s="26">
        <v>8.6</v>
      </c>
      <c r="AL118" s="48">
        <v>30</v>
      </c>
      <c r="AM118" s="48">
        <v>15</v>
      </c>
      <c r="AN118" s="48">
        <v>19</v>
      </c>
      <c r="AO118" s="48">
        <v>11</v>
      </c>
      <c r="AP118" s="65">
        <f t="shared" si="14"/>
        <v>1.6599999999999993</v>
      </c>
      <c r="AQ118" s="51">
        <f t="shared" si="15"/>
        <v>0.55969999999999998</v>
      </c>
      <c r="AR118" s="51">
        <f t="shared" si="10"/>
        <v>0.3371686746987953</v>
      </c>
      <c r="AS118" s="51">
        <f t="shared" si="11"/>
        <v>7.7420361445783135</v>
      </c>
      <c r="AT118" s="51">
        <f t="shared" si="12"/>
        <v>6.3902301204819274</v>
      </c>
      <c r="AU118" s="51">
        <f t="shared" si="13"/>
        <v>1.3518060240963861</v>
      </c>
    </row>
    <row r="119" spans="1:51">
      <c r="A119" s="47">
        <v>41608</v>
      </c>
      <c r="B119" s="26">
        <v>3.96</v>
      </c>
      <c r="C119" s="26">
        <v>4.8</v>
      </c>
      <c r="D119" s="26">
        <v>5.46</v>
      </c>
      <c r="E119" s="26">
        <v>5.97</v>
      </c>
      <c r="F119" s="26">
        <v>76.83</v>
      </c>
      <c r="G119" s="26">
        <v>101.67</v>
      </c>
      <c r="H119" s="26">
        <v>126.27</v>
      </c>
      <c r="I119" s="26">
        <v>139.06</v>
      </c>
      <c r="J119" s="26">
        <v>90.23</v>
      </c>
      <c r="K119" s="26">
        <v>129.57</v>
      </c>
      <c r="L119" s="26">
        <v>155.16999999999999</v>
      </c>
      <c r="M119" s="26">
        <v>174.86</v>
      </c>
      <c r="N119" s="26">
        <v>3.21</v>
      </c>
      <c r="O119" s="26">
        <v>4.9400000000000004</v>
      </c>
      <c r="P119" s="26">
        <v>6.76</v>
      </c>
      <c r="Q119" s="26">
        <v>8.99</v>
      </c>
      <c r="R119" s="48">
        <v>47</v>
      </c>
      <c r="S119" s="48">
        <v>13</v>
      </c>
      <c r="T119" s="48">
        <v>17</v>
      </c>
      <c r="U119" s="49">
        <v>10</v>
      </c>
      <c r="V119" s="26">
        <v>5.05</v>
      </c>
      <c r="W119" s="26">
        <v>5.78</v>
      </c>
      <c r="X119" s="76">
        <v>6.5</v>
      </c>
      <c r="Y119" s="76">
        <v>7.44</v>
      </c>
      <c r="Z119" s="26">
        <v>185.64</v>
      </c>
      <c r="AA119" s="26">
        <v>199.85</v>
      </c>
      <c r="AB119" s="26">
        <v>230.96</v>
      </c>
      <c r="AC119" s="26">
        <v>285.97000000000003</v>
      </c>
      <c r="AD119" s="26">
        <v>199.04</v>
      </c>
      <c r="AE119" s="26">
        <v>227.75</v>
      </c>
      <c r="AF119" s="26">
        <v>259.86</v>
      </c>
      <c r="AG119" s="26">
        <v>321.77</v>
      </c>
      <c r="AH119" s="26">
        <v>3.21</v>
      </c>
      <c r="AI119" s="26">
        <v>5.32</v>
      </c>
      <c r="AJ119" s="26">
        <v>6.89</v>
      </c>
      <c r="AK119" s="26">
        <v>8.5500000000000007</v>
      </c>
      <c r="AL119" s="48">
        <v>28</v>
      </c>
      <c r="AM119" s="48">
        <v>16</v>
      </c>
      <c r="AN119" s="48">
        <v>20</v>
      </c>
      <c r="AO119" s="48">
        <v>10</v>
      </c>
      <c r="AP119" s="65">
        <f t="shared" si="14"/>
        <v>1.660000000000001</v>
      </c>
      <c r="AQ119" s="51">
        <f t="shared" si="15"/>
        <v>0.55010000000000014</v>
      </c>
      <c r="AR119" s="51">
        <f t="shared" si="10"/>
        <v>0.33138554216867461</v>
      </c>
      <c r="AS119" s="51">
        <f t="shared" si="11"/>
        <v>7.920509036144578</v>
      </c>
      <c r="AT119" s="51">
        <f t="shared" si="12"/>
        <v>6.5364524096385539</v>
      </c>
      <c r="AU119" s="51">
        <f t="shared" si="13"/>
        <v>1.3840566265060241</v>
      </c>
      <c r="AV119" s="50"/>
      <c r="AW119" s="66"/>
      <c r="AX119" s="50"/>
      <c r="AY119" s="50"/>
    </row>
    <row r="120" spans="1:51">
      <c r="A120" s="47">
        <v>41639</v>
      </c>
      <c r="B120" s="26">
        <v>3.94</v>
      </c>
      <c r="C120" s="26">
        <v>4.75</v>
      </c>
      <c r="D120" s="26">
        <v>5.39</v>
      </c>
      <c r="E120" s="26">
        <v>5.89</v>
      </c>
      <c r="F120" s="26">
        <v>76.7</v>
      </c>
      <c r="G120" s="26">
        <v>98.3</v>
      </c>
      <c r="H120" s="26">
        <v>120.43</v>
      </c>
      <c r="I120" s="26">
        <v>130.58000000000001</v>
      </c>
      <c r="J120" s="26">
        <v>98.9</v>
      </c>
      <c r="K120" s="26">
        <v>128.80000000000001</v>
      </c>
      <c r="L120" s="26">
        <v>152.22999999999999</v>
      </c>
      <c r="M120" s="26">
        <v>165.58</v>
      </c>
      <c r="N120" s="26">
        <v>3.21</v>
      </c>
      <c r="O120" s="26">
        <v>4.97</v>
      </c>
      <c r="P120" s="26">
        <v>6.73</v>
      </c>
      <c r="Q120" s="26">
        <v>8.92</v>
      </c>
      <c r="R120" s="48">
        <v>52</v>
      </c>
      <c r="S120" s="48">
        <v>15</v>
      </c>
      <c r="T120" s="48">
        <v>22</v>
      </c>
      <c r="U120" s="49">
        <v>11</v>
      </c>
      <c r="V120" s="26">
        <v>4.9400000000000004</v>
      </c>
      <c r="W120" s="26">
        <v>5.77</v>
      </c>
      <c r="X120" s="76">
        <v>6.56</v>
      </c>
      <c r="Y120" s="76">
        <v>7.49</v>
      </c>
      <c r="Z120" s="26">
        <v>176.97</v>
      </c>
      <c r="AA120" s="26">
        <v>199.74</v>
      </c>
      <c r="AB120" s="26">
        <v>236.98</v>
      </c>
      <c r="AC120" s="26">
        <v>290.24</v>
      </c>
      <c r="AD120" s="26">
        <v>199.17</v>
      </c>
      <c r="AE120" s="26">
        <v>230.24</v>
      </c>
      <c r="AF120" s="26">
        <v>268.77999999999997</v>
      </c>
      <c r="AG120" s="26">
        <v>325.24</v>
      </c>
      <c r="AH120" s="26">
        <v>3.25</v>
      </c>
      <c r="AI120" s="26">
        <v>5.34</v>
      </c>
      <c r="AJ120" s="26">
        <v>6.91</v>
      </c>
      <c r="AK120" s="26">
        <v>8.5500000000000007</v>
      </c>
      <c r="AL120" s="48">
        <v>21</v>
      </c>
      <c r="AM120" s="48">
        <v>15</v>
      </c>
      <c r="AN120" s="48">
        <v>14</v>
      </c>
      <c r="AO120" s="48">
        <v>9</v>
      </c>
      <c r="AP120" s="65">
        <f t="shared" si="14"/>
        <v>1.6400000000000006</v>
      </c>
      <c r="AQ120" s="51">
        <f t="shared" si="15"/>
        <v>0.53260000000000018</v>
      </c>
      <c r="AR120" s="51">
        <f t="shared" si="10"/>
        <v>0.32475609756097562</v>
      </c>
      <c r="AS120" s="51">
        <f t="shared" si="11"/>
        <v>7.9608963414634148</v>
      </c>
      <c r="AT120" s="51">
        <f t="shared" si="12"/>
        <v>6.5892280487804875</v>
      </c>
      <c r="AU120" s="51">
        <f t="shared" si="13"/>
        <v>1.3716682926829273</v>
      </c>
      <c r="AV120" s="51"/>
      <c r="AW120" s="51"/>
      <c r="AX120" s="51"/>
    </row>
    <row r="121" spans="1:51">
      <c r="A121" s="47">
        <v>41670</v>
      </c>
      <c r="B121" s="26">
        <v>3.75</v>
      </c>
      <c r="C121" s="26">
        <v>4.5199999999999996</v>
      </c>
      <c r="D121" s="26">
        <v>5.1100000000000003</v>
      </c>
      <c r="E121" s="26">
        <v>5.6</v>
      </c>
      <c r="F121" s="26">
        <v>67.650000000000006</v>
      </c>
      <c r="G121" s="26">
        <v>90.24</v>
      </c>
      <c r="H121" s="26">
        <v>110.45</v>
      </c>
      <c r="I121" s="26">
        <v>121.5</v>
      </c>
      <c r="J121" s="26">
        <v>91.25</v>
      </c>
      <c r="K121" s="26">
        <v>121.14</v>
      </c>
      <c r="L121" s="26">
        <v>144.94999999999999</v>
      </c>
      <c r="M121" s="26">
        <v>159.6</v>
      </c>
      <c r="N121" s="26">
        <v>3.19</v>
      </c>
      <c r="O121" s="26">
        <v>4.96</v>
      </c>
      <c r="P121" s="26">
        <v>6.71</v>
      </c>
      <c r="Q121" s="26">
        <v>8.9</v>
      </c>
      <c r="R121" s="48">
        <v>52</v>
      </c>
      <c r="S121" s="48">
        <v>16</v>
      </c>
      <c r="T121" s="48">
        <v>21</v>
      </c>
      <c r="U121" s="49">
        <v>11</v>
      </c>
      <c r="V121" s="26">
        <v>4.8</v>
      </c>
      <c r="W121" s="26">
        <v>5.49</v>
      </c>
      <c r="X121" s="76">
        <v>6.26</v>
      </c>
      <c r="Y121" s="76">
        <v>7.15</v>
      </c>
      <c r="Z121" s="26">
        <v>172.16</v>
      </c>
      <c r="AA121" s="26">
        <v>187.36</v>
      </c>
      <c r="AB121" s="26">
        <v>224.9</v>
      </c>
      <c r="AC121" s="26">
        <v>276.5</v>
      </c>
      <c r="AD121" s="26">
        <v>195.76</v>
      </c>
      <c r="AE121" s="26">
        <v>218.26</v>
      </c>
      <c r="AF121" s="26">
        <v>259.39999999999998</v>
      </c>
      <c r="AG121" s="26">
        <v>314.60000000000002</v>
      </c>
      <c r="AH121" s="26">
        <v>3.25</v>
      </c>
      <c r="AI121" s="26">
        <v>5.32</v>
      </c>
      <c r="AJ121" s="26">
        <v>6.89</v>
      </c>
      <c r="AK121" s="26">
        <v>8.49</v>
      </c>
      <c r="AL121" s="48">
        <v>21</v>
      </c>
      <c r="AM121" s="48">
        <v>16</v>
      </c>
      <c r="AN121" s="48">
        <v>13</v>
      </c>
      <c r="AO121" s="48">
        <v>9</v>
      </c>
      <c r="AP121" s="65">
        <f t="shared" si="14"/>
        <v>1.6000000000000005</v>
      </c>
      <c r="AQ121" s="51">
        <f t="shared" si="15"/>
        <v>0.5159999999999999</v>
      </c>
      <c r="AR121" s="51">
        <f t="shared" si="10"/>
        <v>0.32249999999999984</v>
      </c>
      <c r="AS121" s="51">
        <f t="shared" si="11"/>
        <v>7.6369749999999996</v>
      </c>
      <c r="AT121" s="51">
        <f t="shared" si="12"/>
        <v>6.2954749999999997</v>
      </c>
      <c r="AU121" s="51">
        <f t="shared" si="13"/>
        <v>1.3414999999999999</v>
      </c>
      <c r="AV121" s="51"/>
      <c r="AW121" s="51"/>
      <c r="AX121" s="51"/>
    </row>
    <row r="122" spans="1:51">
      <c r="A122" s="47">
        <v>41698</v>
      </c>
      <c r="B122" s="26">
        <v>3.72</v>
      </c>
      <c r="C122" s="26">
        <v>4.4800000000000004</v>
      </c>
      <c r="D122" s="26">
        <v>5.0599999999999996</v>
      </c>
      <c r="E122" s="26">
        <v>5.55</v>
      </c>
      <c r="F122" s="26">
        <v>66.36</v>
      </c>
      <c r="G122" s="26">
        <v>88.07</v>
      </c>
      <c r="H122" s="26">
        <v>107.37</v>
      </c>
      <c r="I122" s="26">
        <v>118.84</v>
      </c>
      <c r="J122" s="26">
        <v>88.46</v>
      </c>
      <c r="K122" s="26">
        <v>118.07</v>
      </c>
      <c r="L122" s="26">
        <v>138.07</v>
      </c>
      <c r="M122" s="26">
        <v>153.34</v>
      </c>
      <c r="N122" s="26">
        <v>3.21</v>
      </c>
      <c r="O122" s="26">
        <v>4.97</v>
      </c>
      <c r="P122" s="26">
        <v>6.7</v>
      </c>
      <c r="Q122" s="26">
        <v>8.93</v>
      </c>
      <c r="R122" s="48">
        <v>52</v>
      </c>
      <c r="S122" s="48">
        <v>16</v>
      </c>
      <c r="T122" s="48">
        <v>21</v>
      </c>
      <c r="U122" s="49">
        <v>11</v>
      </c>
      <c r="V122" s="26">
        <v>4.68</v>
      </c>
      <c r="W122" s="26">
        <v>5.42</v>
      </c>
      <c r="X122" s="76">
        <v>6.13</v>
      </c>
      <c r="Y122" s="76">
        <v>6.94</v>
      </c>
      <c r="Z122" s="26">
        <v>162.09</v>
      </c>
      <c r="AA122" s="26">
        <v>181.58</v>
      </c>
      <c r="AB122" s="26">
        <v>214.57</v>
      </c>
      <c r="AC122" s="26">
        <v>257.64</v>
      </c>
      <c r="AD122" s="26">
        <v>184.19</v>
      </c>
      <c r="AE122" s="26">
        <v>211.58</v>
      </c>
      <c r="AF122" s="26">
        <v>245.27</v>
      </c>
      <c r="AG122" s="26">
        <v>292.14</v>
      </c>
      <c r="AH122" s="26">
        <v>3.26</v>
      </c>
      <c r="AI122" s="26">
        <v>5.31</v>
      </c>
      <c r="AJ122" s="26">
        <v>6.87</v>
      </c>
      <c r="AK122" s="26">
        <v>8.43</v>
      </c>
      <c r="AL122" s="48">
        <v>21</v>
      </c>
      <c r="AM122" s="48">
        <v>16</v>
      </c>
      <c r="AN122" s="48">
        <v>13</v>
      </c>
      <c r="AO122" s="48">
        <v>9</v>
      </c>
      <c r="AP122" s="65">
        <f t="shared" si="14"/>
        <v>1.5599999999999996</v>
      </c>
      <c r="AQ122" s="51">
        <f t="shared" si="15"/>
        <v>0.43069999999999992</v>
      </c>
      <c r="AR122" s="51">
        <f t="shared" si="10"/>
        <v>0.27608974358974359</v>
      </c>
      <c r="AS122" s="51">
        <f t="shared" si="11"/>
        <v>7.3734608974358977</v>
      </c>
      <c r="AT122" s="51">
        <f t="shared" si="12"/>
        <v>6.1658916666666661</v>
      </c>
      <c r="AU122" s="51">
        <f t="shared" si="13"/>
        <v>1.2075692307692316</v>
      </c>
      <c r="AV122" s="51"/>
      <c r="AW122" s="51"/>
      <c r="AX122" s="51"/>
    </row>
    <row r="123" spans="1:51">
      <c r="A123" s="47">
        <v>41729</v>
      </c>
      <c r="B123" s="26">
        <v>3.84</v>
      </c>
      <c r="C123" s="26">
        <v>4.57</v>
      </c>
      <c r="D123" s="26">
        <v>5.0999999999999996</v>
      </c>
      <c r="E123" s="26">
        <v>5.56</v>
      </c>
      <c r="F123" s="26">
        <v>64.48</v>
      </c>
      <c r="G123" s="26">
        <v>85.98</v>
      </c>
      <c r="H123" s="26">
        <v>103.63</v>
      </c>
      <c r="I123" s="26">
        <v>115.36</v>
      </c>
      <c r="J123" s="26">
        <v>85.08</v>
      </c>
      <c r="K123" s="26">
        <v>113.98</v>
      </c>
      <c r="L123" s="26">
        <v>134.13</v>
      </c>
      <c r="M123" s="26">
        <v>147.56</v>
      </c>
      <c r="N123" s="26">
        <v>3.19</v>
      </c>
      <c r="O123" s="26">
        <v>4.96</v>
      </c>
      <c r="P123" s="26">
        <v>6.69</v>
      </c>
      <c r="Q123" s="26">
        <v>8.91</v>
      </c>
      <c r="R123" s="48">
        <v>52</v>
      </c>
      <c r="S123" s="48">
        <v>17</v>
      </c>
      <c r="T123" s="48">
        <v>19</v>
      </c>
      <c r="U123" s="49">
        <v>12</v>
      </c>
      <c r="V123" s="26">
        <v>4.7</v>
      </c>
      <c r="W123" s="26">
        <v>5.46</v>
      </c>
      <c r="X123" s="76">
        <v>6.1</v>
      </c>
      <c r="Y123" s="76">
        <v>6.86</v>
      </c>
      <c r="Z123" s="26">
        <v>150.83000000000001</v>
      </c>
      <c r="AA123" s="26">
        <v>174.85</v>
      </c>
      <c r="AB123" s="26">
        <v>203.88</v>
      </c>
      <c r="AC123" s="26">
        <v>245.23</v>
      </c>
      <c r="AD123" s="26">
        <v>171.43</v>
      </c>
      <c r="AE123" s="26">
        <v>202.85</v>
      </c>
      <c r="AF123" s="26">
        <v>234.38</v>
      </c>
      <c r="AG123" s="26">
        <v>277.43</v>
      </c>
      <c r="AH123" s="26">
        <v>3.31</v>
      </c>
      <c r="AI123" s="26">
        <v>5.35</v>
      </c>
      <c r="AJ123" s="26">
        <v>6.86</v>
      </c>
      <c r="AK123" s="26">
        <v>8.34</v>
      </c>
      <c r="AL123" s="48">
        <v>20</v>
      </c>
      <c r="AM123" s="48">
        <v>16</v>
      </c>
      <c r="AN123" s="48">
        <v>15</v>
      </c>
      <c r="AO123" s="48">
        <v>9</v>
      </c>
      <c r="AP123" s="65">
        <f t="shared" si="14"/>
        <v>1.4799999999999995</v>
      </c>
      <c r="AQ123" s="51">
        <f t="shared" si="15"/>
        <v>0.41349999999999992</v>
      </c>
      <c r="AR123" s="51">
        <f t="shared" si="10"/>
        <v>0.27939189189189195</v>
      </c>
      <c r="AS123" s="51">
        <f t="shared" si="11"/>
        <v>7.323790540540541</v>
      </c>
      <c r="AT123" s="51">
        <f t="shared" si="12"/>
        <v>6.1391148648648644</v>
      </c>
      <c r="AU123" s="51">
        <f t="shared" si="13"/>
        <v>1.1846756756756767</v>
      </c>
      <c r="AV123" s="51"/>
      <c r="AW123" s="51"/>
      <c r="AX123" s="51"/>
    </row>
    <row r="124" spans="1:51">
      <c r="A124" s="47">
        <v>41759</v>
      </c>
      <c r="B124" s="26">
        <v>3.69</v>
      </c>
      <c r="C124" s="26">
        <v>4.3600000000000003</v>
      </c>
      <c r="D124" s="26">
        <v>4.88</v>
      </c>
      <c r="E124" s="26">
        <v>5.33</v>
      </c>
      <c r="F124" s="26">
        <v>60.84</v>
      </c>
      <c r="G124" s="26">
        <v>79.319999999999993</v>
      </c>
      <c r="H124" s="26">
        <v>97.15</v>
      </c>
      <c r="I124" s="26">
        <v>107.99</v>
      </c>
      <c r="J124" s="26">
        <v>78.64</v>
      </c>
      <c r="K124" s="26">
        <v>104.22</v>
      </c>
      <c r="L124" s="26">
        <v>125.65</v>
      </c>
      <c r="M124" s="26">
        <v>138.49</v>
      </c>
      <c r="N124" s="26">
        <v>3.18</v>
      </c>
      <c r="O124" s="26">
        <v>4.95</v>
      </c>
      <c r="P124" s="26">
        <v>6.68</v>
      </c>
      <c r="Q124" s="26">
        <v>8.84</v>
      </c>
      <c r="R124" s="48">
        <v>50</v>
      </c>
      <c r="S124" s="48">
        <v>15</v>
      </c>
      <c r="T124" s="48">
        <v>17</v>
      </c>
      <c r="U124" s="49">
        <v>12</v>
      </c>
      <c r="V124" s="26">
        <v>4.5599999999999996</v>
      </c>
      <c r="W124" s="26">
        <v>5.15</v>
      </c>
      <c r="X124" s="76">
        <v>5.77</v>
      </c>
      <c r="Y124" s="76">
        <v>6.37</v>
      </c>
      <c r="Z124" s="26">
        <v>147.75</v>
      </c>
      <c r="AA124" s="26">
        <v>158.24</v>
      </c>
      <c r="AB124" s="26">
        <v>186.1</v>
      </c>
      <c r="AC124" s="26">
        <v>211.3</v>
      </c>
      <c r="AD124" s="26">
        <v>165.55</v>
      </c>
      <c r="AE124" s="26">
        <v>183.14</v>
      </c>
      <c r="AF124" s="26">
        <v>214.6</v>
      </c>
      <c r="AG124" s="26">
        <v>241.8</v>
      </c>
      <c r="AH124" s="26">
        <v>3.35</v>
      </c>
      <c r="AI124" s="26">
        <v>5.32</v>
      </c>
      <c r="AJ124" s="26">
        <v>6.83</v>
      </c>
      <c r="AK124" s="26">
        <v>8.64</v>
      </c>
      <c r="AL124" s="48">
        <v>24</v>
      </c>
      <c r="AM124" s="48">
        <v>16</v>
      </c>
      <c r="AN124" s="48">
        <v>17</v>
      </c>
      <c r="AO124" s="48">
        <v>10</v>
      </c>
      <c r="AP124" s="65">
        <f t="shared" si="14"/>
        <v>1.8100000000000005</v>
      </c>
      <c r="AQ124" s="51">
        <f t="shared" si="15"/>
        <v>0.25200000000000017</v>
      </c>
      <c r="AR124" s="51">
        <f t="shared" si="10"/>
        <v>0.13922651933701663</v>
      </c>
      <c r="AS124" s="51">
        <f t="shared" si="11"/>
        <v>6.5593480662983428</v>
      </c>
      <c r="AT124" s="51">
        <f t="shared" si="12"/>
        <v>5.7936685082872925</v>
      </c>
      <c r="AU124" s="51">
        <f t="shared" si="13"/>
        <v>0.76567955801105025</v>
      </c>
      <c r="AV124" s="51"/>
      <c r="AW124" s="51"/>
      <c r="AX124" s="51"/>
    </row>
    <row r="125" spans="1:51">
      <c r="A125" s="54">
        <v>41789</v>
      </c>
      <c r="B125" s="26">
        <v>3.53</v>
      </c>
      <c r="C125" s="26">
        <v>4.13</v>
      </c>
      <c r="D125" s="26">
        <v>4.62</v>
      </c>
      <c r="E125" s="26">
        <v>5.05</v>
      </c>
      <c r="F125" s="26">
        <v>58.74</v>
      </c>
      <c r="G125" s="26">
        <v>77.8</v>
      </c>
      <c r="H125" s="26">
        <v>94.45</v>
      </c>
      <c r="I125" s="26">
        <v>103.77</v>
      </c>
      <c r="J125" s="26">
        <v>78.739999999999995</v>
      </c>
      <c r="K125" s="26">
        <v>104.4</v>
      </c>
      <c r="L125" s="26">
        <v>125.55</v>
      </c>
      <c r="M125" s="26">
        <v>139.16999999999999</v>
      </c>
      <c r="N125" s="26">
        <v>3.17</v>
      </c>
      <c r="O125" s="26">
        <v>4.95</v>
      </c>
      <c r="P125" s="26">
        <v>6.66</v>
      </c>
      <c r="Q125" s="26">
        <v>8.8000000000000007</v>
      </c>
      <c r="R125" s="48">
        <v>49</v>
      </c>
      <c r="S125" s="48">
        <v>15</v>
      </c>
      <c r="T125" s="48">
        <v>20</v>
      </c>
      <c r="U125" s="49">
        <v>9</v>
      </c>
      <c r="V125" s="26">
        <v>4.28</v>
      </c>
      <c r="W125" s="26">
        <v>4.87</v>
      </c>
      <c r="X125" s="76">
        <v>5.45</v>
      </c>
      <c r="Y125" s="76">
        <v>5.99</v>
      </c>
      <c r="Z125" s="26">
        <v>133.58000000000001</v>
      </c>
      <c r="AA125" s="26">
        <v>151.43</v>
      </c>
      <c r="AB125" s="26">
        <v>177.33</v>
      </c>
      <c r="AC125" s="26">
        <v>197.91</v>
      </c>
      <c r="AD125" s="26">
        <v>153.58000000000001</v>
      </c>
      <c r="AE125" s="26">
        <v>178.03</v>
      </c>
      <c r="AF125" s="26">
        <v>208.43</v>
      </c>
      <c r="AG125" s="26">
        <v>233.31</v>
      </c>
      <c r="AH125" s="26">
        <v>3.36</v>
      </c>
      <c r="AI125" s="26">
        <v>5.31</v>
      </c>
      <c r="AJ125" s="26">
        <v>6.81</v>
      </c>
      <c r="AK125" s="26">
        <v>8.59</v>
      </c>
      <c r="AL125" s="48">
        <v>24</v>
      </c>
      <c r="AM125" s="48">
        <v>16</v>
      </c>
      <c r="AN125" s="48">
        <v>19</v>
      </c>
      <c r="AO125" s="48">
        <v>9</v>
      </c>
      <c r="AP125" s="65">
        <f t="shared" si="14"/>
        <v>1.7800000000000002</v>
      </c>
      <c r="AQ125" s="51">
        <f t="shared" si="15"/>
        <v>0.20579999999999984</v>
      </c>
      <c r="AR125" s="51">
        <f t="shared" si="10"/>
        <v>0.11561797752808978</v>
      </c>
      <c r="AS125" s="51">
        <f t="shared" si="11"/>
        <v>6.1530213483146072</v>
      </c>
      <c r="AT125" s="51">
        <f t="shared" si="12"/>
        <v>5.4719674157303375</v>
      </c>
      <c r="AU125" s="51">
        <f t="shared" si="13"/>
        <v>0.68105393258426972</v>
      </c>
      <c r="AV125" s="51"/>
      <c r="AW125" s="51"/>
      <c r="AX125" s="51"/>
    </row>
    <row r="126" spans="1:51">
      <c r="A126" s="47">
        <v>41820</v>
      </c>
      <c r="B126" s="26">
        <v>3.47</v>
      </c>
      <c r="C126" s="26">
        <v>4.0599999999999996</v>
      </c>
      <c r="D126" s="26">
        <v>4.53</v>
      </c>
      <c r="E126" s="26">
        <v>4.9400000000000004</v>
      </c>
      <c r="F126" s="26">
        <v>58.7</v>
      </c>
      <c r="G126" s="26">
        <v>77.02</v>
      </c>
      <c r="H126" s="26">
        <v>93.57</v>
      </c>
      <c r="I126" s="26">
        <v>103.13</v>
      </c>
      <c r="J126" s="26">
        <v>85.5</v>
      </c>
      <c r="K126" s="26">
        <v>110.12</v>
      </c>
      <c r="L126" s="26">
        <v>129.16999999999999</v>
      </c>
      <c r="M126" s="26">
        <v>140.03</v>
      </c>
      <c r="N126" s="26">
        <v>3.15</v>
      </c>
      <c r="O126" s="26">
        <v>4.9400000000000004</v>
      </c>
      <c r="P126" s="26">
        <v>6.64</v>
      </c>
      <c r="Q126" s="26">
        <v>8.77</v>
      </c>
      <c r="R126" s="48">
        <v>50</v>
      </c>
      <c r="S126" s="48">
        <v>16</v>
      </c>
      <c r="T126" s="48">
        <v>20</v>
      </c>
      <c r="U126" s="49">
        <v>8</v>
      </c>
      <c r="V126" s="26">
        <v>4.1900000000000004</v>
      </c>
      <c r="W126" s="26">
        <v>4.72</v>
      </c>
      <c r="X126" s="76">
        <v>5.23</v>
      </c>
      <c r="Y126" s="76">
        <v>5.64</v>
      </c>
      <c r="Z126" s="26">
        <v>131.22999999999999</v>
      </c>
      <c r="AA126" s="26">
        <v>143.07</v>
      </c>
      <c r="AB126" s="26">
        <v>163.94</v>
      </c>
      <c r="AC126" s="26">
        <v>173.09</v>
      </c>
      <c r="AD126" s="26">
        <v>158.03</v>
      </c>
      <c r="AE126" s="26">
        <v>176.17</v>
      </c>
      <c r="AF126" s="26">
        <v>199.54</v>
      </c>
      <c r="AG126" s="26">
        <v>209.99</v>
      </c>
      <c r="AH126" s="26">
        <v>3.48</v>
      </c>
      <c r="AI126" s="26">
        <v>5.32</v>
      </c>
      <c r="AJ126" s="26">
        <v>6.86</v>
      </c>
      <c r="AK126" s="26">
        <v>8.6999999999999993</v>
      </c>
      <c r="AL126" s="48">
        <v>23</v>
      </c>
      <c r="AM126" s="48">
        <v>17</v>
      </c>
      <c r="AN126" s="48">
        <v>18</v>
      </c>
      <c r="AO126" s="48">
        <v>11</v>
      </c>
      <c r="AP126" s="65">
        <f t="shared" si="14"/>
        <v>1.839999999999999</v>
      </c>
      <c r="AQ126" s="51">
        <f t="shared" si="15"/>
        <v>9.1500000000000054E-2</v>
      </c>
      <c r="AR126" s="51">
        <f t="shared" si="10"/>
        <v>4.9728260869565277E-2</v>
      </c>
      <c r="AS126" s="51">
        <f t="shared" si="11"/>
        <v>5.7046467391304345</v>
      </c>
      <c r="AT126" s="51">
        <f t="shared" si="12"/>
        <v>5.2369619565217391</v>
      </c>
      <c r="AU126" s="51">
        <f t="shared" si="13"/>
        <v>0.46768478260869539</v>
      </c>
      <c r="AV126" s="51"/>
      <c r="AW126" s="51"/>
      <c r="AX126" s="51"/>
    </row>
    <row r="127" spans="1:51">
      <c r="A127" s="47">
        <v>41851</v>
      </c>
      <c r="B127" s="26">
        <v>3.46</v>
      </c>
      <c r="C127" s="26">
        <v>4</v>
      </c>
      <c r="D127" s="26">
        <v>4.4400000000000004</v>
      </c>
      <c r="E127" s="26">
        <v>4.8600000000000003</v>
      </c>
      <c r="F127" s="26">
        <v>57.55</v>
      </c>
      <c r="G127" s="26">
        <v>72.34</v>
      </c>
      <c r="H127" s="26">
        <v>87.24</v>
      </c>
      <c r="I127" s="26">
        <v>99.28</v>
      </c>
      <c r="J127" s="26">
        <v>74.75</v>
      </c>
      <c r="K127" s="26">
        <v>104.44</v>
      </c>
      <c r="L127" s="26">
        <v>122.24</v>
      </c>
      <c r="M127" s="26">
        <v>135.68</v>
      </c>
      <c r="N127" s="26">
        <v>3.17</v>
      </c>
      <c r="O127" s="26">
        <v>4.93</v>
      </c>
      <c r="P127" s="26">
        <v>6.63</v>
      </c>
      <c r="Q127" s="26">
        <v>8.75</v>
      </c>
      <c r="R127" s="48">
        <v>49</v>
      </c>
      <c r="S127" s="48">
        <v>17</v>
      </c>
      <c r="T127" s="48">
        <v>18</v>
      </c>
      <c r="U127" s="49">
        <v>9</v>
      </c>
      <c r="V127" s="26">
        <v>4.16</v>
      </c>
      <c r="W127" s="26">
        <v>4.6399999999999997</v>
      </c>
      <c r="X127" s="76">
        <v>5.13</v>
      </c>
      <c r="Y127" s="76">
        <v>5.51</v>
      </c>
      <c r="Z127" s="26">
        <v>127.17</v>
      </c>
      <c r="AA127" s="26">
        <v>136.37</v>
      </c>
      <c r="AB127" s="26">
        <v>156.34</v>
      </c>
      <c r="AC127" s="26">
        <v>164.38</v>
      </c>
      <c r="AD127" s="26">
        <v>144.37</v>
      </c>
      <c r="AE127" s="26">
        <v>168.47</v>
      </c>
      <c r="AF127" s="26">
        <v>191.34</v>
      </c>
      <c r="AG127" s="26">
        <v>200.78</v>
      </c>
      <c r="AH127" s="26">
        <v>3.67</v>
      </c>
      <c r="AI127" s="26">
        <v>5.35</v>
      </c>
      <c r="AJ127" s="26">
        <v>6.84</v>
      </c>
      <c r="AK127" s="26">
        <v>8.64</v>
      </c>
      <c r="AL127" s="48">
        <v>20</v>
      </c>
      <c r="AM127" s="48">
        <v>21</v>
      </c>
      <c r="AN127" s="48">
        <v>16</v>
      </c>
      <c r="AO127" s="48">
        <v>10</v>
      </c>
      <c r="AP127" s="65">
        <f t="shared" si="14"/>
        <v>1.8000000000000007</v>
      </c>
      <c r="AQ127" s="51">
        <f t="shared" si="15"/>
        <v>8.0399999999999916E-2</v>
      </c>
      <c r="AR127" s="51">
        <f t="shared" si="10"/>
        <v>4.4666666666666605E-2</v>
      </c>
      <c r="AS127" s="51">
        <f t="shared" si="11"/>
        <v>5.5707466666666665</v>
      </c>
      <c r="AT127" s="51">
        <f t="shared" si="12"/>
        <v>5.1371466666666663</v>
      </c>
      <c r="AU127" s="51">
        <f t="shared" si="13"/>
        <v>0.43360000000000021</v>
      </c>
      <c r="AV127" s="51"/>
      <c r="AW127" s="51"/>
      <c r="AX127" s="51"/>
    </row>
    <row r="128" spans="1:51">
      <c r="A128" s="47"/>
      <c r="B128" s="26"/>
      <c r="C128" s="26"/>
      <c r="D128" s="26"/>
      <c r="E128" s="26"/>
      <c r="F128" s="26"/>
      <c r="G128" s="26"/>
      <c r="H128" s="26"/>
      <c r="I128" s="26"/>
      <c r="J128" s="26"/>
      <c r="K128" s="26"/>
      <c r="L128" s="26"/>
      <c r="M128" s="26"/>
      <c r="N128" s="26"/>
      <c r="O128" s="26"/>
      <c r="P128" s="26"/>
      <c r="Q128" s="26"/>
      <c r="R128" s="48"/>
      <c r="S128" s="48"/>
      <c r="T128" s="48"/>
      <c r="U128" s="48"/>
      <c r="V128" s="52"/>
      <c r="W128" s="26"/>
      <c r="X128" s="76"/>
      <c r="Y128" s="76"/>
      <c r="Z128" s="26"/>
      <c r="AA128" s="26"/>
      <c r="AB128" s="26"/>
      <c r="AC128" s="26"/>
      <c r="AD128" s="26"/>
      <c r="AE128" s="26"/>
      <c r="AF128" s="26"/>
      <c r="AG128" s="26"/>
      <c r="AH128" s="26"/>
      <c r="AI128" s="26"/>
      <c r="AJ128" s="26"/>
      <c r="AK128" s="26"/>
      <c r="AL128" s="48"/>
      <c r="AM128" s="48"/>
      <c r="AN128" s="48"/>
      <c r="AO128" s="48"/>
      <c r="AP128" s="65"/>
      <c r="AQ128" s="51"/>
      <c r="AR128" s="51"/>
      <c r="AS128" s="51"/>
      <c r="AT128" s="51"/>
      <c r="AU128" s="51"/>
    </row>
    <row r="129" spans="1:46">
      <c r="A129" s="47"/>
      <c r="B129" s="26"/>
      <c r="C129" s="26"/>
      <c r="D129" s="26"/>
      <c r="E129" s="26"/>
      <c r="F129" s="26"/>
      <c r="G129" s="26"/>
      <c r="H129" s="26"/>
      <c r="I129" s="26"/>
      <c r="J129" s="26"/>
      <c r="K129" s="26"/>
      <c r="L129" s="26"/>
      <c r="M129" s="26"/>
      <c r="N129" s="26"/>
      <c r="O129" s="26"/>
      <c r="P129" s="26"/>
      <c r="Q129" s="26"/>
      <c r="R129" s="48"/>
      <c r="S129" s="48"/>
      <c r="T129" s="48"/>
      <c r="U129" s="49"/>
      <c r="V129" s="26"/>
      <c r="W129" s="26"/>
      <c r="X129" s="76"/>
      <c r="Y129" s="76"/>
      <c r="Z129" s="26"/>
      <c r="AA129" s="26"/>
      <c r="AB129" s="26"/>
      <c r="AC129" s="26"/>
      <c r="AD129" s="26"/>
      <c r="AE129" s="26"/>
      <c r="AF129" s="26"/>
      <c r="AG129" s="26"/>
      <c r="AH129" s="26"/>
      <c r="AI129" s="26"/>
      <c r="AJ129" s="26"/>
      <c r="AK129" s="26"/>
      <c r="AL129" s="48"/>
      <c r="AM129" s="48"/>
      <c r="AN129" s="48"/>
      <c r="AO129" s="48"/>
      <c r="AP129" s="65"/>
      <c r="AT129" s="51"/>
    </row>
    <row r="130" spans="1:46">
      <c r="A130" s="47"/>
      <c r="B130" s="26"/>
      <c r="C130" s="26"/>
      <c r="D130" s="26"/>
      <c r="E130" s="26"/>
      <c r="F130" s="26"/>
      <c r="G130" s="26"/>
      <c r="H130" s="26"/>
      <c r="I130" s="26"/>
      <c r="J130" s="26"/>
      <c r="K130" s="26"/>
      <c r="L130" s="26"/>
      <c r="M130" s="26"/>
      <c r="N130" s="26"/>
      <c r="O130" s="26"/>
      <c r="P130" s="26"/>
      <c r="Q130" s="26"/>
      <c r="R130" s="48"/>
      <c r="S130" s="48"/>
      <c r="T130" s="48"/>
      <c r="U130" s="49"/>
      <c r="V130" s="26"/>
      <c r="W130" s="26"/>
      <c r="X130" s="76"/>
      <c r="Y130" s="76"/>
      <c r="Z130" s="26"/>
      <c r="AA130" s="26"/>
      <c r="AB130" s="26"/>
      <c r="AC130" s="26"/>
      <c r="AD130" s="26"/>
      <c r="AE130" s="26"/>
      <c r="AF130" s="26"/>
      <c r="AG130" s="26"/>
      <c r="AH130" s="26"/>
      <c r="AI130" s="26"/>
      <c r="AJ130" s="26"/>
      <c r="AK130" s="26"/>
      <c r="AL130" s="48"/>
      <c r="AM130" s="48"/>
      <c r="AN130" s="48"/>
      <c r="AO130" s="48"/>
      <c r="AP130" s="63"/>
      <c r="AQ130" s="63"/>
      <c r="AR130" s="63"/>
      <c r="AT130" s="51"/>
    </row>
    <row r="131" spans="1:46">
      <c r="A131" s="47"/>
      <c r="B131" s="26"/>
      <c r="C131" s="26"/>
      <c r="D131" s="26"/>
      <c r="E131" s="26"/>
      <c r="F131" s="26"/>
      <c r="G131" s="26"/>
      <c r="H131" s="26"/>
      <c r="I131" s="26"/>
      <c r="J131" s="26"/>
      <c r="K131" s="26"/>
      <c r="L131" s="26"/>
      <c r="M131" s="26"/>
      <c r="N131" s="26"/>
      <c r="O131" s="26"/>
      <c r="P131" s="26"/>
      <c r="Q131" s="26"/>
      <c r="R131" s="48"/>
      <c r="S131" s="48"/>
      <c r="T131" s="48"/>
      <c r="U131" s="49"/>
      <c r="V131" s="26"/>
      <c r="W131" s="26"/>
      <c r="X131" s="76"/>
      <c r="Y131" s="76"/>
      <c r="Z131" s="26"/>
      <c r="AA131" s="26"/>
      <c r="AB131" s="26"/>
      <c r="AC131" s="26"/>
      <c r="AD131" s="26"/>
      <c r="AE131" s="26"/>
      <c r="AF131" s="26"/>
      <c r="AG131" s="26"/>
      <c r="AH131" s="26"/>
      <c r="AI131" s="26"/>
      <c r="AJ131" s="26"/>
      <c r="AK131" s="26"/>
      <c r="AL131" s="48"/>
      <c r="AM131" s="48"/>
      <c r="AN131" s="48"/>
      <c r="AO131" s="48"/>
      <c r="AP131" s="63"/>
      <c r="AQ131" s="63"/>
      <c r="AR131" s="63"/>
      <c r="AT131" s="51"/>
    </row>
    <row r="132" spans="1:46">
      <c r="A132" s="47"/>
      <c r="B132" s="26"/>
      <c r="C132" s="26"/>
      <c r="D132" s="26"/>
      <c r="E132" s="26"/>
      <c r="F132" s="26"/>
      <c r="G132" s="26"/>
      <c r="H132" s="26"/>
      <c r="I132" s="26"/>
      <c r="J132" s="26"/>
      <c r="K132" s="26"/>
      <c r="L132" s="26"/>
      <c r="M132" s="26"/>
      <c r="N132" s="26"/>
      <c r="O132" s="26"/>
      <c r="P132" s="26"/>
      <c r="Q132" s="26"/>
      <c r="R132" s="48"/>
      <c r="S132" s="48"/>
      <c r="T132" s="48"/>
      <c r="U132" s="49"/>
      <c r="V132" s="26"/>
      <c r="W132" s="26"/>
      <c r="X132" s="76"/>
      <c r="Y132" s="76"/>
      <c r="Z132" s="26"/>
      <c r="AA132" s="26"/>
      <c r="AB132" s="26"/>
      <c r="AC132" s="26"/>
      <c r="AD132" s="26"/>
      <c r="AE132" s="26"/>
      <c r="AF132" s="26"/>
      <c r="AG132" s="26"/>
      <c r="AH132" s="26"/>
      <c r="AI132" s="26"/>
      <c r="AJ132" s="26"/>
      <c r="AK132" s="26"/>
      <c r="AL132" s="48"/>
      <c r="AM132" s="48"/>
      <c r="AN132" s="48"/>
      <c r="AO132" s="48"/>
      <c r="AP132" s="63"/>
      <c r="AQ132" s="63"/>
      <c r="AR132" s="63"/>
      <c r="AT132" s="51"/>
    </row>
    <row r="133" spans="1:46">
      <c r="A133" s="47"/>
      <c r="R133" s="48"/>
      <c r="S133" s="48"/>
      <c r="T133" s="48"/>
      <c r="U133" s="49"/>
      <c r="AL133" s="48"/>
      <c r="AM133" s="48"/>
      <c r="AN133" s="48"/>
      <c r="AO133" s="48"/>
      <c r="AP133" s="63"/>
      <c r="AQ133" s="63"/>
      <c r="AR133" s="63"/>
      <c r="AT133" s="51"/>
    </row>
    <row r="134" spans="1:46">
      <c r="A134" s="47"/>
      <c r="R134" s="48"/>
      <c r="S134" s="48"/>
      <c r="T134" s="48"/>
      <c r="U134" s="49"/>
      <c r="AL134" s="48"/>
      <c r="AM134" s="48"/>
      <c r="AN134" s="48"/>
      <c r="AO134" s="48"/>
      <c r="AP134" s="63"/>
      <c r="AQ134" s="63"/>
      <c r="AR134" s="63"/>
      <c r="AT134" s="51"/>
    </row>
    <row r="135" spans="1:46">
      <c r="A135" s="47"/>
      <c r="R135" s="48"/>
      <c r="S135" s="48"/>
      <c r="T135" s="48"/>
      <c r="U135" s="49"/>
      <c r="AL135" s="48"/>
      <c r="AM135" s="48"/>
      <c r="AN135" s="48"/>
      <c r="AO135" s="48"/>
      <c r="AP135" s="63"/>
      <c r="AQ135" s="63"/>
      <c r="AR135" s="63"/>
      <c r="AT135" s="51"/>
    </row>
    <row r="136" spans="1:46">
      <c r="A136" s="47"/>
      <c r="R136" s="48"/>
      <c r="S136" s="48"/>
      <c r="T136" s="48"/>
      <c r="U136" s="49"/>
      <c r="AL136" s="48"/>
      <c r="AM136" s="48"/>
      <c r="AN136" s="48"/>
      <c r="AO136" s="48"/>
      <c r="AP136" s="63"/>
      <c r="AQ136" s="63"/>
      <c r="AR136" s="63"/>
      <c r="AT136" s="51"/>
    </row>
    <row r="137" spans="1:46">
      <c r="A137" s="47"/>
      <c r="R137" s="48"/>
      <c r="S137" s="48"/>
      <c r="T137" s="48"/>
      <c r="U137" s="49"/>
      <c r="AL137" s="48"/>
      <c r="AM137" s="48"/>
      <c r="AN137" s="48"/>
      <c r="AO137" s="48"/>
      <c r="AP137" s="63"/>
      <c r="AQ137" s="63"/>
      <c r="AR137" s="63"/>
      <c r="AT137" s="51"/>
    </row>
    <row r="138" spans="1:46">
      <c r="A138" s="47"/>
      <c r="R138" s="48"/>
      <c r="S138" s="48"/>
      <c r="T138" s="48"/>
      <c r="U138" s="49"/>
      <c r="AL138" s="48"/>
      <c r="AM138" s="48"/>
      <c r="AN138" s="48"/>
      <c r="AO138" s="48"/>
      <c r="AP138" s="63"/>
      <c r="AQ138" s="63"/>
      <c r="AR138" s="63"/>
      <c r="AT138" s="51"/>
    </row>
    <row r="139" spans="1:46">
      <c r="A139" s="47"/>
      <c r="R139" s="48"/>
      <c r="S139" s="48"/>
      <c r="T139" s="48"/>
      <c r="U139" s="49"/>
      <c r="AL139" s="48"/>
      <c r="AM139" s="48"/>
      <c r="AN139" s="48"/>
      <c r="AO139" s="48"/>
      <c r="AP139" s="63"/>
      <c r="AQ139" s="63"/>
      <c r="AR139" s="63"/>
    </row>
    <row r="140" spans="1:46">
      <c r="A140" s="47"/>
      <c r="R140" s="48"/>
      <c r="S140" s="48"/>
      <c r="T140" s="48"/>
      <c r="U140" s="49"/>
      <c r="AL140" s="48"/>
      <c r="AM140" s="48"/>
      <c r="AN140" s="48"/>
      <c r="AO140" s="48"/>
      <c r="AP140" s="63"/>
      <c r="AQ140" s="63"/>
      <c r="AR140" s="63"/>
    </row>
    <row r="141" spans="1:46">
      <c r="A141" s="47"/>
      <c r="R141" s="48"/>
      <c r="S141" s="48"/>
      <c r="T141" s="48"/>
      <c r="U141" s="49"/>
      <c r="AL141" s="48"/>
      <c r="AM141" s="48"/>
      <c r="AN141" s="48"/>
      <c r="AO141" s="48"/>
      <c r="AP141" s="63"/>
      <c r="AQ141" s="63"/>
      <c r="AR141" s="63"/>
    </row>
    <row r="142" spans="1:46">
      <c r="A142" s="47"/>
      <c r="R142" s="48"/>
      <c r="S142" s="48"/>
      <c r="T142" s="48"/>
      <c r="U142" s="49"/>
      <c r="AL142" s="48"/>
      <c r="AM142" s="48"/>
      <c r="AN142" s="48"/>
      <c r="AO142" s="48"/>
      <c r="AP142" s="63"/>
      <c r="AQ142" s="63"/>
      <c r="AR142" s="63"/>
    </row>
    <row r="143" spans="1:46">
      <c r="A143" s="47"/>
      <c r="R143" s="48"/>
      <c r="S143" s="48"/>
      <c r="T143" s="48"/>
      <c r="U143" s="49"/>
      <c r="AL143" s="48"/>
      <c r="AM143" s="48"/>
      <c r="AN143" s="48"/>
      <c r="AO143" s="48"/>
      <c r="AP143" s="63"/>
      <c r="AQ143" s="63"/>
      <c r="AR143" s="63"/>
    </row>
    <row r="144" spans="1:46">
      <c r="A144" s="47"/>
      <c r="R144" s="48"/>
      <c r="S144" s="48"/>
      <c r="T144" s="48"/>
      <c r="U144" s="49"/>
      <c r="AL144" s="48"/>
      <c r="AM144" s="48"/>
      <c r="AN144" s="48"/>
      <c r="AO144" s="48"/>
      <c r="AP144" s="63"/>
      <c r="AQ144" s="63"/>
      <c r="AR144" s="63"/>
    </row>
    <row r="145" spans="1:44">
      <c r="A145" s="47"/>
      <c r="R145" s="48"/>
      <c r="S145" s="48"/>
      <c r="T145" s="48"/>
      <c r="U145" s="49"/>
      <c r="AL145" s="48"/>
      <c r="AM145" s="48"/>
      <c r="AN145" s="48"/>
      <c r="AO145" s="48"/>
      <c r="AP145" s="63"/>
      <c r="AQ145" s="63"/>
      <c r="AR145" s="63"/>
    </row>
    <row r="146" spans="1:44">
      <c r="A146" s="47"/>
      <c r="R146" s="48"/>
      <c r="S146" s="48"/>
      <c r="T146" s="48"/>
      <c r="U146" s="49"/>
      <c r="AL146" s="48"/>
      <c r="AM146" s="48"/>
      <c r="AN146" s="48"/>
      <c r="AO146" s="48"/>
      <c r="AP146" s="63"/>
      <c r="AQ146" s="63"/>
      <c r="AR146" s="63"/>
    </row>
    <row r="147" spans="1:44">
      <c r="A147" s="47"/>
      <c r="R147" s="48"/>
      <c r="S147" s="48"/>
      <c r="T147" s="48"/>
      <c r="U147" s="49"/>
      <c r="AL147" s="48"/>
      <c r="AM147" s="48"/>
      <c r="AN147" s="48"/>
      <c r="AO147" s="48"/>
      <c r="AP147" s="63"/>
      <c r="AQ147" s="63"/>
      <c r="AR147" s="63"/>
    </row>
    <row r="148" spans="1:44">
      <c r="A148" s="47"/>
      <c r="R148" s="48"/>
      <c r="S148" s="48"/>
      <c r="T148" s="48"/>
      <c r="U148" s="49"/>
      <c r="AL148" s="48"/>
      <c r="AM148" s="48"/>
      <c r="AN148" s="48"/>
      <c r="AO148" s="48"/>
      <c r="AP148" s="63"/>
      <c r="AQ148" s="63"/>
      <c r="AR148" s="63"/>
    </row>
    <row r="149" spans="1:44">
      <c r="A149" s="47"/>
      <c r="R149" s="48"/>
      <c r="S149" s="48"/>
      <c r="T149" s="48"/>
      <c r="U149" s="49"/>
      <c r="AL149" s="48"/>
      <c r="AM149" s="48"/>
      <c r="AN149" s="48"/>
      <c r="AO149" s="48"/>
      <c r="AP149" s="63"/>
      <c r="AQ149" s="63"/>
      <c r="AR149" s="63"/>
    </row>
    <row r="150" spans="1:44">
      <c r="A150" s="47"/>
      <c r="R150" s="48"/>
      <c r="S150" s="48"/>
      <c r="T150" s="48"/>
      <c r="U150" s="49"/>
      <c r="AL150" s="48"/>
      <c r="AM150" s="48"/>
      <c r="AN150" s="48"/>
      <c r="AO150" s="48"/>
      <c r="AP150" s="63"/>
      <c r="AQ150" s="63"/>
      <c r="AR150" s="63"/>
    </row>
    <row r="151" spans="1:44">
      <c r="A151" s="47"/>
      <c r="R151" s="48"/>
      <c r="S151" s="48"/>
      <c r="T151" s="48"/>
      <c r="U151" s="49"/>
      <c r="AL151" s="48"/>
      <c r="AM151" s="48"/>
      <c r="AN151" s="48"/>
      <c r="AO151" s="48"/>
      <c r="AP151" s="63"/>
      <c r="AQ151" s="63"/>
      <c r="AR151" s="63"/>
    </row>
    <row r="152" spans="1:44">
      <c r="A152" s="47"/>
      <c r="R152" s="48"/>
      <c r="S152" s="48"/>
      <c r="T152" s="48"/>
      <c r="U152" s="49"/>
      <c r="AL152" s="48"/>
      <c r="AM152" s="48"/>
      <c r="AN152" s="48"/>
      <c r="AO152" s="48"/>
      <c r="AP152" s="63"/>
      <c r="AQ152" s="63"/>
      <c r="AR152" s="63"/>
    </row>
    <row r="153" spans="1:44">
      <c r="A153" s="47"/>
      <c r="R153" s="48"/>
      <c r="S153" s="48"/>
      <c r="T153" s="48"/>
      <c r="U153" s="49"/>
      <c r="AL153" s="48"/>
      <c r="AM153" s="48"/>
      <c r="AN153" s="48"/>
      <c r="AO153" s="48"/>
      <c r="AP153" s="63"/>
      <c r="AQ153" s="63"/>
      <c r="AR153" s="63"/>
    </row>
    <row r="154" spans="1:44">
      <c r="A154" s="47"/>
      <c r="R154" s="48"/>
      <c r="S154" s="48"/>
      <c r="T154" s="48"/>
      <c r="U154" s="49"/>
      <c r="AL154" s="48"/>
      <c r="AM154" s="48"/>
      <c r="AN154" s="48"/>
      <c r="AO154" s="48"/>
      <c r="AP154" s="63"/>
      <c r="AQ154" s="63"/>
      <c r="AR154" s="63"/>
    </row>
    <row r="155" spans="1:44">
      <c r="A155" s="47"/>
      <c r="R155" s="48"/>
      <c r="S155" s="48"/>
      <c r="T155" s="48"/>
      <c r="U155" s="49"/>
      <c r="AL155" s="48"/>
      <c r="AM155" s="48"/>
      <c r="AN155" s="48"/>
      <c r="AO155" s="48"/>
      <c r="AP155" s="63"/>
      <c r="AQ155" s="63"/>
      <c r="AR155" s="63"/>
    </row>
    <row r="156" spans="1:44">
      <c r="A156" s="47"/>
      <c r="R156" s="48"/>
      <c r="S156" s="48"/>
      <c r="T156" s="48"/>
      <c r="U156" s="49"/>
      <c r="AL156" s="48"/>
      <c r="AM156" s="48"/>
      <c r="AN156" s="48"/>
      <c r="AO156" s="48"/>
      <c r="AP156" s="63"/>
      <c r="AQ156" s="63"/>
      <c r="AR156" s="63"/>
    </row>
    <row r="157" spans="1:44">
      <c r="A157" s="47"/>
      <c r="R157" s="48"/>
      <c r="S157" s="48"/>
      <c r="T157" s="48"/>
      <c r="U157" s="49"/>
      <c r="AL157" s="48"/>
      <c r="AM157" s="48"/>
      <c r="AN157" s="48"/>
      <c r="AO157" s="48"/>
      <c r="AP157" s="63"/>
      <c r="AQ157" s="63"/>
      <c r="AR157" s="63"/>
    </row>
    <row r="158" spans="1:44">
      <c r="A158" s="47"/>
      <c r="R158" s="48"/>
      <c r="S158" s="48"/>
      <c r="T158" s="48"/>
      <c r="U158" s="49"/>
      <c r="AL158" s="48"/>
      <c r="AM158" s="48"/>
      <c r="AN158" s="48"/>
      <c r="AO158" s="48"/>
      <c r="AP158" s="63"/>
      <c r="AQ158" s="63"/>
      <c r="AR158" s="63"/>
    </row>
    <row r="159" spans="1:44">
      <c r="A159" s="47"/>
      <c r="R159" s="48"/>
      <c r="S159" s="48"/>
      <c r="T159" s="48"/>
      <c r="U159" s="49"/>
      <c r="AL159" s="48"/>
      <c r="AM159" s="48"/>
      <c r="AN159" s="48"/>
      <c r="AO159" s="48"/>
      <c r="AP159" s="63"/>
      <c r="AQ159" s="63"/>
      <c r="AR159" s="63"/>
    </row>
    <row r="160" spans="1:44">
      <c r="A160" s="47"/>
      <c r="R160" s="48"/>
      <c r="S160" s="48"/>
      <c r="T160" s="48"/>
      <c r="U160" s="49"/>
      <c r="AL160" s="48"/>
      <c r="AM160" s="48"/>
      <c r="AN160" s="48"/>
      <c r="AO160" s="48"/>
      <c r="AP160" s="63"/>
      <c r="AQ160" s="63"/>
      <c r="AR160" s="63"/>
    </row>
    <row r="161" spans="1:44">
      <c r="A161" s="47"/>
      <c r="R161" s="48"/>
      <c r="S161" s="48"/>
      <c r="T161" s="48"/>
      <c r="U161" s="49"/>
      <c r="AL161" s="48"/>
      <c r="AM161" s="48"/>
      <c r="AN161" s="48"/>
      <c r="AO161" s="48"/>
      <c r="AP161" s="63"/>
      <c r="AQ161" s="63"/>
      <c r="AR161" s="63"/>
    </row>
    <row r="162" spans="1:44">
      <c r="A162" s="47"/>
      <c r="R162" s="48"/>
      <c r="S162" s="48"/>
      <c r="T162" s="48"/>
      <c r="U162" s="49"/>
      <c r="AL162" s="48"/>
      <c r="AM162" s="48"/>
      <c r="AN162" s="48"/>
      <c r="AO162" s="48"/>
      <c r="AP162" s="63"/>
      <c r="AQ162" s="63"/>
      <c r="AR162" s="63"/>
    </row>
    <row r="163" spans="1:44">
      <c r="A163" s="47"/>
      <c r="R163" s="48"/>
      <c r="S163" s="48"/>
      <c r="T163" s="48"/>
      <c r="U163" s="49"/>
      <c r="AL163" s="48"/>
      <c r="AM163" s="48"/>
      <c r="AN163" s="48"/>
      <c r="AO163" s="48"/>
      <c r="AP163" s="63"/>
      <c r="AQ163" s="63"/>
      <c r="AR163" s="63"/>
    </row>
    <row r="164" spans="1:44">
      <c r="A164" s="47"/>
      <c r="R164" s="48"/>
      <c r="S164" s="48"/>
      <c r="T164" s="48"/>
      <c r="U164" s="49"/>
      <c r="AL164" s="48"/>
      <c r="AM164" s="48"/>
      <c r="AN164" s="48"/>
      <c r="AO164" s="48"/>
      <c r="AP164" s="63"/>
      <c r="AQ164" s="63"/>
      <c r="AR164" s="63"/>
    </row>
    <row r="165" spans="1:44">
      <c r="A165" s="47"/>
      <c r="R165" s="48"/>
      <c r="S165" s="48"/>
      <c r="T165" s="48"/>
      <c r="U165" s="49"/>
      <c r="AL165" s="48"/>
      <c r="AM165" s="48"/>
      <c r="AN165" s="48"/>
      <c r="AO165" s="48"/>
      <c r="AP165" s="63"/>
      <c r="AQ165" s="63"/>
      <c r="AR165" s="63"/>
    </row>
    <row r="166" spans="1:44">
      <c r="A166" s="47"/>
      <c r="R166" s="48"/>
      <c r="S166" s="48"/>
      <c r="T166" s="48"/>
      <c r="U166" s="49"/>
      <c r="AL166" s="48"/>
      <c r="AM166" s="48"/>
      <c r="AN166" s="48"/>
      <c r="AO166" s="48"/>
      <c r="AP166" s="63"/>
      <c r="AQ166" s="63"/>
      <c r="AR166" s="63"/>
    </row>
    <row r="167" spans="1:44">
      <c r="A167" s="47"/>
      <c r="R167" s="48"/>
      <c r="S167" s="48"/>
      <c r="T167" s="48"/>
      <c r="U167" s="49"/>
      <c r="AL167" s="48"/>
      <c r="AM167" s="48"/>
      <c r="AN167" s="48"/>
      <c r="AO167" s="48"/>
      <c r="AP167" s="63"/>
      <c r="AQ167" s="63"/>
      <c r="AR167" s="63"/>
    </row>
    <row r="168" spans="1:44">
      <c r="A168" s="47"/>
      <c r="R168" s="48"/>
      <c r="S168" s="48"/>
      <c r="T168" s="48"/>
      <c r="U168" s="49"/>
      <c r="AL168" s="48"/>
      <c r="AM168" s="48"/>
      <c r="AN168" s="48"/>
      <c r="AO168" s="48"/>
      <c r="AP168" s="63"/>
      <c r="AQ168" s="63"/>
      <c r="AR168" s="63"/>
    </row>
    <row r="169" spans="1:44">
      <c r="A169" s="47"/>
      <c r="R169" s="48"/>
      <c r="S169" s="48"/>
      <c r="T169" s="48"/>
      <c r="U169" s="49"/>
      <c r="AL169" s="48"/>
      <c r="AM169" s="48"/>
      <c r="AN169" s="48"/>
      <c r="AO169" s="48"/>
      <c r="AP169" s="63"/>
      <c r="AQ169" s="63"/>
      <c r="AR169" s="63"/>
    </row>
    <row r="170" spans="1:44">
      <c r="R170" s="48"/>
      <c r="S170" s="48"/>
      <c r="T170" s="48"/>
      <c r="U170" s="49"/>
      <c r="AL170" s="48"/>
      <c r="AM170" s="48"/>
      <c r="AN170" s="48"/>
      <c r="AO170" s="48"/>
      <c r="AP170" s="63"/>
      <c r="AQ170" s="63"/>
      <c r="AR170" s="63"/>
    </row>
    <row r="171" spans="1:44">
      <c r="R171" s="48"/>
      <c r="S171" s="48"/>
      <c r="T171" s="48"/>
      <c r="U171" s="49"/>
      <c r="AL171" s="48"/>
      <c r="AM171" s="48"/>
      <c r="AN171" s="48"/>
      <c r="AO171" s="48"/>
      <c r="AP171" s="63"/>
      <c r="AQ171" s="63"/>
      <c r="AR171" s="63"/>
    </row>
    <row r="172" spans="1:44">
      <c r="R172" s="48"/>
      <c r="S172" s="48"/>
      <c r="T172" s="48"/>
      <c r="U172" s="49"/>
      <c r="AL172" s="48"/>
      <c r="AM172" s="48"/>
      <c r="AN172" s="48"/>
      <c r="AO172" s="48"/>
      <c r="AP172" s="63"/>
      <c r="AQ172" s="63"/>
      <c r="AR172" s="63"/>
    </row>
    <row r="173" spans="1:44">
      <c r="R173" s="48"/>
      <c r="S173" s="48"/>
      <c r="T173" s="48"/>
      <c r="U173" s="49"/>
      <c r="AL173" s="48"/>
      <c r="AM173" s="48"/>
      <c r="AN173" s="48"/>
      <c r="AO173" s="48"/>
      <c r="AP173" s="63"/>
      <c r="AQ173" s="63"/>
      <c r="AR173" s="63"/>
    </row>
    <row r="174" spans="1:44">
      <c r="R174" s="48"/>
      <c r="S174" s="48"/>
      <c r="T174" s="48"/>
      <c r="U174" s="49"/>
      <c r="AL174" s="48"/>
      <c r="AM174" s="48"/>
      <c r="AN174" s="48"/>
      <c r="AO174" s="48"/>
      <c r="AP174" s="63"/>
      <c r="AQ174" s="63"/>
      <c r="AR174" s="63"/>
    </row>
    <row r="175" spans="1:44">
      <c r="R175" s="48"/>
      <c r="S175" s="48"/>
      <c r="T175" s="48"/>
      <c r="U175" s="49"/>
      <c r="AL175" s="48"/>
      <c r="AM175" s="48"/>
      <c r="AN175" s="48"/>
      <c r="AO175" s="48"/>
      <c r="AP175" s="63"/>
      <c r="AQ175" s="63"/>
      <c r="AR175" s="63"/>
    </row>
    <row r="176" spans="1:44">
      <c r="R176" s="48"/>
      <c r="S176" s="48"/>
      <c r="T176" s="48"/>
      <c r="U176" s="49"/>
      <c r="AL176" s="48"/>
      <c r="AM176" s="48"/>
      <c r="AN176" s="48"/>
      <c r="AO176" s="48"/>
      <c r="AP176" s="63"/>
      <c r="AQ176" s="63"/>
      <c r="AR176" s="63"/>
    </row>
    <row r="177" spans="18:44">
      <c r="R177" s="48"/>
      <c r="S177" s="48"/>
      <c r="T177" s="48"/>
      <c r="U177" s="49"/>
      <c r="AL177" s="48"/>
      <c r="AM177" s="48"/>
      <c r="AN177" s="48"/>
      <c r="AO177" s="48"/>
      <c r="AP177" s="63"/>
      <c r="AQ177" s="63"/>
      <c r="AR177" s="63"/>
    </row>
    <row r="178" spans="18:44">
      <c r="R178" s="48"/>
      <c r="S178" s="48"/>
      <c r="T178" s="48"/>
      <c r="U178" s="49"/>
      <c r="AL178" s="48"/>
      <c r="AM178" s="48"/>
      <c r="AN178" s="48"/>
      <c r="AO178" s="48"/>
      <c r="AP178" s="63"/>
      <c r="AQ178" s="63"/>
      <c r="AR178" s="63"/>
    </row>
    <row r="179" spans="18:44">
      <c r="R179" s="48"/>
      <c r="S179" s="48"/>
      <c r="T179" s="48"/>
      <c r="U179" s="49"/>
      <c r="AL179" s="48"/>
      <c r="AM179" s="48"/>
      <c r="AN179" s="48"/>
      <c r="AO179" s="48"/>
      <c r="AP179" s="63"/>
      <c r="AQ179" s="63"/>
      <c r="AR179" s="63"/>
    </row>
    <row r="180" spans="18:44">
      <c r="R180" s="48"/>
      <c r="S180" s="48"/>
      <c r="T180" s="48"/>
      <c r="U180" s="49"/>
      <c r="AL180" s="48"/>
      <c r="AM180" s="48"/>
      <c r="AN180" s="48"/>
      <c r="AO180" s="48"/>
      <c r="AP180" s="63"/>
      <c r="AQ180" s="63"/>
      <c r="AR180" s="63"/>
    </row>
    <row r="181" spans="18:44">
      <c r="R181" s="48"/>
      <c r="S181" s="48"/>
      <c r="T181" s="48"/>
      <c r="U181" s="49"/>
      <c r="AL181" s="48"/>
      <c r="AM181" s="48"/>
      <c r="AN181" s="48"/>
      <c r="AO181" s="48"/>
      <c r="AP181" s="63"/>
      <c r="AQ181" s="63"/>
      <c r="AR181" s="63"/>
    </row>
    <row r="182" spans="18:44">
      <c r="R182" s="48"/>
      <c r="S182" s="48"/>
      <c r="T182" s="48"/>
      <c r="U182" s="49"/>
      <c r="AL182" s="48"/>
      <c r="AM182" s="48"/>
      <c r="AN182" s="48"/>
      <c r="AO182" s="48"/>
      <c r="AP182" s="63"/>
      <c r="AQ182" s="63"/>
      <c r="AR182" s="63"/>
    </row>
    <row r="183" spans="18:44">
      <c r="R183" s="48"/>
      <c r="S183" s="48"/>
      <c r="T183" s="48"/>
      <c r="U183" s="49"/>
      <c r="AL183" s="48"/>
      <c r="AM183" s="48"/>
      <c r="AN183" s="48"/>
      <c r="AO183" s="48"/>
      <c r="AP183" s="63"/>
      <c r="AQ183" s="63"/>
      <c r="AR183" s="63"/>
    </row>
    <row r="184" spans="18:44">
      <c r="R184" s="48"/>
      <c r="S184" s="48"/>
      <c r="T184" s="48"/>
      <c r="U184" s="49"/>
      <c r="AL184" s="48"/>
      <c r="AM184" s="48"/>
      <c r="AN184" s="48"/>
      <c r="AO184" s="48"/>
      <c r="AP184" s="63"/>
      <c r="AQ184" s="63"/>
      <c r="AR184" s="63"/>
    </row>
    <row r="185" spans="18:44">
      <c r="R185" s="48"/>
      <c r="S185" s="48"/>
      <c r="T185" s="48"/>
      <c r="U185" s="49"/>
      <c r="AL185" s="48"/>
      <c r="AM185" s="48"/>
      <c r="AN185" s="48"/>
      <c r="AO185" s="48"/>
      <c r="AP185" s="63"/>
      <c r="AQ185" s="63"/>
      <c r="AR185" s="63"/>
    </row>
    <row r="186" spans="18:44">
      <c r="R186" s="48"/>
      <c r="S186" s="48"/>
      <c r="T186" s="48"/>
      <c r="U186" s="49"/>
      <c r="AL186" s="48"/>
      <c r="AM186" s="48"/>
      <c r="AN186" s="48"/>
      <c r="AO186" s="48"/>
      <c r="AP186" s="63"/>
      <c r="AQ186" s="63"/>
      <c r="AR186" s="63"/>
    </row>
    <row r="187" spans="18:44">
      <c r="R187" s="48"/>
      <c r="S187" s="48"/>
      <c r="T187" s="48"/>
      <c r="U187" s="49"/>
      <c r="AL187" s="48"/>
      <c r="AM187" s="48"/>
      <c r="AN187" s="48"/>
      <c r="AO187" s="48"/>
      <c r="AP187" s="63"/>
      <c r="AQ187" s="63"/>
      <c r="AR187" s="63"/>
    </row>
    <row r="188" spans="18:44">
      <c r="R188" s="48"/>
      <c r="S188" s="48"/>
      <c r="T188" s="48"/>
      <c r="U188" s="49"/>
      <c r="AL188" s="48"/>
      <c r="AM188" s="48"/>
      <c r="AN188" s="48"/>
      <c r="AO188" s="48"/>
      <c r="AP188" s="63"/>
      <c r="AQ188" s="63"/>
      <c r="AR188" s="63"/>
    </row>
    <row r="189" spans="18:44">
      <c r="R189" s="48"/>
      <c r="S189" s="48"/>
      <c r="T189" s="48"/>
      <c r="U189" s="49"/>
      <c r="AL189" s="48"/>
      <c r="AM189" s="48"/>
      <c r="AN189" s="48"/>
      <c r="AO189" s="48"/>
      <c r="AP189" s="63"/>
      <c r="AQ189" s="63"/>
      <c r="AR189" s="63"/>
    </row>
    <row r="190" spans="18:44">
      <c r="R190" s="48"/>
      <c r="S190" s="48"/>
      <c r="T190" s="48"/>
      <c r="U190" s="49"/>
      <c r="AL190" s="48"/>
      <c r="AM190" s="48"/>
      <c r="AN190" s="48"/>
      <c r="AO190" s="48"/>
      <c r="AP190" s="63"/>
      <c r="AQ190" s="63"/>
      <c r="AR190" s="63"/>
    </row>
    <row r="191" spans="18:44">
      <c r="R191" s="48"/>
      <c r="S191" s="48"/>
      <c r="T191" s="48"/>
      <c r="U191" s="49"/>
      <c r="AL191" s="48"/>
      <c r="AM191" s="48"/>
      <c r="AN191" s="48"/>
      <c r="AO191" s="48"/>
      <c r="AP191" s="63"/>
      <c r="AQ191" s="63"/>
      <c r="AR191" s="63"/>
    </row>
    <row r="192" spans="18:44">
      <c r="R192" s="48"/>
      <c r="S192" s="48"/>
      <c r="T192" s="48"/>
      <c r="U192" s="49"/>
      <c r="AL192" s="48"/>
      <c r="AM192" s="48"/>
      <c r="AN192" s="48"/>
      <c r="AO192" s="48"/>
      <c r="AP192" s="63"/>
      <c r="AQ192" s="63"/>
      <c r="AR192" s="63"/>
    </row>
    <row r="193" spans="18:44">
      <c r="R193" s="48"/>
      <c r="S193" s="48"/>
      <c r="T193" s="48"/>
      <c r="U193" s="49"/>
      <c r="AL193" s="48"/>
      <c r="AM193" s="48"/>
      <c r="AN193" s="48"/>
      <c r="AO193" s="48"/>
      <c r="AP193" s="63"/>
      <c r="AQ193" s="63"/>
      <c r="AR193" s="63"/>
    </row>
    <row r="194" spans="18:44">
      <c r="R194" s="48"/>
      <c r="S194" s="48"/>
      <c r="T194" s="48"/>
      <c r="U194" s="49"/>
      <c r="AL194" s="48"/>
      <c r="AM194" s="48"/>
      <c r="AN194" s="48"/>
      <c r="AO194" s="48"/>
      <c r="AP194" s="63"/>
      <c r="AQ194" s="63"/>
      <c r="AR194" s="63"/>
    </row>
    <row r="195" spans="18:44">
      <c r="R195" s="48"/>
      <c r="S195" s="48"/>
      <c r="T195" s="48"/>
      <c r="U195" s="49"/>
      <c r="AL195" s="48"/>
      <c r="AM195" s="48"/>
      <c r="AN195" s="48"/>
      <c r="AO195" s="48"/>
      <c r="AP195" s="63"/>
      <c r="AQ195" s="63"/>
      <c r="AR195" s="63"/>
    </row>
    <row r="196" spans="18:44">
      <c r="R196" s="48"/>
      <c r="S196" s="48"/>
      <c r="T196" s="48"/>
      <c r="U196" s="49"/>
      <c r="AL196" s="48"/>
      <c r="AM196" s="48"/>
      <c r="AN196" s="48"/>
      <c r="AO196" s="48"/>
      <c r="AP196" s="63"/>
      <c r="AQ196" s="63"/>
      <c r="AR196" s="63"/>
    </row>
    <row r="197" spans="18:44">
      <c r="R197" s="48"/>
      <c r="S197" s="48"/>
      <c r="T197" s="48"/>
      <c r="U197" s="49"/>
      <c r="AL197" s="48"/>
      <c r="AM197" s="48"/>
      <c r="AN197" s="48"/>
      <c r="AO197" s="48"/>
      <c r="AP197" s="63"/>
      <c r="AQ197" s="63"/>
      <c r="AR197" s="63"/>
    </row>
    <row r="198" spans="18:44">
      <c r="R198" s="48"/>
      <c r="S198" s="48"/>
      <c r="T198" s="48"/>
      <c r="U198" s="49"/>
      <c r="AL198" s="48"/>
      <c r="AM198" s="48"/>
      <c r="AN198" s="48"/>
      <c r="AO198" s="48"/>
      <c r="AP198" s="63"/>
      <c r="AQ198" s="63"/>
      <c r="AR198" s="63"/>
    </row>
    <row r="199" spans="18:44">
      <c r="R199" s="48"/>
      <c r="S199" s="48"/>
      <c r="T199" s="48"/>
      <c r="U199" s="49"/>
      <c r="AL199" s="48"/>
      <c r="AM199" s="48"/>
      <c r="AN199" s="48"/>
      <c r="AO199" s="48"/>
      <c r="AP199" s="63"/>
      <c r="AQ199" s="63"/>
      <c r="AR199" s="63"/>
    </row>
    <row r="200" spans="18:44">
      <c r="R200" s="48"/>
      <c r="S200" s="48"/>
      <c r="T200" s="48"/>
      <c r="U200" s="49"/>
      <c r="AL200" s="48"/>
      <c r="AM200" s="48"/>
      <c r="AN200" s="48"/>
      <c r="AO200" s="48"/>
      <c r="AP200" s="63"/>
      <c r="AQ200" s="63"/>
      <c r="AR200" s="63"/>
    </row>
    <row r="201" spans="18:44">
      <c r="R201" s="48"/>
      <c r="S201" s="48"/>
      <c r="T201" s="48"/>
      <c r="U201" s="49"/>
      <c r="AL201" s="48"/>
      <c r="AM201" s="48"/>
      <c r="AN201" s="48"/>
      <c r="AO201" s="48"/>
      <c r="AP201" s="63"/>
      <c r="AQ201" s="63"/>
      <c r="AR201" s="63"/>
    </row>
    <row r="202" spans="18:44">
      <c r="R202" s="48"/>
      <c r="S202" s="48"/>
      <c r="T202" s="48"/>
      <c r="U202" s="49"/>
      <c r="AL202" s="48"/>
      <c r="AM202" s="48"/>
      <c r="AN202" s="48"/>
      <c r="AO202" s="48"/>
      <c r="AP202" s="63"/>
      <c r="AQ202" s="63"/>
      <c r="AR202" s="63"/>
    </row>
    <row r="203" spans="18:44">
      <c r="R203" s="48"/>
      <c r="S203" s="48"/>
      <c r="T203" s="48"/>
      <c r="U203" s="49"/>
      <c r="AL203" s="48"/>
      <c r="AM203" s="48"/>
      <c r="AN203" s="48"/>
      <c r="AO203" s="48"/>
      <c r="AP203" s="63"/>
      <c r="AQ203" s="63"/>
      <c r="AR203" s="63"/>
    </row>
    <row r="204" spans="18:44">
      <c r="R204" s="48"/>
      <c r="S204" s="48"/>
      <c r="T204" s="48"/>
      <c r="U204" s="49"/>
      <c r="AL204" s="48"/>
      <c r="AM204" s="48"/>
      <c r="AN204" s="48"/>
      <c r="AO204" s="48"/>
      <c r="AP204" s="63"/>
      <c r="AQ204" s="63"/>
      <c r="AR204" s="63"/>
    </row>
    <row r="205" spans="18:44">
      <c r="R205" s="48"/>
      <c r="S205" s="48"/>
      <c r="T205" s="48"/>
      <c r="U205" s="49"/>
      <c r="AL205" s="48"/>
      <c r="AM205" s="48"/>
      <c r="AN205" s="48"/>
      <c r="AO205" s="48"/>
      <c r="AP205" s="63"/>
      <c r="AQ205" s="63"/>
      <c r="AR205" s="63"/>
    </row>
    <row r="206" spans="18:44">
      <c r="R206" s="48"/>
      <c r="S206" s="48"/>
      <c r="T206" s="48"/>
      <c r="U206" s="49"/>
      <c r="AL206" s="48"/>
      <c r="AM206" s="48"/>
      <c r="AN206" s="48"/>
      <c r="AO206" s="48"/>
      <c r="AP206" s="63"/>
      <c r="AQ206" s="63"/>
      <c r="AR206" s="63"/>
    </row>
    <row r="207" spans="18:44">
      <c r="R207" s="48"/>
      <c r="S207" s="48"/>
      <c r="T207" s="48"/>
      <c r="U207" s="49"/>
      <c r="AL207" s="48"/>
      <c r="AM207" s="48"/>
      <c r="AN207" s="48"/>
      <c r="AO207" s="48"/>
      <c r="AP207" s="63"/>
      <c r="AQ207" s="63"/>
      <c r="AR207" s="63"/>
    </row>
    <row r="208" spans="18:44">
      <c r="R208" s="48"/>
      <c r="S208" s="48"/>
      <c r="T208" s="48"/>
      <c r="U208" s="49"/>
      <c r="AL208" s="48"/>
      <c r="AM208" s="48"/>
      <c r="AN208" s="48"/>
      <c r="AO208" s="48"/>
      <c r="AP208" s="63"/>
      <c r="AQ208" s="63"/>
      <c r="AR208" s="63"/>
    </row>
    <row r="209" spans="18:44">
      <c r="R209" s="48"/>
      <c r="S209" s="48"/>
      <c r="T209" s="48"/>
      <c r="U209" s="49"/>
      <c r="AL209" s="48"/>
      <c r="AM209" s="48"/>
      <c r="AN209" s="48"/>
      <c r="AO209" s="48"/>
      <c r="AP209" s="63"/>
      <c r="AQ209" s="63"/>
      <c r="AR209" s="63"/>
    </row>
    <row r="210" spans="18:44">
      <c r="R210" s="48"/>
      <c r="S210" s="48"/>
      <c r="T210" s="48"/>
      <c r="U210" s="49"/>
      <c r="AL210" s="48"/>
      <c r="AM210" s="48"/>
      <c r="AN210" s="48"/>
      <c r="AO210" s="48"/>
      <c r="AP210" s="63"/>
      <c r="AQ210" s="63"/>
      <c r="AR210" s="63"/>
    </row>
    <row r="211" spans="18:44">
      <c r="R211" s="48"/>
      <c r="S211" s="48"/>
      <c r="T211" s="48"/>
      <c r="U211" s="49"/>
      <c r="AL211" s="48"/>
      <c r="AM211" s="48"/>
      <c r="AN211" s="48"/>
      <c r="AO211" s="48"/>
      <c r="AP211" s="63"/>
      <c r="AQ211" s="63"/>
      <c r="AR211" s="63"/>
    </row>
    <row r="212" spans="18:44">
      <c r="R212" s="48"/>
      <c r="S212" s="48"/>
      <c r="T212" s="48"/>
      <c r="U212" s="49"/>
      <c r="AL212" s="48"/>
      <c r="AM212" s="48"/>
      <c r="AN212" s="48"/>
      <c r="AO212" s="48"/>
      <c r="AP212" s="63"/>
      <c r="AQ212" s="63"/>
      <c r="AR212" s="63"/>
    </row>
    <row r="213" spans="18:44">
      <c r="R213" s="48"/>
      <c r="S213" s="48"/>
      <c r="T213" s="48"/>
      <c r="U213" s="49"/>
      <c r="AL213" s="48"/>
      <c r="AM213" s="48"/>
      <c r="AN213" s="48"/>
      <c r="AO213" s="48"/>
      <c r="AP213" s="63"/>
      <c r="AQ213" s="63"/>
      <c r="AR213" s="63"/>
    </row>
    <row r="214" spans="18:44">
      <c r="R214" s="48"/>
      <c r="S214" s="48"/>
      <c r="T214" s="48"/>
      <c r="U214" s="49"/>
      <c r="AL214" s="48"/>
      <c r="AM214" s="48"/>
      <c r="AN214" s="48"/>
      <c r="AO214" s="48"/>
      <c r="AP214" s="63"/>
      <c r="AQ214" s="63"/>
      <c r="AR214" s="63"/>
    </row>
    <row r="215" spans="18:44">
      <c r="R215" s="48"/>
      <c r="S215" s="48"/>
      <c r="T215" s="48"/>
      <c r="U215" s="49"/>
      <c r="AL215" s="48"/>
      <c r="AM215" s="48"/>
      <c r="AN215" s="48"/>
      <c r="AO215" s="48"/>
      <c r="AP215" s="63"/>
      <c r="AQ215" s="63"/>
      <c r="AR215" s="63"/>
    </row>
    <row r="216" spans="18:44">
      <c r="R216" s="48"/>
      <c r="S216" s="48"/>
      <c r="T216" s="48"/>
      <c r="U216" s="49"/>
      <c r="AL216" s="48"/>
      <c r="AM216" s="48"/>
      <c r="AN216" s="48"/>
      <c r="AO216" s="48"/>
      <c r="AP216" s="63"/>
      <c r="AQ216" s="63"/>
      <c r="AR216" s="63"/>
    </row>
    <row r="217" spans="18:44">
      <c r="R217" s="48"/>
      <c r="S217" s="48"/>
      <c r="T217" s="48"/>
      <c r="U217" s="49"/>
      <c r="AL217" s="48"/>
      <c r="AM217" s="48"/>
      <c r="AN217" s="48"/>
      <c r="AO217" s="48"/>
      <c r="AP217" s="63"/>
      <c r="AQ217" s="63"/>
      <c r="AR217" s="63"/>
    </row>
    <row r="218" spans="18:44">
      <c r="R218" s="48"/>
      <c r="S218" s="48"/>
      <c r="T218" s="48"/>
      <c r="U218" s="49"/>
      <c r="AL218" s="48"/>
      <c r="AM218" s="48"/>
      <c r="AN218" s="48"/>
      <c r="AO218" s="48"/>
      <c r="AP218" s="63"/>
      <c r="AQ218" s="63"/>
      <c r="AR218" s="63"/>
    </row>
    <row r="219" spans="18:44">
      <c r="R219" s="48"/>
      <c r="S219" s="48"/>
      <c r="T219" s="48"/>
      <c r="U219" s="49"/>
      <c r="AL219" s="48"/>
      <c r="AM219" s="48"/>
      <c r="AN219" s="48"/>
      <c r="AO219" s="48"/>
      <c r="AP219" s="63"/>
      <c r="AQ219" s="63"/>
      <c r="AR219" s="63"/>
    </row>
    <row r="220" spans="18:44">
      <c r="R220" s="48"/>
      <c r="S220" s="48"/>
      <c r="T220" s="48"/>
      <c r="U220" s="49"/>
      <c r="AL220" s="48"/>
      <c r="AM220" s="48"/>
      <c r="AN220" s="48"/>
      <c r="AO220" s="48"/>
      <c r="AP220" s="63"/>
      <c r="AQ220" s="63"/>
      <c r="AR220" s="63"/>
    </row>
    <row r="221" spans="18:44">
      <c r="R221" s="48"/>
      <c r="S221" s="48"/>
      <c r="T221" s="48"/>
      <c r="U221" s="49"/>
      <c r="AL221" s="48"/>
      <c r="AM221" s="48"/>
      <c r="AN221" s="48"/>
      <c r="AO221" s="48"/>
      <c r="AP221" s="63"/>
      <c r="AQ221" s="63"/>
      <c r="AR221" s="63"/>
    </row>
    <row r="222" spans="18:44">
      <c r="R222" s="48"/>
      <c r="S222" s="48"/>
      <c r="T222" s="48"/>
      <c r="U222" s="49"/>
      <c r="AL222" s="48"/>
      <c r="AM222" s="48"/>
      <c r="AN222" s="48"/>
      <c r="AO222" s="48"/>
      <c r="AP222" s="63"/>
      <c r="AQ222" s="63"/>
      <c r="AR222" s="63"/>
    </row>
    <row r="223" spans="18:44">
      <c r="R223" s="48"/>
      <c r="S223" s="48"/>
      <c r="T223" s="48"/>
      <c r="U223" s="49"/>
      <c r="AL223" s="48"/>
      <c r="AM223" s="48"/>
      <c r="AN223" s="48"/>
      <c r="AO223" s="48"/>
      <c r="AP223" s="63"/>
      <c r="AQ223" s="63"/>
      <c r="AR223" s="63"/>
    </row>
    <row r="224" spans="18:44">
      <c r="R224" s="48"/>
      <c r="S224" s="48"/>
      <c r="T224" s="48"/>
      <c r="U224" s="49"/>
      <c r="AL224" s="48"/>
      <c r="AM224" s="48"/>
      <c r="AN224" s="48"/>
      <c r="AO224" s="48"/>
      <c r="AP224" s="63"/>
      <c r="AQ224" s="63"/>
      <c r="AR224" s="63"/>
    </row>
    <row r="225" spans="18:44">
      <c r="R225" s="48"/>
      <c r="S225" s="48"/>
      <c r="T225" s="48"/>
      <c r="U225" s="49"/>
      <c r="AL225" s="48"/>
      <c r="AM225" s="48"/>
      <c r="AN225" s="48"/>
      <c r="AO225" s="48"/>
      <c r="AP225" s="63"/>
      <c r="AQ225" s="63"/>
      <c r="AR225" s="63"/>
    </row>
    <row r="226" spans="18:44">
      <c r="R226" s="48"/>
      <c r="S226" s="48"/>
      <c r="T226" s="48"/>
      <c r="U226" s="49"/>
      <c r="AL226" s="48"/>
      <c r="AM226" s="48"/>
      <c r="AN226" s="48"/>
      <c r="AO226" s="48"/>
      <c r="AP226" s="63"/>
      <c r="AQ226" s="63"/>
      <c r="AR226" s="63"/>
    </row>
    <row r="227" spans="18:44">
      <c r="R227" s="48"/>
      <c r="S227" s="48"/>
      <c r="T227" s="48"/>
      <c r="U227" s="49"/>
      <c r="AL227" s="48"/>
      <c r="AM227" s="48"/>
      <c r="AN227" s="48"/>
      <c r="AO227" s="48"/>
      <c r="AP227" s="63"/>
      <c r="AQ227" s="63"/>
      <c r="AR227" s="63"/>
    </row>
    <row r="228" spans="18:44">
      <c r="R228" s="48"/>
      <c r="S228" s="48"/>
      <c r="T228" s="48"/>
      <c r="U228" s="49"/>
      <c r="AL228" s="48"/>
      <c r="AM228" s="48"/>
      <c r="AN228" s="48"/>
      <c r="AO228" s="48"/>
      <c r="AP228" s="63"/>
      <c r="AQ228" s="63"/>
      <c r="AR228" s="63"/>
    </row>
    <row r="229" spans="18:44">
      <c r="R229" s="48"/>
      <c r="S229" s="48"/>
      <c r="T229" s="48"/>
      <c r="U229" s="49"/>
      <c r="AL229" s="48"/>
      <c r="AM229" s="48"/>
      <c r="AN229" s="48"/>
      <c r="AO229" s="48"/>
      <c r="AP229" s="63"/>
      <c r="AQ229" s="63"/>
      <c r="AR229" s="63"/>
    </row>
    <row r="230" spans="18:44">
      <c r="R230" s="48"/>
      <c r="S230" s="48"/>
      <c r="T230" s="48"/>
      <c r="U230" s="49"/>
      <c r="AL230" s="48"/>
      <c r="AM230" s="48"/>
      <c r="AN230" s="48"/>
      <c r="AO230" s="48"/>
      <c r="AP230" s="63"/>
      <c r="AQ230" s="63"/>
      <c r="AR230" s="63"/>
    </row>
    <row r="231" spans="18:44">
      <c r="R231" s="48"/>
      <c r="S231" s="48"/>
      <c r="T231" s="48"/>
      <c r="U231" s="49"/>
      <c r="AL231" s="48"/>
      <c r="AM231" s="48"/>
      <c r="AN231" s="48"/>
      <c r="AO231" s="48"/>
      <c r="AP231" s="63"/>
      <c r="AQ231" s="63"/>
      <c r="AR231" s="63"/>
    </row>
    <row r="232" spans="18:44">
      <c r="R232" s="48"/>
      <c r="S232" s="48"/>
      <c r="T232" s="48"/>
      <c r="U232" s="49"/>
      <c r="AL232" s="48"/>
      <c r="AM232" s="48"/>
      <c r="AN232" s="48"/>
      <c r="AO232" s="48"/>
      <c r="AP232" s="63"/>
      <c r="AQ232" s="63"/>
      <c r="AR232" s="63"/>
    </row>
    <row r="233" spans="18:44">
      <c r="R233" s="48"/>
      <c r="S233" s="48"/>
      <c r="T233" s="48"/>
      <c r="U233" s="49"/>
      <c r="AL233" s="48"/>
      <c r="AM233" s="48"/>
      <c r="AN233" s="48"/>
      <c r="AO233" s="48"/>
      <c r="AP233" s="63"/>
      <c r="AQ233" s="63"/>
      <c r="AR233" s="63"/>
    </row>
    <row r="234" spans="18:44">
      <c r="R234" s="48"/>
      <c r="S234" s="48"/>
      <c r="T234" s="48"/>
      <c r="U234" s="49"/>
      <c r="AL234" s="48"/>
      <c r="AM234" s="48"/>
      <c r="AN234" s="48"/>
      <c r="AO234" s="48"/>
      <c r="AP234" s="63"/>
      <c r="AQ234" s="63"/>
      <c r="AR234" s="63"/>
    </row>
    <row r="235" spans="18:44">
      <c r="R235" s="48"/>
      <c r="S235" s="48"/>
      <c r="T235" s="48"/>
      <c r="U235" s="49"/>
      <c r="AL235" s="48"/>
      <c r="AM235" s="48"/>
      <c r="AN235" s="48"/>
      <c r="AO235" s="48"/>
      <c r="AP235" s="63"/>
      <c r="AQ235" s="63"/>
      <c r="AR235" s="63"/>
    </row>
    <row r="236" spans="18:44">
      <c r="R236" s="48"/>
      <c r="S236" s="48"/>
      <c r="T236" s="48"/>
      <c r="U236" s="49"/>
      <c r="AL236" s="48"/>
      <c r="AM236" s="48"/>
      <c r="AN236" s="48"/>
      <c r="AO236" s="48"/>
      <c r="AP236" s="63"/>
      <c r="AQ236" s="63"/>
      <c r="AR236" s="63"/>
    </row>
    <row r="237" spans="18:44">
      <c r="R237" s="48"/>
      <c r="S237" s="48"/>
      <c r="T237" s="48"/>
      <c r="U237" s="49"/>
      <c r="AL237" s="48"/>
      <c r="AM237" s="48"/>
      <c r="AN237" s="48"/>
      <c r="AO237" s="48"/>
      <c r="AP237" s="63"/>
      <c r="AQ237" s="63"/>
      <c r="AR237" s="63"/>
    </row>
    <row r="238" spans="18:44">
      <c r="R238" s="48"/>
      <c r="S238" s="48"/>
      <c r="T238" s="48"/>
      <c r="U238" s="49"/>
      <c r="AL238" s="48"/>
      <c r="AM238" s="48"/>
      <c r="AN238" s="48"/>
      <c r="AO238" s="48"/>
      <c r="AP238" s="63"/>
      <c r="AQ238" s="63"/>
      <c r="AR238" s="63"/>
    </row>
    <row r="239" spans="18:44">
      <c r="R239" s="48"/>
      <c r="S239" s="48"/>
      <c r="T239" s="48"/>
      <c r="U239" s="49"/>
      <c r="AL239" s="48"/>
      <c r="AM239" s="48"/>
      <c r="AN239" s="48"/>
      <c r="AO239" s="48"/>
      <c r="AP239" s="63"/>
      <c r="AQ239" s="63"/>
      <c r="AR239" s="63"/>
    </row>
    <row r="240" spans="18:44">
      <c r="R240" s="48"/>
      <c r="S240" s="48"/>
      <c r="T240" s="48"/>
      <c r="U240" s="49"/>
      <c r="AL240" s="48"/>
      <c r="AM240" s="48"/>
      <c r="AN240" s="48"/>
      <c r="AO240" s="48"/>
      <c r="AP240" s="63"/>
      <c r="AQ240" s="63"/>
      <c r="AR240" s="63"/>
    </row>
    <row r="241" spans="18:44">
      <c r="R241" s="48"/>
      <c r="S241" s="48"/>
      <c r="T241" s="48"/>
      <c r="U241" s="49"/>
      <c r="AL241" s="48"/>
      <c r="AM241" s="48"/>
      <c r="AN241" s="48"/>
      <c r="AO241" s="48"/>
      <c r="AP241" s="63"/>
      <c r="AQ241" s="63"/>
      <c r="AR241" s="63"/>
    </row>
    <row r="242" spans="18:44">
      <c r="R242" s="48"/>
      <c r="S242" s="48"/>
      <c r="T242" s="48"/>
      <c r="U242" s="49"/>
      <c r="AL242" s="48"/>
      <c r="AM242" s="48"/>
      <c r="AN242" s="48"/>
      <c r="AO242" s="48"/>
      <c r="AP242" s="63"/>
      <c r="AQ242" s="63"/>
      <c r="AR242" s="63"/>
    </row>
    <row r="243" spans="18:44">
      <c r="R243" s="48"/>
      <c r="S243" s="48"/>
      <c r="T243" s="48"/>
      <c r="U243" s="49"/>
      <c r="AL243" s="48"/>
      <c r="AM243" s="48"/>
      <c r="AN243" s="48"/>
      <c r="AO243" s="48"/>
      <c r="AP243" s="63"/>
      <c r="AQ243" s="63"/>
      <c r="AR243" s="63"/>
    </row>
    <row r="244" spans="18:44">
      <c r="R244" s="48"/>
      <c r="S244" s="48"/>
      <c r="T244" s="48"/>
      <c r="U244" s="49"/>
      <c r="AL244" s="48"/>
      <c r="AM244" s="48"/>
      <c r="AN244" s="48"/>
      <c r="AO244" s="48"/>
      <c r="AP244" s="63"/>
      <c r="AQ244" s="63"/>
      <c r="AR244" s="63"/>
    </row>
    <row r="245" spans="18:44">
      <c r="R245" s="48"/>
      <c r="S245" s="48"/>
      <c r="T245" s="48"/>
      <c r="U245" s="49"/>
      <c r="AL245" s="48"/>
      <c r="AM245" s="48"/>
      <c r="AN245" s="48"/>
      <c r="AO245" s="48"/>
      <c r="AP245" s="63"/>
      <c r="AQ245" s="63"/>
      <c r="AR245" s="63"/>
    </row>
    <row r="246" spans="18:44">
      <c r="R246" s="48"/>
      <c r="S246" s="48"/>
      <c r="T246" s="48"/>
      <c r="U246" s="49"/>
      <c r="AL246" s="48"/>
      <c r="AM246" s="48"/>
      <c r="AN246" s="48"/>
      <c r="AO246" s="48"/>
      <c r="AP246" s="63"/>
      <c r="AQ246" s="63"/>
      <c r="AR246" s="63"/>
    </row>
    <row r="247" spans="18:44">
      <c r="R247" s="48"/>
      <c r="S247" s="48"/>
      <c r="T247" s="48"/>
      <c r="U247" s="49"/>
      <c r="AL247" s="48"/>
      <c r="AM247" s="48"/>
      <c r="AN247" s="48"/>
      <c r="AO247" s="48"/>
      <c r="AP247" s="63"/>
      <c r="AQ247" s="63"/>
      <c r="AR247" s="63"/>
    </row>
    <row r="248" spans="18:44">
      <c r="R248" s="48"/>
      <c r="S248" s="48"/>
      <c r="T248" s="48"/>
      <c r="U248" s="49"/>
      <c r="AL248" s="48"/>
      <c r="AM248" s="48"/>
      <c r="AN248" s="48"/>
      <c r="AO248" s="48"/>
      <c r="AP248" s="63"/>
      <c r="AQ248" s="63"/>
      <c r="AR248" s="63"/>
    </row>
    <row r="249" spans="18:44">
      <c r="R249" s="48"/>
      <c r="S249" s="48"/>
      <c r="T249" s="48"/>
      <c r="U249" s="49"/>
      <c r="AL249" s="48"/>
      <c r="AM249" s="48"/>
      <c r="AN249" s="48"/>
      <c r="AO249" s="48"/>
      <c r="AP249" s="63"/>
      <c r="AQ249" s="63"/>
      <c r="AR249" s="63"/>
    </row>
    <row r="250" spans="18:44">
      <c r="R250" s="48"/>
      <c r="S250" s="48"/>
      <c r="T250" s="48"/>
      <c r="U250" s="49"/>
      <c r="AL250" s="48"/>
      <c r="AM250" s="48"/>
      <c r="AN250" s="48"/>
      <c r="AO250" s="48"/>
      <c r="AP250" s="63"/>
      <c r="AQ250" s="63"/>
      <c r="AR250" s="63"/>
    </row>
    <row r="251" spans="18:44">
      <c r="R251" s="48"/>
      <c r="S251" s="48"/>
      <c r="T251" s="48"/>
      <c r="U251" s="49"/>
      <c r="AL251" s="48"/>
      <c r="AM251" s="48"/>
      <c r="AN251" s="48"/>
      <c r="AO251" s="48"/>
      <c r="AP251" s="63"/>
      <c r="AQ251" s="63"/>
      <c r="AR251" s="63"/>
    </row>
    <row r="252" spans="18:44">
      <c r="R252" s="48"/>
      <c r="S252" s="48"/>
      <c r="T252" s="48"/>
      <c r="U252" s="49"/>
      <c r="AL252" s="48"/>
      <c r="AM252" s="48"/>
      <c r="AN252" s="48"/>
      <c r="AO252" s="48"/>
      <c r="AP252" s="63"/>
      <c r="AQ252" s="63"/>
      <c r="AR252" s="63"/>
    </row>
    <row r="253" spans="18:44">
      <c r="R253" s="48"/>
      <c r="S253" s="48"/>
      <c r="T253" s="48"/>
      <c r="U253" s="49"/>
      <c r="AL253" s="48"/>
      <c r="AM253" s="48"/>
      <c r="AN253" s="48"/>
      <c r="AO253" s="48"/>
      <c r="AP253" s="63"/>
      <c r="AQ253" s="63"/>
      <c r="AR253" s="63"/>
    </row>
    <row r="254" spans="18:44">
      <c r="R254" s="48"/>
      <c r="S254" s="48"/>
      <c r="T254" s="48"/>
      <c r="U254" s="49"/>
      <c r="AL254" s="48"/>
      <c r="AM254" s="48"/>
      <c r="AN254" s="48"/>
      <c r="AO254" s="48"/>
      <c r="AP254" s="63"/>
      <c r="AQ254" s="63"/>
      <c r="AR254" s="63"/>
    </row>
    <row r="255" spans="18:44">
      <c r="R255" s="48"/>
      <c r="S255" s="48"/>
      <c r="T255" s="48"/>
      <c r="U255" s="49"/>
      <c r="AL255" s="48"/>
      <c r="AM255" s="48"/>
      <c r="AN255" s="48"/>
      <c r="AO255" s="48"/>
      <c r="AP255" s="63"/>
      <c r="AQ255" s="63"/>
      <c r="AR255" s="63"/>
    </row>
    <row r="256" spans="18:44">
      <c r="R256" s="48"/>
      <c r="S256" s="48"/>
      <c r="T256" s="48"/>
      <c r="U256" s="49"/>
      <c r="AL256" s="48"/>
      <c r="AM256" s="48"/>
      <c r="AN256" s="48"/>
      <c r="AO256" s="48"/>
      <c r="AP256" s="63"/>
      <c r="AQ256" s="63"/>
      <c r="AR256" s="63"/>
    </row>
    <row r="257" spans="18:44">
      <c r="R257" s="48"/>
      <c r="S257" s="48"/>
      <c r="T257" s="48"/>
      <c r="U257" s="49"/>
      <c r="AL257" s="48"/>
      <c r="AM257" s="48"/>
      <c r="AN257" s="48"/>
      <c r="AO257" s="48"/>
      <c r="AP257" s="63"/>
      <c r="AQ257" s="63"/>
      <c r="AR257" s="63"/>
    </row>
    <row r="258" spans="18:44">
      <c r="R258" s="48"/>
      <c r="S258" s="48"/>
      <c r="T258" s="48"/>
      <c r="U258" s="49"/>
      <c r="AL258" s="48"/>
      <c r="AM258" s="48"/>
      <c r="AN258" s="48"/>
      <c r="AO258" s="48"/>
      <c r="AP258" s="63"/>
      <c r="AQ258" s="63"/>
      <c r="AR258" s="63"/>
    </row>
    <row r="259" spans="18:44">
      <c r="R259" s="48"/>
      <c r="S259" s="48"/>
      <c r="T259" s="48"/>
      <c r="U259" s="49"/>
      <c r="AL259" s="48"/>
      <c r="AM259" s="48"/>
      <c r="AN259" s="48"/>
      <c r="AO259" s="48"/>
      <c r="AP259" s="63"/>
      <c r="AQ259" s="63"/>
      <c r="AR259" s="63"/>
    </row>
    <row r="260" spans="18:44">
      <c r="R260" s="48"/>
      <c r="S260" s="48"/>
      <c r="T260" s="48"/>
      <c r="U260" s="49"/>
      <c r="AL260" s="48"/>
      <c r="AM260" s="48"/>
      <c r="AN260" s="48"/>
      <c r="AO260" s="48"/>
      <c r="AP260" s="63"/>
      <c r="AQ260" s="63"/>
      <c r="AR260" s="63"/>
    </row>
    <row r="261" spans="18:44">
      <c r="R261" s="48"/>
      <c r="S261" s="48"/>
      <c r="T261" s="48"/>
      <c r="U261" s="49"/>
      <c r="AL261" s="48"/>
      <c r="AM261" s="48"/>
      <c r="AN261" s="48"/>
      <c r="AO261" s="48"/>
      <c r="AP261" s="63"/>
      <c r="AQ261" s="63"/>
      <c r="AR261" s="63"/>
    </row>
    <row r="262" spans="18:44">
      <c r="R262" s="48"/>
      <c r="S262" s="48"/>
      <c r="T262" s="48"/>
      <c r="U262" s="49"/>
      <c r="AL262" s="48"/>
      <c r="AM262" s="48"/>
      <c r="AN262" s="48"/>
      <c r="AO262" s="48"/>
      <c r="AP262" s="63"/>
      <c r="AQ262" s="63"/>
      <c r="AR262" s="63"/>
    </row>
    <row r="263" spans="18:44">
      <c r="R263" s="48"/>
      <c r="S263" s="48"/>
      <c r="T263" s="48"/>
      <c r="U263" s="49"/>
      <c r="AL263" s="48"/>
      <c r="AM263" s="48"/>
      <c r="AN263" s="48"/>
      <c r="AO263" s="48"/>
      <c r="AP263" s="63"/>
      <c r="AQ263" s="63"/>
      <c r="AR263" s="63"/>
    </row>
    <row r="264" spans="18:44">
      <c r="R264" s="48"/>
      <c r="S264" s="48"/>
      <c r="T264" s="48"/>
      <c r="U264" s="49"/>
      <c r="AL264" s="48"/>
      <c r="AM264" s="48"/>
      <c r="AN264" s="48"/>
      <c r="AO264" s="48"/>
      <c r="AP264" s="63"/>
      <c r="AQ264" s="63"/>
      <c r="AR264" s="63"/>
    </row>
    <row r="265" spans="18:44">
      <c r="R265" s="48"/>
      <c r="S265" s="48"/>
      <c r="T265" s="48"/>
      <c r="U265" s="49"/>
      <c r="AL265" s="48"/>
      <c r="AM265" s="48"/>
      <c r="AN265" s="48"/>
      <c r="AO265" s="48"/>
      <c r="AP265" s="63"/>
      <c r="AQ265" s="63"/>
      <c r="AR265" s="63"/>
    </row>
    <row r="266" spans="18:44">
      <c r="R266" s="48"/>
      <c r="S266" s="48"/>
      <c r="T266" s="48"/>
      <c r="U266" s="49"/>
      <c r="AL266" s="48"/>
      <c r="AM266" s="48"/>
      <c r="AN266" s="48"/>
      <c r="AO266" s="48"/>
      <c r="AP266" s="63"/>
      <c r="AQ266" s="63"/>
      <c r="AR266" s="63"/>
    </row>
    <row r="267" spans="18:44">
      <c r="R267" s="48"/>
      <c r="S267" s="48"/>
      <c r="T267" s="48"/>
      <c r="U267" s="49"/>
      <c r="AL267" s="48"/>
      <c r="AM267" s="48"/>
      <c r="AN267" s="48"/>
      <c r="AO267" s="48"/>
      <c r="AP267" s="63"/>
      <c r="AQ267" s="63"/>
      <c r="AR267" s="63"/>
    </row>
    <row r="268" spans="18:44">
      <c r="R268" s="48"/>
      <c r="S268" s="48"/>
      <c r="T268" s="48"/>
      <c r="U268" s="49"/>
      <c r="AL268" s="48"/>
      <c r="AM268" s="48"/>
      <c r="AN268" s="48"/>
      <c r="AO268" s="48"/>
      <c r="AP268" s="63"/>
      <c r="AQ268" s="63"/>
      <c r="AR268" s="63"/>
    </row>
    <row r="269" spans="18:44">
      <c r="R269" s="48"/>
      <c r="S269" s="48"/>
      <c r="T269" s="48"/>
      <c r="U269" s="49"/>
      <c r="AL269" s="48"/>
      <c r="AM269" s="48"/>
      <c r="AN269" s="48"/>
      <c r="AO269" s="48"/>
      <c r="AP269" s="63"/>
      <c r="AQ269" s="63"/>
      <c r="AR269" s="63"/>
    </row>
    <row r="270" spans="18:44">
      <c r="R270" s="48"/>
      <c r="S270" s="48"/>
      <c r="T270" s="48"/>
      <c r="U270" s="49"/>
      <c r="AL270" s="48"/>
      <c r="AM270" s="48"/>
      <c r="AN270" s="48"/>
      <c r="AO270" s="48"/>
      <c r="AP270" s="63"/>
      <c r="AQ270" s="63"/>
      <c r="AR270" s="63"/>
    </row>
    <row r="271" spans="18:44">
      <c r="R271" s="48"/>
      <c r="S271" s="48"/>
      <c r="T271" s="48"/>
      <c r="U271" s="49"/>
      <c r="AL271" s="48"/>
      <c r="AM271" s="48"/>
      <c r="AN271" s="48"/>
      <c r="AO271" s="48"/>
      <c r="AP271" s="63"/>
      <c r="AQ271" s="63"/>
      <c r="AR271" s="63"/>
    </row>
    <row r="272" spans="18:44">
      <c r="R272" s="48"/>
      <c r="S272" s="48"/>
      <c r="T272" s="48"/>
      <c r="U272" s="49"/>
      <c r="AL272" s="48"/>
      <c r="AM272" s="48"/>
      <c r="AN272" s="48"/>
      <c r="AO272" s="48"/>
      <c r="AP272" s="63"/>
      <c r="AQ272" s="63"/>
      <c r="AR272" s="63"/>
    </row>
    <row r="273" spans="18:44">
      <c r="R273" s="48"/>
      <c r="S273" s="48"/>
      <c r="T273" s="48"/>
      <c r="U273" s="49"/>
      <c r="AL273" s="48"/>
      <c r="AM273" s="48"/>
      <c r="AN273" s="48"/>
      <c r="AO273" s="48"/>
      <c r="AP273" s="63"/>
      <c r="AQ273" s="63"/>
      <c r="AR273" s="63"/>
    </row>
    <row r="274" spans="18:44">
      <c r="R274" s="48"/>
      <c r="S274" s="48"/>
      <c r="T274" s="48"/>
      <c r="U274" s="49"/>
      <c r="AL274" s="48"/>
      <c r="AM274" s="48"/>
      <c r="AN274" s="48"/>
      <c r="AO274" s="48"/>
      <c r="AP274" s="63"/>
      <c r="AQ274" s="63"/>
      <c r="AR274" s="63"/>
    </row>
    <row r="275" spans="18:44">
      <c r="R275" s="48"/>
      <c r="S275" s="48"/>
      <c r="T275" s="48"/>
      <c r="U275" s="49"/>
      <c r="AL275" s="48"/>
      <c r="AM275" s="48"/>
      <c r="AN275" s="48"/>
      <c r="AO275" s="48"/>
      <c r="AP275" s="63"/>
      <c r="AQ275" s="63"/>
      <c r="AR275" s="63"/>
    </row>
    <row r="276" spans="18:44">
      <c r="R276" s="48"/>
      <c r="S276" s="48"/>
      <c r="T276" s="48"/>
      <c r="U276" s="49"/>
      <c r="AL276" s="48"/>
      <c r="AM276" s="48"/>
      <c r="AN276" s="48"/>
      <c r="AO276" s="48"/>
      <c r="AP276" s="63"/>
      <c r="AQ276" s="63"/>
      <c r="AR276" s="63"/>
    </row>
    <row r="277" spans="18:44">
      <c r="R277" s="48"/>
      <c r="S277" s="48"/>
      <c r="T277" s="48"/>
      <c r="U277" s="49"/>
      <c r="AL277" s="48"/>
      <c r="AM277" s="48"/>
      <c r="AN277" s="48"/>
      <c r="AO277" s="48"/>
      <c r="AP277" s="63"/>
      <c r="AQ277" s="63"/>
      <c r="AR277" s="63"/>
    </row>
    <row r="278" spans="18:44">
      <c r="R278" s="48"/>
      <c r="S278" s="48"/>
      <c r="T278" s="48"/>
      <c r="U278" s="49"/>
      <c r="AL278" s="48"/>
      <c r="AM278" s="48"/>
      <c r="AN278" s="48"/>
      <c r="AO278" s="48"/>
      <c r="AP278" s="63"/>
      <c r="AQ278" s="63"/>
      <c r="AR278" s="63"/>
    </row>
    <row r="279" spans="18:44">
      <c r="R279" s="48"/>
      <c r="S279" s="48"/>
      <c r="T279" s="48"/>
      <c r="U279" s="49"/>
      <c r="AL279" s="48"/>
      <c r="AM279" s="48"/>
      <c r="AN279" s="48"/>
      <c r="AO279" s="48"/>
      <c r="AP279" s="63"/>
      <c r="AQ279" s="63"/>
      <c r="AR279" s="63"/>
    </row>
    <row r="280" spans="18:44">
      <c r="R280" s="48"/>
      <c r="S280" s="48"/>
      <c r="T280" s="48"/>
      <c r="U280" s="49"/>
      <c r="AL280" s="48"/>
      <c r="AM280" s="48"/>
      <c r="AN280" s="48"/>
      <c r="AO280" s="48"/>
      <c r="AP280" s="63"/>
      <c r="AQ280" s="63"/>
      <c r="AR280" s="63"/>
    </row>
    <row r="281" spans="18:44">
      <c r="R281" s="48"/>
      <c r="S281" s="48"/>
      <c r="T281" s="48"/>
      <c r="U281" s="49"/>
      <c r="AL281" s="48"/>
      <c r="AM281" s="48"/>
      <c r="AN281" s="48"/>
      <c r="AO281" s="48"/>
      <c r="AP281" s="63"/>
      <c r="AQ281" s="63"/>
      <c r="AR281" s="63"/>
    </row>
    <row r="282" spans="18:44">
      <c r="R282" s="48"/>
      <c r="S282" s="48"/>
      <c r="T282" s="48"/>
      <c r="U282" s="49"/>
      <c r="AL282" s="48"/>
      <c r="AM282" s="48"/>
      <c r="AN282" s="48"/>
      <c r="AO282" s="48"/>
      <c r="AP282" s="63"/>
      <c r="AQ282" s="63"/>
      <c r="AR282" s="63"/>
    </row>
    <row r="283" spans="18:44">
      <c r="R283" s="48"/>
      <c r="S283" s="48"/>
      <c r="T283" s="48"/>
      <c r="U283" s="49"/>
      <c r="AL283" s="48"/>
      <c r="AM283" s="48"/>
      <c r="AN283" s="48"/>
      <c r="AO283" s="48"/>
      <c r="AP283" s="63"/>
      <c r="AQ283" s="63"/>
      <c r="AR283" s="63"/>
    </row>
    <row r="284" spans="18:44">
      <c r="R284" s="48"/>
      <c r="S284" s="48"/>
      <c r="T284" s="48"/>
      <c r="U284" s="49"/>
      <c r="AL284" s="48"/>
      <c r="AM284" s="48"/>
      <c r="AN284" s="48"/>
      <c r="AO284" s="48"/>
      <c r="AP284" s="63"/>
      <c r="AQ284" s="63"/>
      <c r="AR284" s="63"/>
    </row>
    <row r="285" spans="18:44">
      <c r="R285" s="48"/>
      <c r="S285" s="48"/>
      <c r="T285" s="48"/>
      <c r="U285" s="49"/>
      <c r="AL285" s="48"/>
      <c r="AM285" s="48"/>
      <c r="AN285" s="48"/>
      <c r="AO285" s="48"/>
      <c r="AP285" s="63"/>
      <c r="AQ285" s="63"/>
      <c r="AR285" s="63"/>
    </row>
    <row r="286" spans="18:44">
      <c r="R286" s="48"/>
      <c r="S286" s="48"/>
      <c r="T286" s="48"/>
      <c r="U286" s="49"/>
      <c r="AL286" s="48"/>
      <c r="AM286" s="48"/>
      <c r="AN286" s="48"/>
      <c r="AO286" s="48"/>
      <c r="AP286" s="63"/>
      <c r="AQ286" s="63"/>
      <c r="AR286" s="63"/>
    </row>
    <row r="287" spans="18:44">
      <c r="R287" s="48"/>
      <c r="S287" s="48"/>
      <c r="T287" s="48"/>
      <c r="U287" s="49"/>
      <c r="AL287" s="48"/>
      <c r="AM287" s="48"/>
      <c r="AN287" s="48"/>
      <c r="AO287" s="48"/>
      <c r="AP287" s="63"/>
      <c r="AQ287" s="63"/>
      <c r="AR287" s="63"/>
    </row>
    <row r="288" spans="18:44">
      <c r="R288" s="48"/>
      <c r="S288" s="48"/>
      <c r="T288" s="48"/>
      <c r="U288" s="49"/>
      <c r="AL288" s="48"/>
      <c r="AM288" s="48"/>
      <c r="AN288" s="48"/>
      <c r="AO288" s="48"/>
      <c r="AP288" s="63"/>
      <c r="AQ288" s="63"/>
      <c r="AR288" s="63"/>
    </row>
    <row r="289" spans="18:44">
      <c r="R289" s="48"/>
      <c r="S289" s="48"/>
      <c r="T289" s="48"/>
      <c r="U289" s="49"/>
      <c r="AL289" s="48"/>
      <c r="AM289" s="48"/>
      <c r="AN289" s="48"/>
      <c r="AO289" s="48"/>
      <c r="AP289" s="63"/>
      <c r="AQ289" s="63"/>
      <c r="AR289" s="63"/>
    </row>
    <row r="290" spans="18:44">
      <c r="R290" s="48"/>
      <c r="S290" s="48"/>
      <c r="T290" s="48"/>
      <c r="U290" s="49"/>
      <c r="AL290" s="48"/>
      <c r="AM290" s="48"/>
      <c r="AN290" s="48"/>
      <c r="AO290" s="48"/>
      <c r="AP290" s="63"/>
      <c r="AQ290" s="63"/>
      <c r="AR290" s="63"/>
    </row>
    <row r="291" spans="18:44">
      <c r="R291" s="48"/>
      <c r="S291" s="48"/>
      <c r="T291" s="48"/>
      <c r="U291" s="49"/>
      <c r="AL291" s="48"/>
      <c r="AM291" s="48"/>
      <c r="AN291" s="48"/>
      <c r="AO291" s="48"/>
      <c r="AP291" s="63"/>
      <c r="AQ291" s="63"/>
      <c r="AR291" s="63"/>
    </row>
    <row r="292" spans="18:44">
      <c r="R292" s="48"/>
      <c r="S292" s="48"/>
      <c r="T292" s="48"/>
      <c r="U292" s="49"/>
      <c r="AL292" s="48"/>
      <c r="AM292" s="48"/>
      <c r="AN292" s="48"/>
      <c r="AO292" s="48"/>
      <c r="AP292" s="63"/>
      <c r="AQ292" s="63"/>
      <c r="AR292" s="63"/>
    </row>
    <row r="293" spans="18:44">
      <c r="R293" s="48"/>
      <c r="S293" s="48"/>
      <c r="T293" s="48"/>
      <c r="U293" s="49"/>
      <c r="AL293" s="48"/>
      <c r="AM293" s="48"/>
      <c r="AN293" s="48"/>
      <c r="AO293" s="48"/>
      <c r="AP293" s="63"/>
      <c r="AQ293" s="63"/>
      <c r="AR293" s="63"/>
    </row>
    <row r="294" spans="18:44">
      <c r="R294" s="48"/>
      <c r="S294" s="48"/>
      <c r="T294" s="48"/>
      <c r="U294" s="49"/>
      <c r="AL294" s="48"/>
      <c r="AM294" s="48"/>
      <c r="AN294" s="48"/>
      <c r="AO294" s="48"/>
      <c r="AP294" s="63"/>
      <c r="AQ294" s="63"/>
      <c r="AR294" s="63"/>
    </row>
    <row r="295" spans="18:44">
      <c r="R295" s="48"/>
      <c r="S295" s="48"/>
      <c r="T295" s="48"/>
      <c r="U295" s="49"/>
      <c r="AL295" s="48"/>
      <c r="AM295" s="48"/>
      <c r="AN295" s="48"/>
      <c r="AO295" s="48"/>
      <c r="AP295" s="63"/>
      <c r="AQ295" s="63"/>
      <c r="AR295" s="63"/>
    </row>
    <row r="296" spans="18:44">
      <c r="R296" s="48"/>
      <c r="S296" s="48"/>
      <c r="T296" s="48"/>
      <c r="U296" s="49"/>
      <c r="AL296" s="48"/>
      <c r="AM296" s="48"/>
      <c r="AN296" s="48"/>
      <c r="AO296" s="48"/>
      <c r="AP296" s="63"/>
      <c r="AQ296" s="63"/>
      <c r="AR296" s="63"/>
    </row>
    <row r="297" spans="18:44">
      <c r="R297" s="48"/>
      <c r="S297" s="48"/>
      <c r="T297" s="48"/>
      <c r="U297" s="49"/>
      <c r="AL297" s="48"/>
      <c r="AM297" s="48"/>
      <c r="AN297" s="48"/>
      <c r="AO297" s="48"/>
      <c r="AP297" s="63"/>
      <c r="AQ297" s="63"/>
      <c r="AR297" s="63"/>
    </row>
    <row r="298" spans="18:44">
      <c r="R298" s="48"/>
      <c r="S298" s="48"/>
      <c r="T298" s="48"/>
      <c r="U298" s="49"/>
      <c r="AL298" s="48"/>
      <c r="AM298" s="48"/>
      <c r="AN298" s="48"/>
      <c r="AO298" s="48"/>
      <c r="AP298" s="63"/>
      <c r="AQ298" s="63"/>
      <c r="AR298" s="63"/>
    </row>
    <row r="299" spans="18:44">
      <c r="R299" s="48"/>
      <c r="S299" s="48"/>
      <c r="T299" s="48"/>
      <c r="U299" s="49"/>
      <c r="AL299" s="48"/>
      <c r="AM299" s="48"/>
      <c r="AN299" s="48"/>
      <c r="AO299" s="48"/>
      <c r="AP299" s="63"/>
      <c r="AQ299" s="63"/>
      <c r="AR299" s="63"/>
    </row>
    <row r="300" spans="18:44">
      <c r="R300" s="48"/>
      <c r="S300" s="48"/>
      <c r="T300" s="48"/>
      <c r="U300" s="49"/>
      <c r="AL300" s="48"/>
      <c r="AM300" s="48"/>
      <c r="AN300" s="48"/>
      <c r="AO300" s="48"/>
      <c r="AP300" s="63"/>
      <c r="AQ300" s="63"/>
      <c r="AR300" s="63"/>
    </row>
    <row r="301" spans="18:44">
      <c r="R301" s="48"/>
      <c r="S301" s="48"/>
      <c r="T301" s="48"/>
      <c r="U301" s="49"/>
      <c r="AL301" s="48"/>
      <c r="AM301" s="48"/>
      <c r="AN301" s="48"/>
      <c r="AO301" s="48"/>
      <c r="AP301" s="63"/>
      <c r="AQ301" s="63"/>
      <c r="AR301" s="63"/>
    </row>
    <row r="302" spans="18:44">
      <c r="R302" s="48"/>
      <c r="S302" s="48"/>
      <c r="T302" s="48"/>
      <c r="U302" s="49"/>
      <c r="AL302" s="48"/>
      <c r="AM302" s="48"/>
      <c r="AN302" s="48"/>
      <c r="AO302" s="48"/>
      <c r="AP302" s="63"/>
      <c r="AQ302" s="63"/>
      <c r="AR302" s="63"/>
    </row>
    <row r="303" spans="18:44">
      <c r="R303" s="48"/>
      <c r="S303" s="48"/>
      <c r="T303" s="48"/>
      <c r="U303" s="49"/>
      <c r="AL303" s="48"/>
      <c r="AM303" s="48"/>
      <c r="AN303" s="48"/>
      <c r="AO303" s="48"/>
      <c r="AP303" s="63"/>
      <c r="AQ303" s="63"/>
      <c r="AR303" s="63"/>
    </row>
    <row r="304" spans="18:44">
      <c r="R304" s="48"/>
      <c r="S304" s="48"/>
      <c r="T304" s="48"/>
      <c r="U304" s="49"/>
      <c r="AL304" s="48"/>
      <c r="AM304" s="48"/>
      <c r="AN304" s="48"/>
      <c r="AO304" s="48"/>
      <c r="AP304" s="63"/>
      <c r="AQ304" s="63"/>
      <c r="AR304" s="63"/>
    </row>
    <row r="305" spans="18:44">
      <c r="R305" s="48"/>
      <c r="S305" s="48"/>
      <c r="T305" s="48"/>
      <c r="U305" s="49"/>
      <c r="AL305" s="48"/>
      <c r="AM305" s="48"/>
      <c r="AN305" s="48"/>
      <c r="AO305" s="48"/>
      <c r="AP305" s="63"/>
      <c r="AQ305" s="63"/>
      <c r="AR305" s="63"/>
    </row>
    <row r="306" spans="18:44">
      <c r="R306" s="48"/>
      <c r="S306" s="48"/>
      <c r="T306" s="48"/>
      <c r="U306" s="49"/>
      <c r="AL306" s="48"/>
      <c r="AM306" s="48"/>
      <c r="AN306" s="48"/>
      <c r="AO306" s="48"/>
      <c r="AP306" s="63"/>
      <c r="AQ306" s="63"/>
      <c r="AR306" s="63"/>
    </row>
    <row r="307" spans="18:44">
      <c r="R307" s="48"/>
      <c r="S307" s="48"/>
      <c r="T307" s="48"/>
      <c r="U307" s="49"/>
      <c r="AL307" s="48"/>
      <c r="AM307" s="48"/>
      <c r="AN307" s="48"/>
      <c r="AO307" s="48"/>
      <c r="AP307" s="63"/>
      <c r="AQ307" s="63"/>
      <c r="AR307" s="63"/>
    </row>
    <row r="308" spans="18:44">
      <c r="R308" s="48"/>
      <c r="S308" s="48"/>
      <c r="T308" s="48"/>
      <c r="U308" s="49"/>
      <c r="AL308" s="48"/>
      <c r="AM308" s="48"/>
      <c r="AN308" s="48"/>
      <c r="AO308" s="48"/>
      <c r="AP308" s="63"/>
      <c r="AQ308" s="63"/>
      <c r="AR308" s="63"/>
    </row>
    <row r="309" spans="18:44">
      <c r="R309" s="48"/>
      <c r="S309" s="48"/>
      <c r="T309" s="48"/>
      <c r="U309" s="49"/>
      <c r="AL309" s="48"/>
      <c r="AM309" s="48"/>
      <c r="AN309" s="48"/>
      <c r="AO309" s="48"/>
      <c r="AP309" s="63"/>
      <c r="AQ309" s="63"/>
      <c r="AR309" s="63"/>
    </row>
    <row r="310" spans="18:44">
      <c r="R310" s="48"/>
      <c r="S310" s="48"/>
      <c r="T310" s="48"/>
      <c r="U310" s="49"/>
      <c r="AL310" s="48"/>
      <c r="AM310" s="48"/>
      <c r="AN310" s="48"/>
      <c r="AO310" s="48"/>
      <c r="AP310" s="63"/>
      <c r="AQ310" s="63"/>
      <c r="AR310" s="63"/>
    </row>
    <row r="311" spans="18:44">
      <c r="R311" s="48"/>
      <c r="S311" s="48"/>
      <c r="T311" s="48"/>
      <c r="U311" s="49"/>
      <c r="AL311" s="48"/>
      <c r="AM311" s="48"/>
      <c r="AN311" s="48"/>
      <c r="AO311" s="48"/>
      <c r="AP311" s="63"/>
      <c r="AQ311" s="63"/>
      <c r="AR311" s="63"/>
    </row>
    <row r="312" spans="18:44">
      <c r="R312" s="48"/>
      <c r="S312" s="48"/>
      <c r="T312" s="48"/>
      <c r="U312" s="49"/>
      <c r="AL312" s="48"/>
      <c r="AM312" s="48"/>
      <c r="AN312" s="48"/>
      <c r="AO312" s="48"/>
      <c r="AP312" s="63"/>
      <c r="AQ312" s="63"/>
      <c r="AR312" s="63"/>
    </row>
    <row r="313" spans="18:44">
      <c r="R313" s="48"/>
      <c r="S313" s="48"/>
      <c r="T313" s="48"/>
      <c r="U313" s="49"/>
      <c r="AL313" s="48"/>
      <c r="AM313" s="48"/>
      <c r="AN313" s="48"/>
      <c r="AO313" s="48"/>
      <c r="AP313" s="63"/>
      <c r="AQ313" s="63"/>
      <c r="AR313" s="63"/>
    </row>
    <row r="314" spans="18:44">
      <c r="R314" s="48"/>
      <c r="S314" s="48"/>
      <c r="T314" s="48"/>
      <c r="U314" s="49"/>
      <c r="AL314" s="48"/>
      <c r="AM314" s="48"/>
      <c r="AN314" s="48"/>
      <c r="AO314" s="48"/>
      <c r="AP314" s="63"/>
      <c r="AQ314" s="63"/>
      <c r="AR314" s="63"/>
    </row>
    <row r="315" spans="18:44">
      <c r="R315" s="48"/>
      <c r="S315" s="48"/>
      <c r="T315" s="48"/>
      <c r="U315" s="49"/>
      <c r="AL315" s="48"/>
      <c r="AM315" s="48"/>
      <c r="AN315" s="48"/>
      <c r="AO315" s="48"/>
      <c r="AP315" s="63"/>
      <c r="AQ315" s="63"/>
      <c r="AR315" s="63"/>
    </row>
    <row r="316" spans="18:44">
      <c r="R316" s="48"/>
      <c r="S316" s="48"/>
      <c r="T316" s="48"/>
      <c r="U316" s="49"/>
      <c r="AL316" s="48"/>
      <c r="AM316" s="48"/>
      <c r="AN316" s="48"/>
      <c r="AO316" s="48"/>
      <c r="AP316" s="63"/>
      <c r="AQ316" s="63"/>
      <c r="AR316" s="63"/>
    </row>
    <row r="317" spans="18:44">
      <c r="R317" s="48"/>
      <c r="S317" s="48"/>
      <c r="T317" s="48"/>
      <c r="U317" s="49"/>
      <c r="AL317" s="48"/>
      <c r="AM317" s="48"/>
      <c r="AN317" s="48"/>
      <c r="AO317" s="48"/>
      <c r="AP317" s="63"/>
      <c r="AQ317" s="63"/>
      <c r="AR317" s="63"/>
    </row>
    <row r="318" spans="18:44">
      <c r="R318" s="48"/>
      <c r="S318" s="48"/>
      <c r="T318" s="48"/>
      <c r="U318" s="49"/>
      <c r="AL318" s="48"/>
      <c r="AM318" s="48"/>
      <c r="AN318" s="48"/>
      <c r="AO318" s="48"/>
      <c r="AP318" s="63"/>
      <c r="AQ318" s="63"/>
      <c r="AR318" s="63"/>
    </row>
    <row r="319" spans="18:44">
      <c r="R319" s="48"/>
      <c r="S319" s="48"/>
      <c r="T319" s="48"/>
      <c r="U319" s="49"/>
      <c r="AL319" s="48"/>
      <c r="AM319" s="48"/>
      <c r="AN319" s="48"/>
      <c r="AO319" s="48"/>
      <c r="AP319" s="63"/>
      <c r="AQ319" s="63"/>
      <c r="AR319" s="63"/>
    </row>
    <row r="320" spans="18:44">
      <c r="R320" s="48"/>
      <c r="S320" s="48"/>
      <c r="T320" s="48"/>
      <c r="U320" s="49"/>
      <c r="AL320" s="48"/>
      <c r="AM320" s="48"/>
      <c r="AN320" s="48"/>
      <c r="AO320" s="48"/>
      <c r="AP320" s="63"/>
      <c r="AQ320" s="63"/>
      <c r="AR320" s="63"/>
    </row>
    <row r="321" spans="18:44">
      <c r="R321" s="48"/>
      <c r="S321" s="48"/>
      <c r="T321" s="48"/>
      <c r="U321" s="49"/>
      <c r="AL321" s="48"/>
      <c r="AM321" s="48"/>
      <c r="AN321" s="48"/>
      <c r="AO321" s="48"/>
      <c r="AP321" s="63"/>
      <c r="AQ321" s="63"/>
      <c r="AR321" s="63"/>
    </row>
    <row r="322" spans="18:44">
      <c r="R322" s="48"/>
      <c r="S322" s="48"/>
      <c r="T322" s="48"/>
      <c r="U322" s="49"/>
      <c r="AL322" s="48"/>
      <c r="AM322" s="48"/>
      <c r="AN322" s="48"/>
      <c r="AO322" s="48"/>
      <c r="AP322" s="63"/>
      <c r="AQ322" s="63"/>
      <c r="AR322" s="63"/>
    </row>
    <row r="323" spans="18:44">
      <c r="R323" s="48"/>
      <c r="S323" s="48"/>
      <c r="T323" s="48"/>
      <c r="U323" s="49"/>
      <c r="AL323" s="48"/>
      <c r="AM323" s="48"/>
      <c r="AN323" s="48"/>
      <c r="AO323" s="48"/>
      <c r="AP323" s="63"/>
      <c r="AQ323" s="63"/>
      <c r="AR323" s="63"/>
    </row>
    <row r="324" spans="18:44">
      <c r="R324" s="48"/>
      <c r="S324" s="48"/>
      <c r="T324" s="48"/>
      <c r="U324" s="49"/>
      <c r="AL324" s="48"/>
      <c r="AM324" s="48"/>
      <c r="AN324" s="48"/>
      <c r="AO324" s="48"/>
      <c r="AP324" s="63"/>
      <c r="AQ324" s="63"/>
      <c r="AR324" s="63"/>
    </row>
    <row r="325" spans="18:44">
      <c r="R325" s="48"/>
      <c r="S325" s="48"/>
      <c r="T325" s="48"/>
      <c r="U325" s="49"/>
      <c r="AL325" s="48"/>
      <c r="AM325" s="48"/>
      <c r="AN325" s="48"/>
      <c r="AO325" s="48"/>
      <c r="AP325" s="63"/>
      <c r="AQ325" s="63"/>
      <c r="AR325" s="63"/>
    </row>
    <row r="326" spans="18:44">
      <c r="R326" s="48"/>
      <c r="S326" s="48"/>
      <c r="T326" s="48"/>
      <c r="U326" s="49"/>
      <c r="AL326" s="48"/>
      <c r="AM326" s="48"/>
      <c r="AN326" s="48"/>
      <c r="AO326" s="48"/>
      <c r="AP326" s="63"/>
      <c r="AQ326" s="63"/>
      <c r="AR326" s="63"/>
    </row>
    <row r="327" spans="18:44">
      <c r="R327" s="48"/>
      <c r="S327" s="48"/>
      <c r="T327" s="48"/>
      <c r="U327" s="49"/>
      <c r="AL327" s="48"/>
      <c r="AM327" s="48"/>
      <c r="AN327" s="48"/>
      <c r="AO327" s="48"/>
      <c r="AP327" s="63"/>
      <c r="AQ327" s="63"/>
      <c r="AR327" s="63"/>
    </row>
    <row r="328" spans="18:44">
      <c r="R328" s="48"/>
      <c r="S328" s="48"/>
      <c r="T328" s="48"/>
      <c r="U328" s="49"/>
      <c r="AL328" s="48"/>
      <c r="AM328" s="48"/>
      <c r="AN328" s="48"/>
      <c r="AO328" s="48"/>
      <c r="AP328" s="63"/>
      <c r="AQ328" s="63"/>
      <c r="AR328" s="63"/>
    </row>
    <row r="329" spans="18:44">
      <c r="R329" s="48"/>
      <c r="S329" s="48"/>
      <c r="T329" s="48"/>
      <c r="U329" s="49"/>
      <c r="AL329" s="48"/>
      <c r="AM329" s="48"/>
      <c r="AN329" s="48"/>
      <c r="AO329" s="48"/>
      <c r="AP329" s="63"/>
      <c r="AQ329" s="63"/>
      <c r="AR329" s="63"/>
    </row>
    <row r="330" spans="18:44">
      <c r="R330" s="48"/>
      <c r="S330" s="48"/>
      <c r="T330" s="48"/>
      <c r="U330" s="49"/>
      <c r="AL330" s="48"/>
      <c r="AM330" s="48"/>
      <c r="AN330" s="48"/>
      <c r="AO330" s="48"/>
      <c r="AP330" s="63"/>
      <c r="AQ330" s="63"/>
      <c r="AR330" s="63"/>
    </row>
    <row r="331" spans="18:44">
      <c r="R331" s="48"/>
      <c r="S331" s="48"/>
      <c r="T331" s="48"/>
      <c r="U331" s="49"/>
      <c r="AL331" s="48"/>
      <c r="AM331" s="48"/>
      <c r="AN331" s="48"/>
      <c r="AO331" s="48"/>
      <c r="AP331" s="63"/>
      <c r="AQ331" s="63"/>
      <c r="AR331" s="63"/>
    </row>
    <row r="332" spans="18:44">
      <c r="R332" s="48"/>
      <c r="S332" s="48"/>
      <c r="T332" s="48"/>
      <c r="U332" s="49"/>
      <c r="AL332" s="48"/>
      <c r="AM332" s="48"/>
      <c r="AN332" s="48"/>
      <c r="AO332" s="48"/>
      <c r="AP332" s="63"/>
      <c r="AQ332" s="63"/>
      <c r="AR332" s="63"/>
    </row>
    <row r="333" spans="18:44">
      <c r="R333" s="48"/>
      <c r="S333" s="48"/>
      <c r="T333" s="48"/>
      <c r="U333" s="49"/>
      <c r="AL333" s="48"/>
      <c r="AM333" s="48"/>
      <c r="AN333" s="48"/>
      <c r="AO333" s="48"/>
      <c r="AP333" s="63"/>
      <c r="AQ333" s="63"/>
      <c r="AR333" s="63"/>
    </row>
    <row r="334" spans="18:44">
      <c r="R334" s="48"/>
      <c r="S334" s="48"/>
      <c r="T334" s="48"/>
      <c r="U334" s="49"/>
      <c r="AL334" s="48"/>
      <c r="AM334" s="48"/>
      <c r="AN334" s="48"/>
      <c r="AO334" s="48"/>
      <c r="AP334" s="63"/>
      <c r="AQ334" s="63"/>
      <c r="AR334" s="63"/>
    </row>
    <row r="335" spans="18:44">
      <c r="R335" s="48"/>
      <c r="S335" s="48"/>
      <c r="T335" s="48"/>
      <c r="U335" s="49"/>
      <c r="AL335" s="48"/>
      <c r="AM335" s="48"/>
      <c r="AN335" s="48"/>
      <c r="AO335" s="48"/>
      <c r="AP335" s="63"/>
      <c r="AQ335" s="63"/>
      <c r="AR335" s="63"/>
    </row>
    <row r="336" spans="18:44">
      <c r="R336" s="48"/>
      <c r="S336" s="48"/>
      <c r="T336" s="48"/>
      <c r="U336" s="49"/>
      <c r="AL336" s="48"/>
      <c r="AM336" s="48"/>
      <c r="AN336" s="48"/>
      <c r="AO336" s="48"/>
      <c r="AP336" s="63"/>
      <c r="AQ336" s="63"/>
      <c r="AR336" s="63"/>
    </row>
    <row r="337" spans="18:44">
      <c r="R337" s="48"/>
      <c r="S337" s="48"/>
      <c r="T337" s="48"/>
      <c r="U337" s="49"/>
      <c r="AL337" s="48"/>
      <c r="AM337" s="48"/>
      <c r="AN337" s="48"/>
      <c r="AO337" s="48"/>
      <c r="AP337" s="63"/>
      <c r="AQ337" s="63"/>
      <c r="AR337" s="63"/>
    </row>
    <row r="338" spans="18:44">
      <c r="R338" s="48"/>
      <c r="S338" s="48"/>
      <c r="T338" s="48"/>
      <c r="U338" s="49"/>
      <c r="AL338" s="48"/>
      <c r="AM338" s="48"/>
      <c r="AN338" s="48"/>
      <c r="AO338" s="48"/>
      <c r="AP338" s="63"/>
      <c r="AQ338" s="63"/>
      <c r="AR338" s="63"/>
    </row>
    <row r="339" spans="18:44">
      <c r="R339" s="48"/>
      <c r="S339" s="48"/>
      <c r="T339" s="48"/>
      <c r="U339" s="49"/>
      <c r="AL339" s="48"/>
      <c r="AM339" s="48"/>
      <c r="AN339" s="48"/>
      <c r="AO339" s="48"/>
      <c r="AP339" s="63"/>
      <c r="AQ339" s="63"/>
      <c r="AR339" s="63"/>
    </row>
    <row r="340" spans="18:44">
      <c r="R340" s="48"/>
      <c r="S340" s="48"/>
      <c r="T340" s="48"/>
      <c r="U340" s="49"/>
      <c r="AL340" s="48"/>
      <c r="AM340" s="48"/>
      <c r="AN340" s="48"/>
      <c r="AO340" s="48"/>
      <c r="AP340" s="63"/>
      <c r="AQ340" s="63"/>
      <c r="AR340" s="63"/>
    </row>
    <row r="341" spans="18:44">
      <c r="R341" s="48"/>
      <c r="S341" s="48"/>
      <c r="T341" s="48"/>
      <c r="U341" s="49"/>
      <c r="AL341" s="48"/>
      <c r="AM341" s="48"/>
      <c r="AN341" s="48"/>
      <c r="AO341" s="48"/>
      <c r="AP341" s="63"/>
      <c r="AQ341" s="63"/>
      <c r="AR341" s="63"/>
    </row>
    <row r="342" spans="18:44">
      <c r="R342" s="48"/>
      <c r="S342" s="48"/>
      <c r="T342" s="48"/>
      <c r="U342" s="49"/>
      <c r="AL342" s="48"/>
      <c r="AM342" s="48"/>
      <c r="AN342" s="48"/>
      <c r="AO342" s="48"/>
      <c r="AP342" s="63"/>
      <c r="AQ342" s="63"/>
      <c r="AR342" s="63"/>
    </row>
    <row r="343" spans="18:44">
      <c r="R343" s="48"/>
      <c r="S343" s="48"/>
      <c r="T343" s="48"/>
      <c r="U343" s="49"/>
      <c r="AL343" s="48"/>
      <c r="AM343" s="48"/>
      <c r="AN343" s="48"/>
      <c r="AO343" s="48"/>
      <c r="AP343" s="63"/>
      <c r="AQ343" s="63"/>
      <c r="AR343" s="63"/>
    </row>
    <row r="344" spans="18:44">
      <c r="R344" s="48"/>
      <c r="S344" s="48"/>
      <c r="T344" s="48"/>
      <c r="U344" s="49"/>
      <c r="AL344" s="48"/>
      <c r="AM344" s="48"/>
      <c r="AN344" s="48"/>
      <c r="AO344" s="48"/>
      <c r="AP344" s="63"/>
      <c r="AQ344" s="63"/>
      <c r="AR344" s="63"/>
    </row>
    <row r="345" spans="18:44">
      <c r="R345" s="48"/>
      <c r="S345" s="48"/>
      <c r="T345" s="48"/>
      <c r="U345" s="49"/>
      <c r="AL345" s="48"/>
      <c r="AM345" s="48"/>
      <c r="AN345" s="48"/>
      <c r="AO345" s="48"/>
      <c r="AP345" s="63"/>
      <c r="AQ345" s="63"/>
      <c r="AR345" s="63"/>
    </row>
    <row r="346" spans="18:44">
      <c r="R346" s="48"/>
      <c r="S346" s="48"/>
      <c r="T346" s="48"/>
      <c r="U346" s="49"/>
      <c r="AL346" s="48"/>
      <c r="AM346" s="48"/>
      <c r="AN346" s="48"/>
      <c r="AO346" s="48"/>
      <c r="AP346" s="63"/>
      <c r="AQ346" s="63"/>
      <c r="AR346" s="63"/>
    </row>
    <row r="347" spans="18:44">
      <c r="R347" s="48"/>
      <c r="S347" s="48"/>
      <c r="T347" s="48"/>
      <c r="U347" s="49"/>
      <c r="AL347" s="48"/>
      <c r="AM347" s="48"/>
      <c r="AN347" s="48"/>
      <c r="AO347" s="48"/>
      <c r="AP347" s="63"/>
      <c r="AQ347" s="63"/>
      <c r="AR347" s="63"/>
    </row>
    <row r="348" spans="18:44">
      <c r="R348" s="48"/>
      <c r="S348" s="48"/>
      <c r="T348" s="48"/>
      <c r="U348" s="49"/>
      <c r="AL348" s="48"/>
      <c r="AM348" s="48"/>
      <c r="AN348" s="48"/>
      <c r="AO348" s="48"/>
      <c r="AP348" s="63"/>
      <c r="AQ348" s="63"/>
      <c r="AR348" s="63"/>
    </row>
    <row r="349" spans="18:44">
      <c r="R349" s="48"/>
      <c r="S349" s="48"/>
      <c r="T349" s="48"/>
      <c r="U349" s="49"/>
      <c r="AL349" s="48"/>
      <c r="AM349" s="48"/>
      <c r="AN349" s="48"/>
      <c r="AO349" s="48"/>
      <c r="AP349" s="63"/>
      <c r="AQ349" s="63"/>
      <c r="AR349" s="63"/>
    </row>
    <row r="350" spans="18:44">
      <c r="R350" s="48"/>
      <c r="S350" s="48"/>
      <c r="T350" s="48"/>
      <c r="U350" s="49"/>
      <c r="AL350" s="48"/>
      <c r="AM350" s="48"/>
      <c r="AN350" s="48"/>
      <c r="AO350" s="48"/>
      <c r="AP350" s="63"/>
      <c r="AQ350" s="63"/>
      <c r="AR350" s="63"/>
    </row>
    <row r="351" spans="18:44">
      <c r="R351" s="48"/>
      <c r="S351" s="48"/>
      <c r="T351" s="48"/>
      <c r="U351" s="49"/>
      <c r="AL351" s="48"/>
      <c r="AM351" s="48"/>
      <c r="AN351" s="48"/>
      <c r="AO351" s="48"/>
      <c r="AP351" s="63"/>
      <c r="AQ351" s="63"/>
      <c r="AR351" s="63"/>
    </row>
    <row r="352" spans="18:44">
      <c r="R352" s="48"/>
      <c r="S352" s="48"/>
      <c r="T352" s="48"/>
      <c r="U352" s="49"/>
      <c r="AL352" s="48"/>
      <c r="AM352" s="48"/>
      <c r="AN352" s="48"/>
      <c r="AO352" s="48"/>
      <c r="AP352" s="63"/>
      <c r="AQ352" s="63"/>
      <c r="AR352" s="63"/>
    </row>
    <row r="353" spans="18:44">
      <c r="R353" s="48"/>
      <c r="S353" s="48"/>
      <c r="T353" s="48"/>
      <c r="U353" s="49"/>
      <c r="AL353" s="48"/>
      <c r="AM353" s="48"/>
      <c r="AN353" s="48"/>
      <c r="AO353" s="48"/>
      <c r="AP353" s="63"/>
      <c r="AQ353" s="63"/>
      <c r="AR353" s="63"/>
    </row>
    <row r="354" spans="18:44">
      <c r="R354" s="48"/>
      <c r="S354" s="48"/>
      <c r="T354" s="48"/>
      <c r="U354" s="49"/>
      <c r="AL354" s="48"/>
      <c r="AM354" s="48"/>
      <c r="AN354" s="48"/>
      <c r="AO354" s="48"/>
      <c r="AP354" s="63"/>
      <c r="AQ354" s="63"/>
      <c r="AR354" s="63"/>
    </row>
    <row r="355" spans="18:44">
      <c r="R355" s="48"/>
      <c r="S355" s="48"/>
      <c r="T355" s="48"/>
      <c r="U355" s="49"/>
      <c r="AL355" s="48"/>
      <c r="AM355" s="48"/>
      <c r="AN355" s="48"/>
      <c r="AO355" s="48"/>
      <c r="AP355" s="63"/>
      <c r="AQ355" s="63"/>
      <c r="AR355" s="63"/>
    </row>
    <row r="356" spans="18:44">
      <c r="R356" s="48"/>
      <c r="S356" s="48"/>
      <c r="T356" s="48"/>
      <c r="U356" s="49"/>
      <c r="AL356" s="48"/>
      <c r="AM356" s="48"/>
      <c r="AN356" s="48"/>
      <c r="AO356" s="48"/>
      <c r="AP356" s="63"/>
      <c r="AQ356" s="63"/>
      <c r="AR356" s="63"/>
    </row>
    <row r="357" spans="18:44">
      <c r="R357" s="48"/>
      <c r="S357" s="48"/>
      <c r="T357" s="48"/>
      <c r="U357" s="49"/>
      <c r="AL357" s="48"/>
      <c r="AM357" s="48"/>
      <c r="AN357" s="48"/>
      <c r="AO357" s="48"/>
      <c r="AP357" s="63"/>
      <c r="AQ357" s="63"/>
      <c r="AR357" s="63"/>
    </row>
    <row r="358" spans="18:44">
      <c r="R358" s="48"/>
      <c r="S358" s="48"/>
      <c r="T358" s="48"/>
      <c r="U358" s="49"/>
      <c r="AL358" s="48"/>
      <c r="AM358" s="48"/>
      <c r="AN358" s="48"/>
      <c r="AO358" s="48"/>
      <c r="AP358" s="63"/>
      <c r="AQ358" s="63"/>
      <c r="AR358" s="63"/>
    </row>
    <row r="359" spans="18:44">
      <c r="R359" s="48"/>
      <c r="S359" s="48"/>
      <c r="T359" s="48"/>
      <c r="U359" s="49"/>
      <c r="AL359" s="48"/>
      <c r="AM359" s="48"/>
      <c r="AN359" s="48"/>
      <c r="AO359" s="48"/>
      <c r="AP359" s="63"/>
      <c r="AQ359" s="63"/>
      <c r="AR359" s="63"/>
    </row>
    <row r="360" spans="18:44">
      <c r="R360" s="48"/>
      <c r="S360" s="48"/>
      <c r="T360" s="48"/>
      <c r="U360" s="49"/>
      <c r="AL360" s="48"/>
      <c r="AM360" s="48"/>
      <c r="AN360" s="48"/>
      <c r="AO360" s="48"/>
      <c r="AP360" s="63"/>
      <c r="AQ360" s="63"/>
      <c r="AR360" s="63"/>
    </row>
    <row r="361" spans="18:44">
      <c r="R361" s="48"/>
      <c r="S361" s="48"/>
      <c r="T361" s="48"/>
      <c r="U361" s="49"/>
      <c r="AL361" s="48"/>
      <c r="AM361" s="48"/>
      <c r="AN361" s="48"/>
      <c r="AO361" s="48"/>
      <c r="AP361" s="63"/>
      <c r="AQ361" s="63"/>
      <c r="AR361" s="63"/>
    </row>
    <row r="362" spans="18:44">
      <c r="R362" s="48"/>
      <c r="S362" s="48"/>
      <c r="T362" s="48"/>
      <c r="U362" s="49"/>
      <c r="AL362" s="48"/>
      <c r="AM362" s="48"/>
      <c r="AN362" s="48"/>
      <c r="AO362" s="48"/>
      <c r="AP362" s="63"/>
      <c r="AQ362" s="63"/>
      <c r="AR362" s="63"/>
    </row>
    <row r="363" spans="18:44">
      <c r="R363" s="48"/>
      <c r="S363" s="48"/>
      <c r="T363" s="48"/>
      <c r="U363" s="49"/>
      <c r="AL363" s="48"/>
      <c r="AM363" s="48"/>
      <c r="AN363" s="48"/>
      <c r="AO363" s="48"/>
      <c r="AP363" s="63"/>
      <c r="AQ363" s="63"/>
      <c r="AR363" s="63"/>
    </row>
    <row r="364" spans="18:44">
      <c r="R364" s="48"/>
      <c r="S364" s="48"/>
      <c r="T364" s="48"/>
      <c r="U364" s="49"/>
      <c r="AL364" s="48"/>
      <c r="AM364" s="48"/>
      <c r="AN364" s="48"/>
      <c r="AO364" s="48"/>
      <c r="AP364" s="63"/>
      <c r="AQ364" s="63"/>
      <c r="AR364" s="63"/>
    </row>
    <row r="365" spans="18:44">
      <c r="R365" s="48"/>
      <c r="S365" s="48"/>
      <c r="T365" s="48"/>
      <c r="U365" s="49"/>
      <c r="AL365" s="48"/>
      <c r="AM365" s="48"/>
      <c r="AN365" s="48"/>
      <c r="AO365" s="48"/>
      <c r="AP365" s="63"/>
      <c r="AQ365" s="63"/>
      <c r="AR365" s="63"/>
    </row>
    <row r="366" spans="18:44">
      <c r="R366" s="48"/>
      <c r="S366" s="48"/>
      <c r="T366" s="48"/>
      <c r="U366" s="49"/>
      <c r="AL366" s="48"/>
      <c r="AM366" s="48"/>
      <c r="AN366" s="48"/>
      <c r="AO366" s="48"/>
      <c r="AP366" s="63"/>
      <c r="AQ366" s="63"/>
      <c r="AR366" s="63"/>
    </row>
    <row r="367" spans="18:44">
      <c r="R367" s="48"/>
      <c r="S367" s="48"/>
      <c r="T367" s="48"/>
      <c r="U367" s="49"/>
      <c r="AL367" s="48"/>
      <c r="AM367" s="48"/>
      <c r="AN367" s="48"/>
      <c r="AO367" s="48"/>
      <c r="AP367" s="63"/>
      <c r="AQ367" s="63"/>
      <c r="AR367" s="63"/>
    </row>
    <row r="368" spans="18:44">
      <c r="R368" s="48"/>
      <c r="S368" s="48"/>
      <c r="T368" s="48"/>
      <c r="U368" s="49"/>
      <c r="AL368" s="48"/>
      <c r="AM368" s="48"/>
      <c r="AN368" s="48"/>
      <c r="AO368" s="48"/>
      <c r="AP368" s="63"/>
      <c r="AQ368" s="63"/>
      <c r="AR368" s="63"/>
    </row>
    <row r="369" spans="18:44">
      <c r="R369" s="48"/>
      <c r="S369" s="48"/>
      <c r="T369" s="48"/>
      <c r="U369" s="49"/>
      <c r="AL369" s="48"/>
      <c r="AM369" s="48"/>
      <c r="AN369" s="48"/>
      <c r="AO369" s="48"/>
      <c r="AP369" s="63"/>
      <c r="AQ369" s="63"/>
      <c r="AR369" s="63"/>
    </row>
    <row r="370" spans="18:44">
      <c r="R370" s="48"/>
      <c r="S370" s="48"/>
      <c r="T370" s="48"/>
      <c r="U370" s="49"/>
      <c r="AL370" s="48"/>
      <c r="AM370" s="48"/>
      <c r="AN370" s="48"/>
      <c r="AO370" s="48"/>
      <c r="AP370" s="63"/>
      <c r="AQ370" s="63"/>
      <c r="AR370" s="63"/>
    </row>
    <row r="371" spans="18:44">
      <c r="R371" s="48"/>
      <c r="S371" s="48"/>
      <c r="T371" s="48"/>
      <c r="U371" s="49"/>
      <c r="AL371" s="48"/>
      <c r="AM371" s="48"/>
      <c r="AN371" s="48"/>
      <c r="AO371" s="48"/>
      <c r="AP371" s="63"/>
      <c r="AQ371" s="63"/>
      <c r="AR371" s="63"/>
    </row>
    <row r="372" spans="18:44">
      <c r="R372" s="48"/>
      <c r="S372" s="48"/>
      <c r="T372" s="48"/>
      <c r="U372" s="49"/>
      <c r="AL372" s="48"/>
      <c r="AM372" s="48"/>
      <c r="AN372" s="48"/>
      <c r="AO372" s="48"/>
      <c r="AP372" s="63"/>
      <c r="AQ372" s="63"/>
      <c r="AR372" s="63"/>
    </row>
    <row r="373" spans="18:44">
      <c r="R373" s="48"/>
      <c r="S373" s="48"/>
      <c r="T373" s="48"/>
      <c r="U373" s="49"/>
      <c r="AL373" s="48"/>
      <c r="AM373" s="48"/>
      <c r="AN373" s="48"/>
      <c r="AO373" s="48"/>
      <c r="AP373" s="63"/>
      <c r="AQ373" s="63"/>
      <c r="AR373" s="63"/>
    </row>
    <row r="374" spans="18:44">
      <c r="R374" s="48"/>
      <c r="S374" s="48"/>
      <c r="T374" s="48"/>
      <c r="U374" s="49"/>
      <c r="AL374" s="48"/>
      <c r="AM374" s="48"/>
      <c r="AN374" s="48"/>
      <c r="AO374" s="48"/>
      <c r="AP374" s="63"/>
      <c r="AQ374" s="63"/>
      <c r="AR374" s="63"/>
    </row>
    <row r="375" spans="18:44">
      <c r="R375" s="48"/>
      <c r="S375" s="48"/>
      <c r="T375" s="48"/>
      <c r="U375" s="49"/>
      <c r="AL375" s="48"/>
      <c r="AM375" s="48"/>
      <c r="AN375" s="48"/>
      <c r="AO375" s="48"/>
      <c r="AP375" s="63"/>
      <c r="AQ375" s="63"/>
      <c r="AR375" s="63"/>
    </row>
    <row r="376" spans="18:44">
      <c r="R376" s="48"/>
      <c r="S376" s="48"/>
      <c r="T376" s="48"/>
      <c r="U376" s="49"/>
      <c r="AL376" s="48"/>
      <c r="AM376" s="48"/>
      <c r="AN376" s="48"/>
      <c r="AO376" s="48"/>
      <c r="AP376" s="63"/>
      <c r="AQ376" s="63"/>
      <c r="AR376" s="63"/>
    </row>
    <row r="377" spans="18:44">
      <c r="R377" s="48"/>
      <c r="S377" s="48"/>
      <c r="T377" s="48"/>
      <c r="U377" s="49"/>
      <c r="AL377" s="48"/>
      <c r="AM377" s="48"/>
      <c r="AN377" s="48"/>
      <c r="AO377" s="48"/>
      <c r="AP377" s="63"/>
      <c r="AQ377" s="63"/>
      <c r="AR377" s="63"/>
    </row>
    <row r="378" spans="18:44">
      <c r="R378" s="48"/>
      <c r="S378" s="48"/>
      <c r="T378" s="48"/>
      <c r="U378" s="49"/>
      <c r="AL378" s="48"/>
      <c r="AM378" s="48"/>
      <c r="AN378" s="48"/>
      <c r="AO378" s="48"/>
      <c r="AP378" s="63"/>
      <c r="AQ378" s="63"/>
      <c r="AR378" s="63"/>
    </row>
    <row r="379" spans="18:44">
      <c r="R379" s="48"/>
      <c r="S379" s="48"/>
      <c r="T379" s="48"/>
      <c r="U379" s="49"/>
      <c r="AL379" s="48"/>
      <c r="AM379" s="48"/>
      <c r="AN379" s="48"/>
      <c r="AO379" s="48"/>
      <c r="AP379" s="63"/>
      <c r="AQ379" s="63"/>
      <c r="AR379" s="63"/>
    </row>
    <row r="380" spans="18:44">
      <c r="R380" s="48"/>
      <c r="S380" s="48"/>
      <c r="T380" s="48"/>
      <c r="U380" s="49"/>
      <c r="AL380" s="48"/>
      <c r="AM380" s="48"/>
      <c r="AN380" s="48"/>
      <c r="AO380" s="48"/>
      <c r="AP380" s="63"/>
      <c r="AQ380" s="63"/>
      <c r="AR380" s="63"/>
    </row>
    <row r="381" spans="18:44">
      <c r="R381" s="48"/>
      <c r="S381" s="48"/>
      <c r="T381" s="48"/>
      <c r="U381" s="49"/>
      <c r="AL381" s="48"/>
      <c r="AM381" s="48"/>
      <c r="AN381" s="48"/>
      <c r="AO381" s="48"/>
      <c r="AP381" s="63"/>
      <c r="AQ381" s="63"/>
      <c r="AR381" s="63"/>
    </row>
    <row r="382" spans="18:44">
      <c r="R382" s="48"/>
      <c r="S382" s="48"/>
      <c r="T382" s="48"/>
      <c r="U382" s="49"/>
      <c r="AL382" s="48"/>
      <c r="AM382" s="48"/>
      <c r="AN382" s="48"/>
      <c r="AO382" s="48"/>
      <c r="AP382" s="63"/>
      <c r="AQ382" s="63"/>
      <c r="AR382" s="63"/>
    </row>
    <row r="383" spans="18:44">
      <c r="R383" s="48"/>
      <c r="S383" s="48"/>
      <c r="T383" s="48"/>
      <c r="U383" s="49"/>
      <c r="AL383" s="48"/>
      <c r="AM383" s="48"/>
      <c r="AN383" s="48"/>
      <c r="AO383" s="48"/>
      <c r="AP383" s="63"/>
      <c r="AQ383" s="63"/>
      <c r="AR383" s="63"/>
    </row>
    <row r="384" spans="18:44">
      <c r="R384" s="48"/>
      <c r="S384" s="48"/>
      <c r="T384" s="48"/>
      <c r="U384" s="49"/>
      <c r="AL384" s="48"/>
      <c r="AM384" s="48"/>
      <c r="AN384" s="48"/>
      <c r="AO384" s="48"/>
      <c r="AP384" s="63"/>
      <c r="AQ384" s="63"/>
      <c r="AR384" s="63"/>
    </row>
    <row r="385" spans="18:44">
      <c r="R385" s="48"/>
      <c r="S385" s="48"/>
      <c r="T385" s="48"/>
      <c r="U385" s="49"/>
      <c r="AL385" s="48"/>
      <c r="AM385" s="48"/>
      <c r="AN385" s="48"/>
      <c r="AO385" s="48"/>
      <c r="AP385" s="63"/>
      <c r="AQ385" s="63"/>
      <c r="AR385" s="63"/>
    </row>
    <row r="386" spans="18:44">
      <c r="R386" s="48"/>
      <c r="S386" s="48"/>
      <c r="T386" s="48"/>
      <c r="U386" s="49"/>
      <c r="AL386" s="48"/>
      <c r="AM386" s="48"/>
      <c r="AN386" s="48"/>
      <c r="AO386" s="48"/>
      <c r="AP386" s="63"/>
      <c r="AQ386" s="63"/>
      <c r="AR386" s="63"/>
    </row>
    <row r="387" spans="18:44">
      <c r="R387" s="48"/>
      <c r="S387" s="48"/>
      <c r="T387" s="48"/>
      <c r="U387" s="49"/>
      <c r="AL387" s="48"/>
      <c r="AM387" s="48"/>
      <c r="AN387" s="48"/>
      <c r="AO387" s="48"/>
      <c r="AP387" s="63"/>
      <c r="AQ387" s="63"/>
      <c r="AR387" s="63"/>
    </row>
    <row r="388" spans="18:44">
      <c r="R388" s="48"/>
      <c r="S388" s="48"/>
      <c r="T388" s="48"/>
      <c r="U388" s="49"/>
      <c r="AL388" s="48"/>
      <c r="AM388" s="48"/>
      <c r="AN388" s="48"/>
      <c r="AO388" s="48"/>
      <c r="AP388" s="63"/>
      <c r="AQ388" s="63"/>
      <c r="AR388" s="63"/>
    </row>
    <row r="389" spans="18:44">
      <c r="R389" s="48"/>
      <c r="S389" s="48"/>
      <c r="T389" s="48"/>
      <c r="U389" s="49"/>
      <c r="AL389" s="48"/>
      <c r="AM389" s="48"/>
      <c r="AN389" s="48"/>
      <c r="AO389" s="48"/>
      <c r="AP389" s="63"/>
      <c r="AQ389" s="63"/>
      <c r="AR389" s="63"/>
    </row>
    <row r="390" spans="18:44">
      <c r="R390" s="48"/>
      <c r="S390" s="48"/>
      <c r="T390" s="48"/>
      <c r="U390" s="49"/>
      <c r="AL390" s="48"/>
      <c r="AM390" s="48"/>
      <c r="AN390" s="48"/>
      <c r="AO390" s="48"/>
      <c r="AP390" s="63"/>
      <c r="AQ390" s="63"/>
      <c r="AR390" s="63"/>
    </row>
    <row r="391" spans="18:44">
      <c r="R391" s="48"/>
      <c r="S391" s="48"/>
      <c r="T391" s="48"/>
      <c r="U391" s="49"/>
      <c r="AL391" s="48"/>
      <c r="AM391" s="48"/>
      <c r="AN391" s="48"/>
      <c r="AO391" s="48"/>
      <c r="AP391" s="63"/>
      <c r="AQ391" s="63"/>
      <c r="AR391" s="63"/>
    </row>
    <row r="392" spans="18:44">
      <c r="R392" s="48"/>
      <c r="S392" s="48"/>
      <c r="T392" s="48"/>
      <c r="U392" s="49"/>
      <c r="AL392" s="48"/>
      <c r="AM392" s="48"/>
      <c r="AN392" s="48"/>
      <c r="AO392" s="48"/>
      <c r="AP392" s="63"/>
      <c r="AQ392" s="63"/>
      <c r="AR392" s="63"/>
    </row>
    <row r="393" spans="18:44">
      <c r="R393" s="48"/>
      <c r="S393" s="48"/>
      <c r="T393" s="48"/>
      <c r="U393" s="49"/>
      <c r="AL393" s="48"/>
      <c r="AM393" s="48"/>
      <c r="AN393" s="48"/>
      <c r="AO393" s="48"/>
      <c r="AP393" s="63"/>
      <c r="AQ393" s="63"/>
      <c r="AR393" s="63"/>
    </row>
    <row r="394" spans="18:44">
      <c r="R394" s="48"/>
      <c r="S394" s="48"/>
      <c r="T394" s="48"/>
      <c r="U394" s="49"/>
      <c r="AL394" s="48"/>
      <c r="AM394" s="48"/>
      <c r="AN394" s="48"/>
      <c r="AO394" s="48"/>
      <c r="AP394" s="63"/>
      <c r="AQ394" s="63"/>
      <c r="AR394" s="63"/>
    </row>
    <row r="395" spans="18:44">
      <c r="R395" s="48"/>
      <c r="S395" s="48"/>
      <c r="T395" s="48"/>
      <c r="U395" s="49"/>
      <c r="AL395" s="48"/>
      <c r="AM395" s="48"/>
      <c r="AN395" s="48"/>
      <c r="AO395" s="48"/>
      <c r="AP395" s="63"/>
      <c r="AQ395" s="63"/>
      <c r="AR395" s="63"/>
    </row>
    <row r="396" spans="18:44">
      <c r="R396" s="48"/>
      <c r="S396" s="48"/>
      <c r="T396" s="48"/>
      <c r="U396" s="49"/>
      <c r="AL396" s="48"/>
      <c r="AM396" s="48"/>
      <c r="AN396" s="48"/>
      <c r="AO396" s="48"/>
      <c r="AP396" s="63"/>
      <c r="AQ396" s="63"/>
      <c r="AR396" s="63"/>
    </row>
    <row r="397" spans="18:44">
      <c r="R397" s="48"/>
      <c r="S397" s="48"/>
      <c r="T397" s="48"/>
      <c r="U397" s="49"/>
      <c r="AL397" s="48"/>
      <c r="AM397" s="48"/>
      <c r="AN397" s="48"/>
      <c r="AO397" s="48"/>
      <c r="AP397" s="63"/>
      <c r="AQ397" s="63"/>
      <c r="AR397" s="63"/>
    </row>
    <row r="398" spans="18:44">
      <c r="R398" s="48"/>
      <c r="S398" s="48"/>
      <c r="T398" s="48"/>
      <c r="U398" s="49"/>
      <c r="AL398" s="48"/>
      <c r="AM398" s="48"/>
      <c r="AN398" s="48"/>
      <c r="AO398" s="48"/>
      <c r="AP398" s="63"/>
      <c r="AQ398" s="63"/>
      <c r="AR398" s="63"/>
    </row>
    <row r="399" spans="18:44">
      <c r="R399" s="48"/>
      <c r="S399" s="48"/>
      <c r="T399" s="48"/>
      <c r="U399" s="49"/>
      <c r="AL399" s="48"/>
      <c r="AM399" s="48"/>
      <c r="AN399" s="48"/>
      <c r="AO399" s="48"/>
      <c r="AP399" s="63"/>
      <c r="AQ399" s="63"/>
      <c r="AR399" s="63"/>
    </row>
    <row r="400" spans="18:44">
      <c r="R400" s="48"/>
      <c r="S400" s="48"/>
      <c r="T400" s="48"/>
      <c r="U400" s="49"/>
      <c r="AL400" s="48"/>
      <c r="AM400" s="48"/>
      <c r="AN400" s="48"/>
      <c r="AO400" s="48"/>
      <c r="AP400" s="63"/>
      <c r="AQ400" s="63"/>
      <c r="AR400" s="63"/>
    </row>
    <row r="401" spans="18:44">
      <c r="R401" s="48"/>
      <c r="S401" s="48"/>
      <c r="T401" s="48"/>
      <c r="U401" s="49"/>
      <c r="AL401" s="48"/>
      <c r="AM401" s="48"/>
      <c r="AN401" s="48"/>
      <c r="AO401" s="48"/>
      <c r="AP401" s="63"/>
      <c r="AQ401" s="63"/>
      <c r="AR401" s="63"/>
    </row>
    <row r="402" spans="18:44">
      <c r="R402" s="48"/>
      <c r="S402" s="48"/>
      <c r="T402" s="48"/>
      <c r="U402" s="49"/>
      <c r="AL402" s="48"/>
      <c r="AM402" s="48"/>
      <c r="AN402" s="48"/>
      <c r="AO402" s="48"/>
      <c r="AP402" s="63"/>
      <c r="AQ402" s="63"/>
      <c r="AR402" s="63"/>
    </row>
    <row r="403" spans="18:44">
      <c r="R403" s="48"/>
      <c r="S403" s="48"/>
      <c r="T403" s="48"/>
      <c r="U403" s="49"/>
      <c r="AL403" s="48"/>
      <c r="AM403" s="48"/>
      <c r="AN403" s="48"/>
      <c r="AO403" s="48"/>
      <c r="AP403" s="63"/>
      <c r="AQ403" s="63"/>
      <c r="AR403" s="63"/>
    </row>
    <row r="404" spans="18:44">
      <c r="R404" s="48"/>
      <c r="S404" s="48"/>
      <c r="T404" s="48"/>
      <c r="U404" s="49"/>
      <c r="AL404" s="48"/>
      <c r="AM404" s="48"/>
      <c r="AN404" s="48"/>
      <c r="AO404" s="48"/>
      <c r="AP404" s="63"/>
      <c r="AQ404" s="63"/>
      <c r="AR404" s="63"/>
    </row>
    <row r="405" spans="18:44">
      <c r="R405" s="48"/>
      <c r="S405" s="48"/>
      <c r="T405" s="48"/>
      <c r="U405" s="49"/>
      <c r="AL405" s="48"/>
      <c r="AM405" s="48"/>
      <c r="AN405" s="48"/>
      <c r="AO405" s="48"/>
      <c r="AP405" s="63"/>
      <c r="AQ405" s="63"/>
      <c r="AR405" s="63"/>
    </row>
    <row r="406" spans="18:44">
      <c r="R406" s="48"/>
      <c r="S406" s="48"/>
      <c r="T406" s="48"/>
      <c r="U406" s="49"/>
      <c r="AL406" s="48"/>
      <c r="AM406" s="48"/>
      <c r="AN406" s="48"/>
      <c r="AO406" s="48"/>
      <c r="AP406" s="63"/>
      <c r="AQ406" s="63"/>
      <c r="AR406" s="63"/>
    </row>
    <row r="407" spans="18:44">
      <c r="R407" s="48"/>
      <c r="S407" s="48"/>
      <c r="T407" s="48"/>
      <c r="U407" s="49"/>
      <c r="AL407" s="48"/>
      <c r="AM407" s="48"/>
      <c r="AN407" s="48"/>
      <c r="AO407" s="48"/>
      <c r="AP407" s="63"/>
      <c r="AQ407" s="63"/>
      <c r="AR407" s="63"/>
    </row>
    <row r="408" spans="18:44">
      <c r="R408" s="48"/>
      <c r="S408" s="48"/>
      <c r="T408" s="48"/>
      <c r="U408" s="49"/>
      <c r="AL408" s="48"/>
      <c r="AM408" s="48"/>
      <c r="AN408" s="48"/>
      <c r="AO408" s="48"/>
      <c r="AP408" s="63"/>
      <c r="AQ408" s="63"/>
      <c r="AR408" s="63"/>
    </row>
    <row r="409" spans="18:44">
      <c r="R409" s="48"/>
      <c r="S409" s="48"/>
      <c r="T409" s="48"/>
      <c r="U409" s="49"/>
      <c r="AL409" s="48"/>
      <c r="AM409" s="48"/>
      <c r="AN409" s="48"/>
      <c r="AO409" s="48"/>
      <c r="AP409" s="63"/>
      <c r="AQ409" s="63"/>
      <c r="AR409" s="63"/>
    </row>
    <row r="410" spans="18:44">
      <c r="R410" s="48"/>
      <c r="S410" s="48"/>
      <c r="T410" s="48"/>
      <c r="U410" s="49"/>
      <c r="AL410" s="48"/>
      <c r="AM410" s="48"/>
      <c r="AN410" s="48"/>
      <c r="AO410" s="48"/>
      <c r="AP410" s="63"/>
      <c r="AQ410" s="63"/>
      <c r="AR410" s="63"/>
    </row>
    <row r="411" spans="18:44">
      <c r="R411" s="48"/>
      <c r="S411" s="48"/>
      <c r="T411" s="48"/>
      <c r="U411" s="49"/>
      <c r="AL411" s="48"/>
      <c r="AM411" s="48"/>
      <c r="AN411" s="48"/>
      <c r="AO411" s="48"/>
      <c r="AP411" s="63"/>
      <c r="AQ411" s="63"/>
      <c r="AR411" s="63"/>
    </row>
    <row r="412" spans="18:44">
      <c r="R412" s="48"/>
      <c r="S412" s="48"/>
      <c r="T412" s="48"/>
      <c r="U412" s="49"/>
      <c r="AL412" s="48"/>
      <c r="AM412" s="48"/>
      <c r="AN412" s="48"/>
      <c r="AO412" s="48"/>
      <c r="AP412" s="63"/>
      <c r="AQ412" s="63"/>
      <c r="AR412" s="63"/>
    </row>
    <row r="413" spans="18:44">
      <c r="R413" s="48"/>
      <c r="S413" s="48"/>
      <c r="T413" s="48"/>
      <c r="U413" s="49"/>
      <c r="AL413" s="48"/>
      <c r="AM413" s="48"/>
      <c r="AN413" s="48"/>
      <c r="AO413" s="48"/>
      <c r="AP413" s="63"/>
      <c r="AQ413" s="63"/>
      <c r="AR413" s="63"/>
    </row>
    <row r="414" spans="18:44">
      <c r="R414" s="48"/>
      <c r="S414" s="48"/>
      <c r="T414" s="48"/>
      <c r="U414" s="49"/>
      <c r="AL414" s="48"/>
      <c r="AM414" s="48"/>
      <c r="AN414" s="48"/>
      <c r="AO414" s="48"/>
      <c r="AP414" s="63"/>
      <c r="AQ414" s="63"/>
      <c r="AR414" s="63"/>
    </row>
    <row r="415" spans="18:44">
      <c r="R415" s="48"/>
      <c r="S415" s="48"/>
      <c r="T415" s="48"/>
      <c r="U415" s="49"/>
      <c r="AL415" s="48"/>
      <c r="AM415" s="48"/>
      <c r="AN415" s="48"/>
      <c r="AO415" s="48"/>
      <c r="AP415" s="63"/>
      <c r="AQ415" s="63"/>
      <c r="AR415" s="63"/>
    </row>
    <row r="416" spans="18:44">
      <c r="R416" s="48"/>
      <c r="S416" s="48"/>
      <c r="T416" s="48"/>
      <c r="U416" s="49"/>
      <c r="AL416" s="48"/>
      <c r="AM416" s="48"/>
      <c r="AN416" s="48"/>
      <c r="AO416" s="48"/>
      <c r="AP416" s="63"/>
      <c r="AQ416" s="63"/>
      <c r="AR416" s="63"/>
    </row>
    <row r="417" spans="18:44">
      <c r="R417" s="48"/>
      <c r="S417" s="48"/>
      <c r="T417" s="48"/>
      <c r="U417" s="49"/>
      <c r="AL417" s="48"/>
      <c r="AM417" s="48"/>
      <c r="AN417" s="48"/>
      <c r="AO417" s="48"/>
      <c r="AP417" s="63"/>
      <c r="AQ417" s="63"/>
      <c r="AR417" s="63"/>
    </row>
    <row r="418" spans="18:44">
      <c r="R418" s="48"/>
      <c r="S418" s="48"/>
      <c r="T418" s="48"/>
      <c r="U418" s="49"/>
      <c r="AL418" s="48"/>
      <c r="AM418" s="48"/>
      <c r="AN418" s="48"/>
      <c r="AO418" s="48"/>
      <c r="AP418" s="63"/>
      <c r="AQ418" s="63"/>
      <c r="AR418" s="63"/>
    </row>
    <row r="419" spans="18:44">
      <c r="R419" s="48"/>
      <c r="S419" s="48"/>
      <c r="T419" s="48"/>
      <c r="U419" s="49"/>
      <c r="AL419" s="48"/>
      <c r="AM419" s="48"/>
      <c r="AN419" s="48"/>
      <c r="AO419" s="48"/>
      <c r="AP419" s="63"/>
      <c r="AQ419" s="63"/>
      <c r="AR419" s="63"/>
    </row>
    <row r="420" spans="18:44">
      <c r="R420" s="48"/>
      <c r="S420" s="48"/>
      <c r="T420" s="48"/>
      <c r="U420" s="49"/>
      <c r="AL420" s="48"/>
      <c r="AM420" s="48"/>
      <c r="AN420" s="48"/>
      <c r="AO420" s="48"/>
      <c r="AP420" s="63"/>
      <c r="AQ420" s="63"/>
      <c r="AR420" s="63"/>
    </row>
    <row r="421" spans="18:44">
      <c r="R421" s="48"/>
      <c r="S421" s="48"/>
      <c r="T421" s="48"/>
      <c r="U421" s="49"/>
      <c r="AL421" s="48"/>
      <c r="AM421" s="48"/>
      <c r="AN421" s="48"/>
      <c r="AO421" s="48"/>
      <c r="AP421" s="63"/>
      <c r="AQ421" s="63"/>
      <c r="AR421" s="63"/>
    </row>
    <row r="422" spans="18:44">
      <c r="R422" s="48"/>
      <c r="S422" s="48"/>
      <c r="T422" s="48"/>
      <c r="U422" s="49"/>
      <c r="AL422" s="48"/>
      <c r="AM422" s="48"/>
      <c r="AN422" s="48"/>
      <c r="AO422" s="48"/>
      <c r="AP422" s="63"/>
      <c r="AQ422" s="63"/>
      <c r="AR422" s="63"/>
    </row>
    <row r="423" spans="18:44">
      <c r="R423" s="48"/>
      <c r="S423" s="48"/>
      <c r="T423" s="48"/>
      <c r="U423" s="49"/>
      <c r="AL423" s="48"/>
      <c r="AM423" s="48"/>
      <c r="AN423" s="48"/>
      <c r="AO423" s="48"/>
      <c r="AP423" s="63"/>
      <c r="AQ423" s="63"/>
      <c r="AR423" s="63"/>
    </row>
    <row r="424" spans="18:44">
      <c r="R424" s="48"/>
      <c r="S424" s="48"/>
      <c r="T424" s="48"/>
      <c r="U424" s="49"/>
      <c r="AL424" s="48"/>
      <c r="AM424" s="48"/>
      <c r="AN424" s="48"/>
      <c r="AO424" s="48"/>
      <c r="AP424" s="63"/>
      <c r="AQ424" s="63"/>
      <c r="AR424" s="63"/>
    </row>
    <row r="425" spans="18:44">
      <c r="R425" s="48"/>
      <c r="S425" s="48"/>
      <c r="T425" s="48"/>
      <c r="U425" s="49"/>
      <c r="AL425" s="48"/>
      <c r="AM425" s="48"/>
      <c r="AN425" s="48"/>
      <c r="AO425" s="48"/>
      <c r="AP425" s="63"/>
      <c r="AQ425" s="63"/>
      <c r="AR425" s="63"/>
    </row>
    <row r="426" spans="18:44">
      <c r="R426" s="48"/>
      <c r="S426" s="48"/>
      <c r="T426" s="48"/>
      <c r="U426" s="49"/>
      <c r="AL426" s="48"/>
      <c r="AM426" s="48"/>
      <c r="AN426" s="48"/>
      <c r="AO426" s="48"/>
      <c r="AP426" s="63"/>
      <c r="AQ426" s="63"/>
      <c r="AR426" s="63"/>
    </row>
    <row r="427" spans="18:44">
      <c r="R427" s="48"/>
      <c r="S427" s="48"/>
      <c r="T427" s="48"/>
      <c r="U427" s="49"/>
      <c r="AL427" s="48"/>
      <c r="AM427" s="48"/>
      <c r="AN427" s="48"/>
      <c r="AO427" s="48"/>
      <c r="AP427" s="63"/>
      <c r="AQ427" s="63"/>
      <c r="AR427" s="63"/>
    </row>
    <row r="428" spans="18:44">
      <c r="R428" s="48"/>
      <c r="S428" s="48"/>
      <c r="T428" s="48"/>
      <c r="U428" s="49"/>
      <c r="AL428" s="48"/>
      <c r="AM428" s="48"/>
      <c r="AN428" s="48"/>
      <c r="AO428" s="48"/>
      <c r="AP428" s="63"/>
      <c r="AQ428" s="63"/>
      <c r="AR428" s="63"/>
    </row>
    <row r="429" spans="18:44">
      <c r="R429" s="48"/>
      <c r="S429" s="48"/>
      <c r="T429" s="48"/>
      <c r="U429" s="49"/>
      <c r="AL429" s="48"/>
      <c r="AM429" s="48"/>
      <c r="AN429" s="48"/>
      <c r="AO429" s="48"/>
      <c r="AP429" s="63"/>
      <c r="AQ429" s="63"/>
      <c r="AR429" s="63"/>
    </row>
    <row r="430" spans="18:44">
      <c r="R430" s="48"/>
      <c r="S430" s="48"/>
      <c r="T430" s="48"/>
      <c r="U430" s="49"/>
      <c r="AL430" s="48"/>
      <c r="AM430" s="48"/>
      <c r="AN430" s="48"/>
      <c r="AO430" s="48"/>
      <c r="AP430" s="63"/>
      <c r="AQ430" s="63"/>
      <c r="AR430" s="63"/>
    </row>
    <row r="431" spans="18:44">
      <c r="R431" s="48"/>
      <c r="S431" s="48"/>
      <c r="T431" s="48"/>
      <c r="U431" s="49"/>
      <c r="AL431" s="48"/>
      <c r="AM431" s="48"/>
      <c r="AN431" s="48"/>
      <c r="AO431" s="48"/>
      <c r="AP431" s="63"/>
      <c r="AQ431" s="63"/>
      <c r="AR431" s="63"/>
    </row>
    <row r="432" spans="18:44">
      <c r="R432" s="48"/>
      <c r="S432" s="48"/>
      <c r="T432" s="48"/>
      <c r="U432" s="49"/>
      <c r="AL432" s="48"/>
      <c r="AM432" s="48"/>
      <c r="AN432" s="48"/>
      <c r="AO432" s="48"/>
      <c r="AP432" s="63"/>
      <c r="AQ432" s="63"/>
      <c r="AR432" s="63"/>
    </row>
    <row r="433" spans="18:44">
      <c r="R433" s="48"/>
      <c r="S433" s="48"/>
      <c r="T433" s="48"/>
      <c r="U433" s="49"/>
      <c r="AL433" s="48"/>
      <c r="AM433" s="48"/>
      <c r="AN433" s="48"/>
      <c r="AO433" s="48"/>
      <c r="AP433" s="63"/>
      <c r="AQ433" s="63"/>
      <c r="AR433" s="63"/>
    </row>
    <row r="434" spans="18:44">
      <c r="R434" s="48"/>
      <c r="S434" s="48"/>
      <c r="T434" s="48"/>
      <c r="U434" s="49"/>
      <c r="AL434" s="48"/>
      <c r="AM434" s="48"/>
      <c r="AN434" s="48"/>
      <c r="AO434" s="48"/>
      <c r="AP434" s="63"/>
      <c r="AQ434" s="63"/>
      <c r="AR434" s="63"/>
    </row>
    <row r="435" spans="18:44">
      <c r="R435" s="48"/>
      <c r="S435" s="48"/>
      <c r="T435" s="48"/>
      <c r="U435" s="49"/>
      <c r="AL435" s="48"/>
      <c r="AM435" s="48"/>
      <c r="AN435" s="48"/>
      <c r="AO435" s="48"/>
      <c r="AP435" s="63"/>
      <c r="AQ435" s="63"/>
      <c r="AR435" s="63"/>
    </row>
    <row r="436" spans="18:44">
      <c r="R436" s="48"/>
      <c r="S436" s="48"/>
      <c r="T436" s="48"/>
      <c r="U436" s="49"/>
      <c r="AL436" s="48"/>
      <c r="AM436" s="48"/>
      <c r="AN436" s="48"/>
      <c r="AO436" s="48"/>
      <c r="AP436" s="63"/>
      <c r="AQ436" s="63"/>
      <c r="AR436" s="63"/>
    </row>
    <row r="437" spans="18:44">
      <c r="R437" s="48"/>
      <c r="S437" s="48"/>
      <c r="T437" s="48"/>
      <c r="U437" s="49"/>
      <c r="AL437" s="48"/>
      <c r="AM437" s="48"/>
      <c r="AN437" s="48"/>
      <c r="AO437" s="48"/>
      <c r="AP437" s="63"/>
      <c r="AQ437" s="63"/>
      <c r="AR437" s="63"/>
    </row>
    <row r="438" spans="18:44">
      <c r="R438" s="48"/>
      <c r="S438" s="48"/>
      <c r="T438" s="48"/>
      <c r="U438" s="49"/>
      <c r="AL438" s="48"/>
      <c r="AM438" s="48"/>
      <c r="AN438" s="48"/>
      <c r="AO438" s="48"/>
      <c r="AP438" s="63"/>
      <c r="AQ438" s="63"/>
      <c r="AR438" s="63"/>
    </row>
    <row r="439" spans="18:44">
      <c r="R439" s="48"/>
      <c r="S439" s="48"/>
      <c r="T439" s="48"/>
      <c r="U439" s="49"/>
      <c r="AL439" s="48"/>
      <c r="AM439" s="48"/>
      <c r="AN439" s="48"/>
      <c r="AO439" s="48"/>
      <c r="AP439" s="63"/>
      <c r="AQ439" s="63"/>
      <c r="AR439" s="63"/>
    </row>
    <row r="440" spans="18:44">
      <c r="R440" s="48"/>
      <c r="S440" s="48"/>
      <c r="T440" s="48"/>
      <c r="U440" s="49"/>
      <c r="AL440" s="48"/>
      <c r="AM440" s="48"/>
      <c r="AN440" s="48"/>
      <c r="AO440" s="48"/>
      <c r="AP440" s="63"/>
      <c r="AQ440" s="63"/>
      <c r="AR440" s="63"/>
    </row>
    <row r="441" spans="18:44">
      <c r="R441" s="48"/>
      <c r="S441" s="48"/>
      <c r="T441" s="48"/>
      <c r="U441" s="49"/>
      <c r="AL441" s="48"/>
      <c r="AM441" s="48"/>
      <c r="AN441" s="48"/>
      <c r="AO441" s="48"/>
      <c r="AP441" s="63"/>
      <c r="AQ441" s="63"/>
      <c r="AR441" s="63"/>
    </row>
    <row r="442" spans="18:44">
      <c r="R442" s="48"/>
      <c r="S442" s="48"/>
      <c r="T442" s="48"/>
      <c r="U442" s="49"/>
      <c r="AL442" s="48"/>
      <c r="AM442" s="48"/>
      <c r="AN442" s="48"/>
      <c r="AO442" s="48"/>
      <c r="AP442" s="63"/>
      <c r="AQ442" s="63"/>
      <c r="AR442" s="63"/>
    </row>
    <row r="443" spans="18:44">
      <c r="R443" s="48"/>
      <c r="S443" s="48"/>
      <c r="T443" s="48"/>
      <c r="U443" s="49"/>
      <c r="AL443" s="48"/>
      <c r="AM443" s="48"/>
      <c r="AN443" s="48"/>
      <c r="AO443" s="48"/>
      <c r="AP443" s="63"/>
      <c r="AQ443" s="63"/>
      <c r="AR443" s="63"/>
    </row>
    <row r="444" spans="18:44">
      <c r="R444" s="48"/>
      <c r="S444" s="48"/>
      <c r="T444" s="48"/>
      <c r="U444" s="49"/>
      <c r="AL444" s="48"/>
      <c r="AM444" s="48"/>
      <c r="AN444" s="48"/>
      <c r="AO444" s="48"/>
      <c r="AP444" s="63"/>
      <c r="AQ444" s="63"/>
      <c r="AR444" s="63"/>
    </row>
    <row r="445" spans="18:44">
      <c r="R445" s="48"/>
      <c r="S445" s="48"/>
      <c r="T445" s="48"/>
      <c r="U445" s="49"/>
      <c r="AL445" s="48"/>
      <c r="AM445" s="48"/>
      <c r="AN445" s="48"/>
      <c r="AO445" s="48"/>
      <c r="AP445" s="63"/>
      <c r="AQ445" s="63"/>
      <c r="AR445" s="63"/>
    </row>
    <row r="446" spans="18:44">
      <c r="R446" s="48"/>
      <c r="S446" s="48"/>
      <c r="T446" s="48"/>
      <c r="U446" s="49"/>
      <c r="AL446" s="48"/>
      <c r="AM446" s="48"/>
      <c r="AN446" s="48"/>
      <c r="AO446" s="48"/>
      <c r="AP446" s="63"/>
      <c r="AQ446" s="63"/>
      <c r="AR446" s="63"/>
    </row>
    <row r="447" spans="18:44">
      <c r="R447" s="48"/>
      <c r="S447" s="48"/>
      <c r="T447" s="48"/>
      <c r="U447" s="49"/>
      <c r="AL447" s="48"/>
      <c r="AM447" s="48"/>
      <c r="AN447" s="48"/>
      <c r="AO447" s="48"/>
      <c r="AP447" s="63"/>
      <c r="AQ447" s="63"/>
      <c r="AR447" s="63"/>
    </row>
    <row r="448" spans="18:44">
      <c r="R448" s="48"/>
      <c r="S448" s="48"/>
      <c r="T448" s="48"/>
      <c r="U448" s="49"/>
      <c r="AL448" s="48"/>
      <c r="AM448" s="48"/>
      <c r="AN448" s="48"/>
      <c r="AO448" s="48"/>
      <c r="AP448" s="63"/>
      <c r="AQ448" s="63"/>
      <c r="AR448" s="63"/>
    </row>
    <row r="449" spans="18:44">
      <c r="R449" s="48"/>
      <c r="S449" s="48"/>
      <c r="T449" s="48"/>
      <c r="U449" s="49"/>
      <c r="AL449" s="48"/>
      <c r="AM449" s="48"/>
      <c r="AN449" s="48"/>
      <c r="AO449" s="48"/>
      <c r="AP449" s="63"/>
      <c r="AQ449" s="63"/>
      <c r="AR449" s="63"/>
    </row>
    <row r="450" spans="18:44">
      <c r="R450" s="48"/>
      <c r="S450" s="48"/>
      <c r="T450" s="48"/>
      <c r="U450" s="49"/>
      <c r="AL450" s="48"/>
      <c r="AM450" s="48"/>
      <c r="AN450" s="48"/>
      <c r="AO450" s="48"/>
      <c r="AP450" s="63"/>
      <c r="AQ450" s="63"/>
      <c r="AR450" s="63"/>
    </row>
    <row r="451" spans="18:44">
      <c r="R451" s="48"/>
      <c r="S451" s="48"/>
      <c r="T451" s="48"/>
      <c r="U451" s="49"/>
      <c r="AL451" s="48"/>
      <c r="AM451" s="48"/>
      <c r="AN451" s="48"/>
      <c r="AO451" s="48"/>
      <c r="AP451" s="63"/>
      <c r="AQ451" s="63"/>
      <c r="AR451" s="63"/>
    </row>
    <row r="452" spans="18:44">
      <c r="R452" s="48"/>
      <c r="S452" s="48"/>
      <c r="T452" s="48"/>
      <c r="U452" s="49"/>
      <c r="AL452" s="48"/>
      <c r="AM452" s="48"/>
      <c r="AN452" s="48"/>
      <c r="AO452" s="48"/>
      <c r="AP452" s="63"/>
      <c r="AQ452" s="63"/>
      <c r="AR452" s="63"/>
    </row>
    <row r="453" spans="18:44">
      <c r="R453" s="48"/>
      <c r="S453" s="48"/>
      <c r="T453" s="48"/>
      <c r="U453" s="49"/>
      <c r="AL453" s="48"/>
      <c r="AM453" s="48"/>
      <c r="AN453" s="48"/>
      <c r="AO453" s="48"/>
      <c r="AP453" s="63"/>
      <c r="AQ453" s="63"/>
      <c r="AR453" s="63"/>
    </row>
    <row r="454" spans="18:44">
      <c r="R454" s="48"/>
      <c r="S454" s="48"/>
      <c r="T454" s="48"/>
      <c r="U454" s="49"/>
      <c r="AL454" s="48"/>
      <c r="AM454" s="48"/>
      <c r="AN454" s="48"/>
      <c r="AO454" s="48"/>
      <c r="AP454" s="63"/>
      <c r="AQ454" s="63"/>
      <c r="AR454" s="63"/>
    </row>
    <row r="455" spans="18:44">
      <c r="R455" s="48"/>
      <c r="S455" s="48"/>
      <c r="T455" s="48"/>
      <c r="U455" s="49"/>
      <c r="AL455" s="48"/>
      <c r="AM455" s="48"/>
      <c r="AN455" s="48"/>
      <c r="AO455" s="48"/>
      <c r="AP455" s="63"/>
      <c r="AQ455" s="63"/>
      <c r="AR455" s="63"/>
    </row>
    <row r="456" spans="18:44">
      <c r="R456" s="48"/>
      <c r="S456" s="48"/>
      <c r="T456" s="48"/>
      <c r="U456" s="49"/>
      <c r="AL456" s="48"/>
      <c r="AM456" s="48"/>
      <c r="AN456" s="48"/>
      <c r="AO456" s="48"/>
      <c r="AP456" s="63"/>
      <c r="AQ456" s="63"/>
      <c r="AR456" s="63"/>
    </row>
    <row r="457" spans="18:44">
      <c r="R457" s="48"/>
      <c r="S457" s="48"/>
      <c r="T457" s="48"/>
      <c r="U457" s="49"/>
      <c r="AL457" s="48"/>
      <c r="AM457" s="48"/>
      <c r="AN457" s="48"/>
      <c r="AO457" s="48"/>
      <c r="AP457" s="63"/>
      <c r="AQ457" s="63"/>
      <c r="AR457" s="63"/>
    </row>
    <row r="458" spans="18:44">
      <c r="R458" s="48"/>
      <c r="S458" s="48"/>
      <c r="T458" s="48"/>
      <c r="U458" s="49"/>
      <c r="AL458" s="48"/>
      <c r="AM458" s="48"/>
      <c r="AN458" s="48"/>
      <c r="AO458" s="48"/>
      <c r="AP458" s="63"/>
      <c r="AQ458" s="63"/>
      <c r="AR458" s="63"/>
    </row>
    <row r="459" spans="18:44">
      <c r="R459" s="48"/>
      <c r="S459" s="48"/>
      <c r="T459" s="48"/>
      <c r="U459" s="49"/>
      <c r="AL459" s="48"/>
      <c r="AM459" s="48"/>
      <c r="AN459" s="48"/>
      <c r="AO459" s="48"/>
      <c r="AP459" s="63"/>
      <c r="AQ459" s="63"/>
      <c r="AR459" s="63"/>
    </row>
    <row r="460" spans="18:44">
      <c r="R460" s="48"/>
      <c r="S460" s="48"/>
      <c r="T460" s="48"/>
      <c r="U460" s="49"/>
      <c r="AL460" s="48"/>
      <c r="AM460" s="48"/>
      <c r="AN460" s="48"/>
      <c r="AO460" s="48"/>
      <c r="AP460" s="63"/>
      <c r="AQ460" s="63"/>
      <c r="AR460" s="63"/>
    </row>
    <row r="461" spans="18:44">
      <c r="R461" s="48"/>
      <c r="S461" s="48"/>
      <c r="T461" s="48"/>
      <c r="U461" s="49"/>
      <c r="AL461" s="48"/>
      <c r="AM461" s="48"/>
      <c r="AN461" s="48"/>
      <c r="AO461" s="48"/>
      <c r="AP461" s="63"/>
      <c r="AQ461" s="63"/>
      <c r="AR461" s="63"/>
    </row>
    <row r="462" spans="18:44">
      <c r="R462" s="48"/>
      <c r="S462" s="48"/>
      <c r="T462" s="48"/>
      <c r="U462" s="49"/>
      <c r="AL462" s="48"/>
      <c r="AM462" s="48"/>
      <c r="AN462" s="48"/>
      <c r="AO462" s="48"/>
      <c r="AP462" s="63"/>
      <c r="AQ462" s="63"/>
      <c r="AR462" s="63"/>
    </row>
    <row r="463" spans="18:44">
      <c r="R463" s="48"/>
      <c r="S463" s="48"/>
      <c r="T463" s="48"/>
      <c r="U463" s="49"/>
      <c r="AL463" s="48"/>
      <c r="AM463" s="48"/>
      <c r="AN463" s="48"/>
      <c r="AO463" s="48"/>
      <c r="AP463" s="63"/>
      <c r="AQ463" s="63"/>
      <c r="AR463" s="63"/>
    </row>
    <row r="464" spans="18:44">
      <c r="R464" s="48"/>
      <c r="S464" s="48"/>
      <c r="T464" s="48"/>
      <c r="U464" s="49"/>
      <c r="AL464" s="48"/>
      <c r="AM464" s="48"/>
      <c r="AN464" s="48"/>
      <c r="AO464" s="48"/>
      <c r="AP464" s="63"/>
      <c r="AQ464" s="63"/>
      <c r="AR464" s="63"/>
    </row>
    <row r="465" spans="18:44">
      <c r="R465" s="48"/>
      <c r="S465" s="48"/>
      <c r="T465" s="48"/>
      <c r="U465" s="49"/>
      <c r="AL465" s="48"/>
      <c r="AM465" s="48"/>
      <c r="AN465" s="48"/>
      <c r="AO465" s="48"/>
      <c r="AP465" s="63"/>
      <c r="AQ465" s="63"/>
      <c r="AR465" s="63"/>
    </row>
    <row r="466" spans="18:44">
      <c r="R466" s="48"/>
      <c r="S466" s="48"/>
      <c r="T466" s="48"/>
      <c r="U466" s="49"/>
      <c r="AL466" s="48"/>
      <c r="AM466" s="48"/>
      <c r="AN466" s="48"/>
      <c r="AO466" s="48"/>
      <c r="AP466" s="63"/>
      <c r="AQ466" s="63"/>
      <c r="AR466" s="63"/>
    </row>
    <row r="467" spans="18:44">
      <c r="R467" s="48"/>
      <c r="S467" s="48"/>
      <c r="T467" s="48"/>
      <c r="U467" s="49"/>
      <c r="AL467" s="48"/>
      <c r="AM467" s="48"/>
      <c r="AN467" s="48"/>
      <c r="AO467" s="48"/>
      <c r="AP467" s="63"/>
      <c r="AQ467" s="63"/>
      <c r="AR467" s="63"/>
    </row>
    <row r="468" spans="18:44">
      <c r="R468" s="48"/>
      <c r="S468" s="48"/>
      <c r="T468" s="48"/>
      <c r="U468" s="49"/>
      <c r="AL468" s="48"/>
      <c r="AM468" s="48"/>
      <c r="AN468" s="48"/>
      <c r="AO468" s="48"/>
      <c r="AP468" s="63"/>
      <c r="AQ468" s="63"/>
      <c r="AR468" s="63"/>
    </row>
    <row r="469" spans="18:44">
      <c r="R469" s="48"/>
      <c r="S469" s="48"/>
      <c r="T469" s="48"/>
      <c r="U469" s="49"/>
      <c r="AL469" s="48"/>
      <c r="AM469" s="48"/>
      <c r="AN469" s="48"/>
      <c r="AO469" s="48"/>
      <c r="AP469" s="63"/>
      <c r="AQ469" s="63"/>
      <c r="AR469" s="63"/>
    </row>
    <row r="470" spans="18:44">
      <c r="R470" s="48"/>
      <c r="S470" s="48"/>
      <c r="T470" s="48"/>
      <c r="U470" s="49"/>
      <c r="AL470" s="48"/>
      <c r="AM470" s="48"/>
      <c r="AN470" s="48"/>
      <c r="AO470" s="48"/>
      <c r="AP470" s="63"/>
      <c r="AQ470" s="63"/>
      <c r="AR470" s="63"/>
    </row>
    <row r="471" spans="18:44">
      <c r="R471" s="48"/>
      <c r="S471" s="48"/>
      <c r="T471" s="48"/>
      <c r="U471" s="49"/>
      <c r="AL471" s="48"/>
      <c r="AM471" s="48"/>
      <c r="AN471" s="48"/>
      <c r="AO471" s="48"/>
      <c r="AP471" s="63"/>
      <c r="AQ471" s="63"/>
      <c r="AR471" s="63"/>
    </row>
    <row r="472" spans="18:44">
      <c r="R472" s="48"/>
      <c r="S472" s="48"/>
      <c r="T472" s="48"/>
      <c r="U472" s="49"/>
      <c r="AL472" s="48"/>
      <c r="AM472" s="48"/>
      <c r="AN472" s="48"/>
      <c r="AO472" s="48"/>
      <c r="AP472" s="63"/>
      <c r="AQ472" s="63"/>
      <c r="AR472" s="63"/>
    </row>
    <row r="473" spans="18:44">
      <c r="R473" s="48"/>
      <c r="S473" s="48"/>
      <c r="T473" s="48"/>
      <c r="U473" s="49"/>
      <c r="AL473" s="48"/>
      <c r="AM473" s="48"/>
      <c r="AN473" s="48"/>
      <c r="AO473" s="48"/>
      <c r="AP473" s="63"/>
      <c r="AQ473" s="63"/>
      <c r="AR473" s="63"/>
    </row>
    <row r="474" spans="18:44">
      <c r="R474" s="48"/>
      <c r="S474" s="48"/>
      <c r="T474" s="48"/>
      <c r="U474" s="49"/>
      <c r="AL474" s="48"/>
      <c r="AM474" s="48"/>
      <c r="AN474" s="48"/>
      <c r="AO474" s="48"/>
      <c r="AP474" s="63"/>
      <c r="AQ474" s="63"/>
      <c r="AR474" s="63"/>
    </row>
    <row r="475" spans="18:44">
      <c r="R475" s="48"/>
      <c r="S475" s="48"/>
      <c r="T475" s="48"/>
      <c r="U475" s="49"/>
      <c r="AL475" s="48"/>
      <c r="AM475" s="48"/>
      <c r="AN475" s="48"/>
      <c r="AO475" s="48"/>
      <c r="AP475" s="63"/>
      <c r="AQ475" s="63"/>
      <c r="AR475" s="63"/>
    </row>
    <row r="476" spans="18:44">
      <c r="R476" s="48"/>
      <c r="S476" s="48"/>
      <c r="T476" s="48"/>
      <c r="U476" s="49"/>
      <c r="AL476" s="48"/>
      <c r="AM476" s="48"/>
      <c r="AN476" s="48"/>
      <c r="AO476" s="48"/>
      <c r="AP476" s="63"/>
      <c r="AQ476" s="63"/>
      <c r="AR476" s="63"/>
    </row>
    <row r="477" spans="18:44">
      <c r="R477" s="48"/>
      <c r="S477" s="48"/>
      <c r="T477" s="48"/>
      <c r="U477" s="49"/>
      <c r="AL477" s="48"/>
      <c r="AM477" s="48"/>
      <c r="AN477" s="48"/>
      <c r="AO477" s="48"/>
      <c r="AP477" s="63"/>
      <c r="AQ477" s="63"/>
      <c r="AR477" s="63"/>
    </row>
    <row r="478" spans="18:44">
      <c r="R478" s="48"/>
      <c r="S478" s="48"/>
      <c r="T478" s="48"/>
      <c r="U478" s="49"/>
      <c r="AL478" s="48"/>
      <c r="AM478" s="48"/>
      <c r="AN478" s="48"/>
      <c r="AO478" s="48"/>
      <c r="AP478" s="63"/>
      <c r="AQ478" s="63"/>
      <c r="AR478" s="63"/>
    </row>
    <row r="479" spans="18:44">
      <c r="R479" s="48"/>
      <c r="S479" s="48"/>
      <c r="T479" s="48"/>
      <c r="U479" s="49"/>
      <c r="AL479" s="48"/>
      <c r="AM479" s="48"/>
      <c r="AN479" s="48"/>
      <c r="AO479" s="48"/>
      <c r="AP479" s="63"/>
      <c r="AQ479" s="63"/>
      <c r="AR479" s="63"/>
    </row>
    <row r="480" spans="18:44">
      <c r="R480" s="48"/>
      <c r="S480" s="48"/>
      <c r="T480" s="48"/>
      <c r="U480" s="49"/>
      <c r="AL480" s="48"/>
      <c r="AM480" s="48"/>
      <c r="AN480" s="48"/>
      <c r="AO480" s="48"/>
      <c r="AP480" s="63"/>
      <c r="AQ480" s="63"/>
      <c r="AR480" s="63"/>
    </row>
    <row r="481" spans="18:44">
      <c r="R481" s="48"/>
      <c r="S481" s="48"/>
      <c r="T481" s="48"/>
      <c r="U481" s="49"/>
      <c r="AL481" s="48"/>
      <c r="AM481" s="48"/>
      <c r="AN481" s="48"/>
      <c r="AO481" s="48"/>
      <c r="AP481" s="63"/>
      <c r="AQ481" s="63"/>
      <c r="AR481" s="63"/>
    </row>
    <row r="482" spans="18:44">
      <c r="R482" s="48"/>
      <c r="S482" s="48"/>
      <c r="T482" s="48"/>
      <c r="U482" s="49"/>
      <c r="AL482" s="48"/>
      <c r="AM482" s="48"/>
      <c r="AN482" s="48"/>
      <c r="AO482" s="48"/>
      <c r="AP482" s="63"/>
      <c r="AQ482" s="63"/>
      <c r="AR482" s="63"/>
    </row>
    <row r="483" spans="18:44">
      <c r="R483" s="48"/>
      <c r="S483" s="48"/>
      <c r="T483" s="48"/>
      <c r="U483" s="49"/>
      <c r="AL483" s="48"/>
      <c r="AM483" s="48"/>
      <c r="AN483" s="48"/>
      <c r="AO483" s="48"/>
      <c r="AP483" s="63"/>
      <c r="AQ483" s="63"/>
      <c r="AR483" s="63"/>
    </row>
    <row r="484" spans="18:44">
      <c r="R484" s="48"/>
      <c r="S484" s="48"/>
      <c r="T484" s="48"/>
      <c r="U484" s="49"/>
      <c r="AL484" s="48"/>
      <c r="AM484" s="48"/>
      <c r="AN484" s="48"/>
      <c r="AO484" s="48"/>
      <c r="AP484" s="63"/>
      <c r="AQ484" s="63"/>
      <c r="AR484" s="63"/>
    </row>
    <row r="485" spans="18:44">
      <c r="R485" s="48"/>
      <c r="S485" s="48"/>
      <c r="T485" s="48"/>
      <c r="U485" s="49"/>
      <c r="AL485" s="48"/>
      <c r="AM485" s="48"/>
      <c r="AN485" s="48"/>
      <c r="AO485" s="48"/>
      <c r="AP485" s="63"/>
      <c r="AQ485" s="63"/>
      <c r="AR485" s="63"/>
    </row>
    <row r="486" spans="18:44">
      <c r="R486" s="48"/>
      <c r="S486" s="48"/>
      <c r="T486" s="48"/>
      <c r="U486" s="49"/>
      <c r="AL486" s="48"/>
      <c r="AM486" s="48"/>
      <c r="AN486" s="48"/>
      <c r="AO486" s="48"/>
      <c r="AP486" s="63"/>
      <c r="AQ486" s="63"/>
      <c r="AR486" s="63"/>
    </row>
    <row r="487" spans="18:44">
      <c r="R487" s="48"/>
      <c r="S487" s="48"/>
      <c r="T487" s="48"/>
      <c r="U487" s="49"/>
      <c r="AL487" s="48"/>
      <c r="AM487" s="48"/>
      <c r="AN487" s="48"/>
      <c r="AO487" s="48"/>
      <c r="AP487" s="63"/>
      <c r="AQ487" s="63"/>
      <c r="AR487" s="63"/>
    </row>
    <row r="488" spans="18:44">
      <c r="R488" s="48"/>
      <c r="S488" s="48"/>
      <c r="T488" s="48"/>
      <c r="U488" s="49"/>
      <c r="AL488" s="48"/>
      <c r="AM488" s="48"/>
      <c r="AN488" s="48"/>
      <c r="AO488" s="48"/>
      <c r="AP488" s="63"/>
      <c r="AQ488" s="63"/>
      <c r="AR488" s="63"/>
    </row>
    <row r="489" spans="18:44">
      <c r="R489" s="48"/>
      <c r="S489" s="48"/>
      <c r="T489" s="48"/>
      <c r="U489" s="49"/>
      <c r="AL489" s="48"/>
      <c r="AM489" s="48"/>
      <c r="AN489" s="48"/>
      <c r="AO489" s="48"/>
      <c r="AP489" s="63"/>
      <c r="AQ489" s="63"/>
      <c r="AR489" s="63"/>
    </row>
    <row r="490" spans="18:44">
      <c r="R490" s="48"/>
      <c r="S490" s="48"/>
      <c r="T490" s="48"/>
      <c r="U490" s="49"/>
      <c r="AL490" s="48"/>
      <c r="AM490" s="48"/>
      <c r="AN490" s="48"/>
      <c r="AO490" s="48"/>
      <c r="AP490" s="63"/>
      <c r="AQ490" s="63"/>
      <c r="AR490" s="63"/>
    </row>
    <row r="491" spans="18:44">
      <c r="R491" s="48"/>
      <c r="S491" s="48"/>
      <c r="T491" s="48"/>
      <c r="U491" s="49"/>
      <c r="AL491" s="48"/>
      <c r="AM491" s="48"/>
      <c r="AN491" s="48"/>
      <c r="AO491" s="48"/>
      <c r="AP491" s="63"/>
      <c r="AQ491" s="63"/>
      <c r="AR491" s="63"/>
    </row>
    <row r="492" spans="18:44">
      <c r="R492" s="48"/>
      <c r="S492" s="48"/>
      <c r="T492" s="48"/>
      <c r="U492" s="49"/>
      <c r="AL492" s="48"/>
      <c r="AM492" s="48"/>
      <c r="AN492" s="48"/>
      <c r="AO492" s="48"/>
      <c r="AP492" s="63"/>
      <c r="AQ492" s="63"/>
      <c r="AR492" s="63"/>
    </row>
    <row r="493" spans="18:44">
      <c r="R493" s="48"/>
      <c r="S493" s="48"/>
      <c r="T493" s="48"/>
      <c r="U493" s="49"/>
      <c r="AL493" s="48"/>
      <c r="AM493" s="48"/>
      <c r="AN493" s="48"/>
      <c r="AO493" s="48"/>
      <c r="AP493" s="63"/>
      <c r="AQ493" s="63"/>
      <c r="AR493" s="63"/>
    </row>
    <row r="494" spans="18:44">
      <c r="R494" s="48"/>
      <c r="S494" s="48"/>
      <c r="T494" s="48"/>
      <c r="U494" s="49"/>
      <c r="AL494" s="48"/>
      <c r="AM494" s="48"/>
      <c r="AN494" s="48"/>
      <c r="AO494" s="48"/>
      <c r="AP494" s="63"/>
      <c r="AQ494" s="63"/>
      <c r="AR494" s="63"/>
    </row>
    <row r="495" spans="18:44">
      <c r="R495" s="48"/>
      <c r="S495" s="48"/>
      <c r="T495" s="48"/>
      <c r="U495" s="49"/>
      <c r="AL495" s="48"/>
      <c r="AM495" s="48"/>
      <c r="AN495" s="48"/>
      <c r="AO495" s="48"/>
      <c r="AP495" s="63"/>
      <c r="AQ495" s="63"/>
      <c r="AR495" s="63"/>
    </row>
    <row r="496" spans="18:44">
      <c r="R496" s="48"/>
      <c r="S496" s="48"/>
      <c r="T496" s="48"/>
      <c r="U496" s="49"/>
      <c r="AL496" s="48"/>
      <c r="AM496" s="48"/>
      <c r="AN496" s="48"/>
      <c r="AO496" s="48"/>
      <c r="AP496" s="63"/>
      <c r="AQ496" s="63"/>
      <c r="AR496" s="63"/>
    </row>
    <row r="497" spans="18:44">
      <c r="R497" s="48"/>
      <c r="S497" s="48"/>
      <c r="T497" s="48"/>
      <c r="U497" s="49"/>
      <c r="AL497" s="48"/>
      <c r="AM497" s="48"/>
      <c r="AN497" s="48"/>
      <c r="AO497" s="48"/>
      <c r="AP497" s="63"/>
      <c r="AQ497" s="63"/>
      <c r="AR497" s="63"/>
    </row>
    <row r="498" spans="18:44">
      <c r="R498" s="48"/>
      <c r="S498" s="48"/>
      <c r="T498" s="48"/>
      <c r="U498" s="49"/>
      <c r="AL498" s="48"/>
      <c r="AM498" s="48"/>
      <c r="AN498" s="48"/>
      <c r="AO498" s="48"/>
      <c r="AP498" s="63"/>
      <c r="AQ498" s="63"/>
      <c r="AR498" s="63"/>
    </row>
    <row r="499" spans="18:44">
      <c r="R499" s="48"/>
      <c r="S499" s="48"/>
      <c r="T499" s="48"/>
      <c r="U499" s="49"/>
      <c r="AL499" s="48"/>
      <c r="AM499" s="48"/>
      <c r="AN499" s="48"/>
      <c r="AO499" s="48"/>
      <c r="AP499" s="63"/>
      <c r="AQ499" s="63"/>
      <c r="AR499" s="63"/>
    </row>
    <row r="500" spans="18:44">
      <c r="R500" s="48"/>
      <c r="S500" s="48"/>
      <c r="T500" s="48"/>
      <c r="U500" s="49"/>
      <c r="AL500" s="48"/>
      <c r="AM500" s="48"/>
      <c r="AN500" s="48"/>
      <c r="AO500" s="48"/>
      <c r="AP500" s="63"/>
      <c r="AQ500" s="63"/>
      <c r="AR500" s="63"/>
    </row>
    <row r="501" spans="18:44">
      <c r="R501" s="48"/>
      <c r="S501" s="48"/>
      <c r="T501" s="48"/>
      <c r="U501" s="49"/>
      <c r="AL501" s="48"/>
      <c r="AM501" s="48"/>
      <c r="AN501" s="48"/>
      <c r="AO501" s="48"/>
      <c r="AP501" s="63"/>
      <c r="AQ501" s="63"/>
      <c r="AR501" s="63"/>
    </row>
    <row r="502" spans="18:44">
      <c r="R502" s="48"/>
      <c r="S502" s="48"/>
      <c r="T502" s="48"/>
      <c r="U502" s="49"/>
      <c r="AL502" s="48"/>
      <c r="AM502" s="48"/>
      <c r="AN502" s="48"/>
      <c r="AO502" s="48"/>
      <c r="AP502" s="63"/>
      <c r="AQ502" s="63"/>
      <c r="AR502" s="63"/>
    </row>
    <row r="503" spans="18:44">
      <c r="R503" s="48"/>
      <c r="S503" s="48"/>
      <c r="T503" s="48"/>
      <c r="U503" s="49"/>
      <c r="AL503" s="48"/>
      <c r="AM503" s="48"/>
      <c r="AN503" s="48"/>
      <c r="AO503" s="48"/>
      <c r="AP503" s="63"/>
      <c r="AQ503" s="63"/>
      <c r="AR503" s="63"/>
    </row>
    <row r="504" spans="18:44">
      <c r="R504" s="48"/>
      <c r="S504" s="48"/>
      <c r="T504" s="48"/>
      <c r="U504" s="49"/>
      <c r="AL504" s="48"/>
      <c r="AM504" s="48"/>
      <c r="AN504" s="48"/>
      <c r="AO504" s="48"/>
      <c r="AP504" s="63"/>
      <c r="AQ504" s="63"/>
      <c r="AR504" s="63"/>
    </row>
    <row r="505" spans="18:44">
      <c r="R505" s="48"/>
      <c r="S505" s="48"/>
      <c r="T505" s="48"/>
      <c r="U505" s="49"/>
      <c r="AL505" s="48"/>
      <c r="AM505" s="48"/>
      <c r="AN505" s="48"/>
      <c r="AO505" s="48"/>
      <c r="AP505" s="63"/>
      <c r="AQ505" s="63"/>
      <c r="AR505" s="63"/>
    </row>
    <row r="506" spans="18:44">
      <c r="R506" s="48"/>
      <c r="S506" s="48"/>
      <c r="T506" s="48"/>
      <c r="U506" s="49"/>
      <c r="AL506" s="48"/>
      <c r="AM506" s="48"/>
      <c r="AN506" s="48"/>
      <c r="AO506" s="48"/>
      <c r="AP506" s="63"/>
      <c r="AQ506" s="63"/>
      <c r="AR506" s="63"/>
    </row>
    <row r="507" spans="18:44">
      <c r="R507" s="48"/>
      <c r="S507" s="48"/>
      <c r="T507" s="48"/>
      <c r="U507" s="49"/>
      <c r="AL507" s="48"/>
      <c r="AM507" s="48"/>
      <c r="AN507" s="48"/>
      <c r="AO507" s="48"/>
      <c r="AP507" s="63"/>
      <c r="AQ507" s="63"/>
      <c r="AR507" s="63"/>
    </row>
    <row r="508" spans="18:44">
      <c r="R508" s="48"/>
      <c r="S508" s="48"/>
      <c r="T508" s="48"/>
      <c r="U508" s="49"/>
      <c r="AL508" s="48"/>
      <c r="AM508" s="48"/>
      <c r="AN508" s="48"/>
      <c r="AO508" s="48"/>
    </row>
    <row r="509" spans="18:44">
      <c r="R509" s="48"/>
      <c r="S509" s="48"/>
      <c r="T509" s="48"/>
      <c r="U509" s="49"/>
      <c r="AL509" s="48"/>
      <c r="AM509" s="48"/>
      <c r="AN509" s="48"/>
      <c r="AO509" s="48"/>
    </row>
    <row r="510" spans="18:44">
      <c r="AL510" s="48"/>
      <c r="AM510" s="48"/>
      <c r="AN510" s="48"/>
      <c r="AO510" s="48"/>
    </row>
    <row r="511" spans="18:44">
      <c r="AL511" s="48"/>
      <c r="AM511" s="48"/>
      <c r="AN511" s="48"/>
      <c r="AO511" s="48"/>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sheetPr>
  <dimension ref="A1:S468"/>
  <sheetViews>
    <sheetView workbookViewId="0">
      <pane xSplit="1" topLeftCell="B1" activePane="topRight" state="frozen"/>
      <selection activeCell="AY9" sqref="AY9"/>
      <selection pane="topRight" activeCell="H3" sqref="H3"/>
    </sheetView>
  </sheetViews>
  <sheetFormatPr defaultRowHeight="15"/>
  <cols>
    <col min="1" max="1" width="17.28515625" bestFit="1" customWidth="1"/>
    <col min="2" max="2" width="29" customWidth="1"/>
    <col min="3" max="3" width="27.5703125" customWidth="1"/>
    <col min="4" max="4" width="31.140625" customWidth="1"/>
    <col min="5" max="5" width="36.85546875" customWidth="1"/>
    <col min="6" max="6" width="34" customWidth="1"/>
    <col min="7" max="10" width="34" style="1" customWidth="1"/>
    <col min="11" max="11" width="26.5703125" style="58" customWidth="1"/>
    <col min="12" max="12" width="32.5703125" style="58" customWidth="1"/>
    <col min="13" max="13" width="9.85546875" style="55" customWidth="1"/>
    <col min="14" max="14" width="27.42578125" style="55" customWidth="1"/>
    <col min="15" max="16" width="35.7109375" style="55" customWidth="1"/>
    <col min="17" max="17" width="21.42578125" customWidth="1"/>
    <col min="19" max="20" width="12.42578125" customWidth="1"/>
  </cols>
  <sheetData>
    <row r="1" spans="1:19">
      <c r="A1">
        <v>1</v>
      </c>
      <c r="B1" s="1">
        <v>2</v>
      </c>
      <c r="C1" s="1">
        <v>3</v>
      </c>
      <c r="D1" s="1">
        <v>4</v>
      </c>
      <c r="E1" s="1">
        <v>5</v>
      </c>
      <c r="F1">
        <v>6</v>
      </c>
      <c r="G1" s="1">
        <v>7</v>
      </c>
      <c r="L1">
        <v>12</v>
      </c>
      <c r="M1"/>
      <c r="N1"/>
      <c r="O1"/>
      <c r="P1"/>
    </row>
    <row r="2" spans="1:19">
      <c r="B2" s="1"/>
      <c r="C2" s="1"/>
      <c r="D2" s="1"/>
      <c r="E2" s="1"/>
      <c r="F2" s="58"/>
    </row>
    <row r="3" spans="1:19" ht="30">
      <c r="B3" s="79" t="s">
        <v>156</v>
      </c>
      <c r="C3" s="79" t="s">
        <v>157</v>
      </c>
      <c r="D3" s="79" t="s">
        <v>158</v>
      </c>
      <c r="E3" s="79" t="s">
        <v>154</v>
      </c>
      <c r="F3" s="79" t="s">
        <v>150</v>
      </c>
      <c r="G3" s="84" t="s">
        <v>170</v>
      </c>
      <c r="L3" s="79" t="s">
        <v>151</v>
      </c>
      <c r="N3" s="58"/>
      <c r="O3" s="61"/>
      <c r="P3" s="58"/>
      <c r="S3" s="55"/>
    </row>
    <row r="4" spans="1:19">
      <c r="B4" s="58"/>
      <c r="C4" s="58"/>
      <c r="D4" s="58"/>
      <c r="E4" s="58"/>
      <c r="F4" s="58"/>
    </row>
    <row r="5" spans="1:19">
      <c r="A5" s="10">
        <f>'CGS estimates'!A8</f>
        <v>41639</v>
      </c>
      <c r="B5" s="59">
        <f>IFERROR(VLOOKUP(A5,'RBA data and adjustments'!$A$13:$AS$129,45,FALSE),"")</f>
        <v>7.9608963414634148</v>
      </c>
      <c r="C5" s="59">
        <f>IF(B5&lt;&gt;"",B5-VLOOKUP($A5,'CGS estimates'!$A$8:$L$154,11,FALSE),"")</f>
        <v>3.7660875982940158</v>
      </c>
      <c r="D5" s="58"/>
      <c r="E5" s="59">
        <f>IF(C5&lt;&gt;"",C5,D5)</f>
        <v>3.7660875982940158</v>
      </c>
      <c r="F5" s="59">
        <f>VLOOKUP(A5,'CGS estimates'!$A$8:$L$154,11,FALSE)+E5</f>
        <v>7.9608963414634148</v>
      </c>
      <c r="G5" s="4">
        <f>100*((1+F5/200)^2-1)</f>
        <v>8.1193360178622331</v>
      </c>
      <c r="L5" s="59">
        <f t="shared" ref="L5:L36" si="0">100*((1+F5/200)^2-1)</f>
        <v>8.1193360178622331</v>
      </c>
      <c r="M5" s="56"/>
      <c r="N5" s="62"/>
      <c r="O5" s="58"/>
      <c r="P5" s="59"/>
      <c r="Q5" s="5"/>
      <c r="S5" s="5"/>
    </row>
    <row r="6" spans="1:19">
      <c r="A6" s="10">
        <f>'CGS estimates'!A9</f>
        <v>41641</v>
      </c>
      <c r="B6" s="59" t="str">
        <f>IFERROR(VLOOKUP(A6,'RBA data and adjustments'!$A$13:$AS$129,45,FALSE),"")</f>
        <v/>
      </c>
      <c r="C6" s="59" t="str">
        <f>IF(B6&lt;&gt;"",B6-VLOOKUP($A6,'CGS estimates'!$A$8:$L$154,11,FALSE),"")</f>
        <v/>
      </c>
      <c r="D6" s="59">
        <f>C$5+($A6-$A$5)*(C$26-C$5)/($A$26-$A$5)</f>
        <v>3.7595081498583363</v>
      </c>
      <c r="E6" s="59">
        <f>IF(C6&lt;&gt;"",C6,D6)</f>
        <v>3.7595081498583363</v>
      </c>
      <c r="F6" s="59">
        <f>VLOOKUP(A6,'CGS estimates'!$A$8:$L$154,11,FALSE)+E6</f>
        <v>8.0499453083282813</v>
      </c>
      <c r="G6" s="4">
        <f t="shared" ref="G6:G69" si="1">100*((1+F6/200)^2-1)</f>
        <v>8.2119493569959836</v>
      </c>
      <c r="L6" s="59">
        <f t="shared" si="0"/>
        <v>8.2119493569959836</v>
      </c>
      <c r="M6" s="56"/>
      <c r="N6" s="62"/>
      <c r="O6" s="59"/>
      <c r="P6" s="59"/>
      <c r="Q6" s="5"/>
      <c r="S6" s="5"/>
    </row>
    <row r="7" spans="1:19">
      <c r="A7" s="10">
        <f>'CGS estimates'!A10</f>
        <v>41642</v>
      </c>
      <c r="B7" s="59" t="str">
        <f>IFERROR(VLOOKUP(A7,'RBA data and adjustments'!$A$13:$AS$129,45,FALSE),"")</f>
        <v/>
      </c>
      <c r="C7" s="59" t="str">
        <f>IF(B7&lt;&gt;"",B7-VLOOKUP($A7,'CGS estimates'!$A$8:$L$154,11,FALSE),"")</f>
        <v/>
      </c>
      <c r="D7" s="59">
        <f t="shared" ref="D7:D25" si="2">C$5+($A7-$A$5)*(C$26-C$5)/($A$26-$A$5)</f>
        <v>3.7562184256404967</v>
      </c>
      <c r="E7" s="59">
        <f t="shared" ref="E7:E69" si="3">IF(C7&lt;&gt;"",C7,D7)</f>
        <v>3.7562184256404967</v>
      </c>
      <c r="F7" s="59">
        <f>VLOOKUP(A7,'CGS estimates'!$A$8:$L$154,11,FALSE)+E7</f>
        <v>8.0619697917607152</v>
      </c>
      <c r="G7" s="4">
        <f t="shared" si="1"/>
        <v>8.2244581840688724</v>
      </c>
      <c r="L7" s="59">
        <f t="shared" si="0"/>
        <v>8.2244581840688724</v>
      </c>
      <c r="M7" s="56"/>
      <c r="N7" s="62"/>
      <c r="O7" s="59"/>
      <c r="P7" s="59"/>
      <c r="Q7" s="5"/>
      <c r="S7" s="5"/>
    </row>
    <row r="8" spans="1:19">
      <c r="A8" s="10">
        <f>'CGS estimates'!A11</f>
        <v>41645</v>
      </c>
      <c r="B8" s="59" t="str">
        <f>IFERROR(VLOOKUP(A8,'RBA data and adjustments'!$A$13:$AS$129,45,FALSE),"")</f>
        <v/>
      </c>
      <c r="C8" s="59" t="str">
        <f>IF(B8&lt;&gt;"",B8-VLOOKUP($A8,'CGS estimates'!$A$8:$L$154,11,FALSE),"")</f>
        <v/>
      </c>
      <c r="D8" s="59">
        <f t="shared" si="2"/>
        <v>3.7463492529869771</v>
      </c>
      <c r="E8" s="59">
        <f t="shared" si="3"/>
        <v>3.7463492529869771</v>
      </c>
      <c r="F8" s="59">
        <f>VLOOKUP(A8,'CGS estimates'!$A$8:$L$154,11,FALSE)+E8</f>
        <v>8.0880432420580153</v>
      </c>
      <c r="G8" s="4">
        <f t="shared" si="1"/>
        <v>8.2515843507715338</v>
      </c>
      <c r="L8" s="59">
        <f t="shared" si="0"/>
        <v>8.2515843507715338</v>
      </c>
      <c r="M8" s="56"/>
      <c r="N8" s="62"/>
      <c r="O8" s="59"/>
      <c r="P8" s="59"/>
      <c r="Q8" s="5"/>
      <c r="S8" s="5"/>
    </row>
    <row r="9" spans="1:19">
      <c r="A9" s="10">
        <f>'CGS estimates'!A12</f>
        <v>41646</v>
      </c>
      <c r="B9" s="59" t="str">
        <f>IFERROR(VLOOKUP(A9,'RBA data and adjustments'!$A$13:$AS$129,45,FALSE),"")</f>
        <v/>
      </c>
      <c r="C9" s="59" t="str">
        <f>IF(B9&lt;&gt;"",B9-VLOOKUP($A9,'CGS estimates'!$A$8:$L$154,11,FALSE),"")</f>
        <v/>
      </c>
      <c r="D9" s="59">
        <f t="shared" si="2"/>
        <v>3.7430595287691375</v>
      </c>
      <c r="E9" s="59">
        <f t="shared" si="3"/>
        <v>3.7430595287691375</v>
      </c>
      <c r="F9" s="59">
        <f>VLOOKUP(A9,'CGS estimates'!$A$8:$L$154,11,FALSE)+E9</f>
        <v>8.0250677254904481</v>
      </c>
      <c r="G9" s="4">
        <f t="shared" si="1"/>
        <v>8.1860720054872225</v>
      </c>
      <c r="L9" s="59">
        <f t="shared" si="0"/>
        <v>8.1860720054872225</v>
      </c>
      <c r="M9" s="56"/>
      <c r="N9" s="62"/>
      <c r="O9" s="59"/>
      <c r="P9" s="59"/>
      <c r="Q9" s="5"/>
      <c r="S9" s="5"/>
    </row>
    <row r="10" spans="1:19">
      <c r="A10" s="10">
        <f>'CGS estimates'!A13</f>
        <v>41647</v>
      </c>
      <c r="B10" s="59" t="str">
        <f>IFERROR(VLOOKUP(A10,'RBA data and adjustments'!$A$13:$AS$129,45,FALSE),"")</f>
        <v/>
      </c>
      <c r="C10" s="59" t="str">
        <f>IF(B10&lt;&gt;"",B10-VLOOKUP($A10,'CGS estimates'!$A$8:$L$154,11,FALSE),"")</f>
        <v/>
      </c>
      <c r="D10" s="59">
        <f t="shared" si="2"/>
        <v>3.7397698045512979</v>
      </c>
      <c r="E10" s="59">
        <f t="shared" si="3"/>
        <v>3.7397698045512979</v>
      </c>
      <c r="F10" s="59">
        <f>VLOOKUP(A10,'CGS estimates'!$A$8:$L$154,11,FALSE)+E10</f>
        <v>8.0070922089228826</v>
      </c>
      <c r="G10" s="4">
        <f t="shared" si="1"/>
        <v>8.1673760230283499</v>
      </c>
      <c r="L10" s="59">
        <f t="shared" si="0"/>
        <v>8.1673760230283499</v>
      </c>
      <c r="M10" s="56"/>
      <c r="N10" s="62"/>
      <c r="O10" s="59"/>
      <c r="P10" s="59"/>
      <c r="Q10" s="5"/>
      <c r="S10" s="5"/>
    </row>
    <row r="11" spans="1:19">
      <c r="A11" s="10">
        <f>'CGS estimates'!A14</f>
        <v>41648</v>
      </c>
      <c r="B11" s="59" t="str">
        <f>IFERROR(VLOOKUP(A11,'RBA data and adjustments'!$A$13:$AS$129,45,FALSE),"")</f>
        <v/>
      </c>
      <c r="C11" s="59" t="str">
        <f>IF(B11&lt;&gt;"",B11-VLOOKUP($A11,'CGS estimates'!$A$8:$L$154,11,FALSE),"")</f>
        <v/>
      </c>
      <c r="D11" s="59">
        <f t="shared" si="2"/>
        <v>3.7364800803334579</v>
      </c>
      <c r="E11" s="59">
        <f t="shared" si="3"/>
        <v>3.7364800803334579</v>
      </c>
      <c r="F11" s="59">
        <f>VLOOKUP(A11,'CGS estimates'!$A$8:$L$154,11,FALSE)+E11</f>
        <v>8.0219309000055894</v>
      </c>
      <c r="G11" s="4">
        <f t="shared" si="1"/>
        <v>8.1828093384167531</v>
      </c>
      <c r="L11" s="59">
        <f t="shared" si="0"/>
        <v>8.1828093384167531</v>
      </c>
      <c r="M11" s="56"/>
      <c r="N11" s="62"/>
      <c r="O11" s="59"/>
      <c r="P11" s="59"/>
      <c r="Q11" s="5"/>
      <c r="S11" s="5"/>
    </row>
    <row r="12" spans="1:19">
      <c r="A12" s="10">
        <f>'CGS estimates'!A15</f>
        <v>41649</v>
      </c>
      <c r="B12" s="59" t="str">
        <f>IFERROR(VLOOKUP(A12,'RBA data and adjustments'!$A$13:$AS$129,45,FALSE),"")</f>
        <v/>
      </c>
      <c r="C12" s="59" t="str">
        <f>IF(B12&lt;&gt;"",B12-VLOOKUP($A12,'CGS estimates'!$A$8:$L$154,11,FALSE),"")</f>
        <v/>
      </c>
      <c r="D12" s="59">
        <f t="shared" si="2"/>
        <v>3.7331903561156183</v>
      </c>
      <c r="E12" s="59">
        <f t="shared" si="3"/>
        <v>3.7331903561156183</v>
      </c>
      <c r="F12" s="59">
        <f>VLOOKUP(A12,'CGS estimates'!$A$8:$L$154,11,FALSE)+E12</f>
        <v>7.968928061033651</v>
      </c>
      <c r="G12" s="4">
        <f t="shared" si="1"/>
        <v>8.1276875971384666</v>
      </c>
      <c r="L12" s="59">
        <f t="shared" si="0"/>
        <v>8.1276875971384666</v>
      </c>
      <c r="M12" s="56"/>
      <c r="N12" s="62"/>
      <c r="O12" s="59"/>
      <c r="P12" s="59"/>
      <c r="Q12" s="5"/>
      <c r="S12" s="5"/>
    </row>
    <row r="13" spans="1:19">
      <c r="A13" s="10">
        <f>'CGS estimates'!A16</f>
        <v>41652</v>
      </c>
      <c r="B13" s="59" t="str">
        <f>IFERROR(VLOOKUP(A13,'RBA data and adjustments'!$A$13:$AS$129,45,FALSE),"")</f>
        <v/>
      </c>
      <c r="C13" s="59" t="str">
        <f>IF(B13&lt;&gt;"",B13-VLOOKUP($A13,'CGS estimates'!$A$8:$L$154,11,FALSE),"")</f>
        <v/>
      </c>
      <c r="D13" s="59">
        <f t="shared" si="2"/>
        <v>3.7233211834620992</v>
      </c>
      <c r="E13" s="59">
        <f t="shared" si="3"/>
        <v>3.7233211834620992</v>
      </c>
      <c r="F13" s="59">
        <f>VLOOKUP(A13,'CGS estimates'!$A$8:$L$154,11,FALSE)+E13</f>
        <v>7.9212720031342299</v>
      </c>
      <c r="G13" s="4">
        <f t="shared" si="1"/>
        <v>8.0781383785033078</v>
      </c>
      <c r="L13" s="59">
        <f t="shared" si="0"/>
        <v>8.0781383785033078</v>
      </c>
      <c r="M13" s="56"/>
      <c r="N13" s="62"/>
      <c r="O13" s="59"/>
      <c r="P13" s="59"/>
      <c r="Q13" s="5"/>
      <c r="S13" s="5"/>
    </row>
    <row r="14" spans="1:19">
      <c r="A14" s="10">
        <f>'CGS estimates'!A17</f>
        <v>41653</v>
      </c>
      <c r="B14" s="59" t="str">
        <f>IFERROR(VLOOKUP(A14,'RBA data and adjustments'!$A$13:$AS$129,45,FALSE),"")</f>
        <v/>
      </c>
      <c r="C14" s="59" t="str">
        <f>IF(B14&lt;&gt;"",B14-VLOOKUP($A14,'CGS estimates'!$A$8:$L$154,11,FALSE),"")</f>
        <v/>
      </c>
      <c r="D14" s="59">
        <f t="shared" si="2"/>
        <v>3.7200314592442592</v>
      </c>
      <c r="E14" s="59">
        <f t="shared" si="3"/>
        <v>3.7200314592442592</v>
      </c>
      <c r="F14" s="59">
        <f>VLOOKUP(A14,'CGS estimates'!$A$8:$L$154,11,FALSE)+E14</f>
        <v>7.8832555029601066</v>
      </c>
      <c r="G14" s="4">
        <f t="shared" si="1"/>
        <v>8.0386197962724957</v>
      </c>
      <c r="L14" s="59">
        <f t="shared" si="0"/>
        <v>8.0386197962724957</v>
      </c>
      <c r="M14" s="56"/>
      <c r="N14" s="62"/>
      <c r="O14" s="59"/>
      <c r="P14" s="59"/>
      <c r="Q14" s="5"/>
      <c r="S14" s="5"/>
    </row>
    <row r="15" spans="1:19">
      <c r="A15" s="10">
        <f>'CGS estimates'!A18</f>
        <v>41654</v>
      </c>
      <c r="B15" s="59" t="str">
        <f>IFERROR(VLOOKUP(A15,'RBA data and adjustments'!$A$13:$AS$129,45,FALSE),"")</f>
        <v/>
      </c>
      <c r="C15" s="59" t="str">
        <f>IF(B15&lt;&gt;"",B15-VLOOKUP($A15,'CGS estimates'!$A$8:$L$154,11,FALSE),"")</f>
        <v/>
      </c>
      <c r="D15" s="59">
        <f t="shared" si="2"/>
        <v>3.7167417350264196</v>
      </c>
      <c r="E15" s="59">
        <f t="shared" si="3"/>
        <v>3.7167417350264196</v>
      </c>
      <c r="F15" s="59">
        <f>VLOOKUP(A15,'CGS estimates'!$A$8:$L$154,11,FALSE)+E15</f>
        <v>7.9189138661739609</v>
      </c>
      <c r="G15" s="4">
        <f t="shared" si="1"/>
        <v>8.0756868582236851</v>
      </c>
      <c r="L15" s="59">
        <f t="shared" si="0"/>
        <v>8.0756868582236851</v>
      </c>
      <c r="M15" s="56"/>
      <c r="N15" s="62"/>
      <c r="O15" s="59"/>
      <c r="P15" s="59"/>
      <c r="Q15" s="5"/>
      <c r="S15" s="5"/>
    </row>
    <row r="16" spans="1:19">
      <c r="A16" s="10">
        <f>'CGS estimates'!A19</f>
        <v>41655</v>
      </c>
      <c r="B16" s="59" t="str">
        <f>IFERROR(VLOOKUP(A16,'RBA data and adjustments'!$A$13:$AS$129,45,FALSE),"")</f>
        <v/>
      </c>
      <c r="C16" s="59" t="str">
        <f>IF(B16&lt;&gt;"",B16-VLOOKUP($A16,'CGS estimates'!$A$8:$L$154,11,FALSE),"")</f>
        <v/>
      </c>
      <c r="D16" s="59">
        <f t="shared" si="2"/>
        <v>3.7134520108085796</v>
      </c>
      <c r="E16" s="59">
        <f t="shared" si="3"/>
        <v>3.7134520108085796</v>
      </c>
      <c r="F16" s="59">
        <f>VLOOKUP(A16,'CGS estimates'!$A$8:$L$154,11,FALSE)+E16</f>
        <v>7.8622225026118588</v>
      </c>
      <c r="G16" s="4">
        <f t="shared" si="1"/>
        <v>8.0167588593132777</v>
      </c>
      <c r="L16" s="59">
        <f t="shared" si="0"/>
        <v>8.0167588593132777</v>
      </c>
      <c r="M16" s="56"/>
      <c r="N16" s="62"/>
      <c r="O16" s="59"/>
      <c r="P16" s="59"/>
      <c r="Q16" s="5"/>
      <c r="S16" s="5"/>
    </row>
    <row r="17" spans="1:19">
      <c r="A17" s="10">
        <f>'CGS estimates'!A20</f>
        <v>41656</v>
      </c>
      <c r="B17" s="59" t="str">
        <f>IFERROR(VLOOKUP(A17,'RBA data and adjustments'!$A$13:$AS$129,45,FALSE),"")</f>
        <v/>
      </c>
      <c r="C17" s="59" t="str">
        <f>IF(B17&lt;&gt;"",B17-VLOOKUP($A17,'CGS estimates'!$A$8:$L$154,11,FALSE),"")</f>
        <v/>
      </c>
      <c r="D17" s="59">
        <f t="shared" si="2"/>
        <v>3.71016228659074</v>
      </c>
      <c r="E17" s="59">
        <f t="shared" si="3"/>
        <v>3.71016228659074</v>
      </c>
      <c r="F17" s="59">
        <f>VLOOKUP(A17,'CGS estimates'!$A$8:$L$154,11,FALSE)+E17</f>
        <v>7.7829081882300839</v>
      </c>
      <c r="G17" s="4">
        <f t="shared" si="1"/>
        <v>7.9343423378961386</v>
      </c>
      <c r="L17" s="59">
        <f t="shared" si="0"/>
        <v>7.9343423378961386</v>
      </c>
      <c r="M17" s="56"/>
      <c r="N17" s="62"/>
      <c r="O17" s="59"/>
      <c r="P17" s="59"/>
      <c r="Q17" s="5"/>
      <c r="S17" s="5"/>
    </row>
    <row r="18" spans="1:19">
      <c r="A18" s="10">
        <f>'CGS estimates'!A21</f>
        <v>41659</v>
      </c>
      <c r="B18" s="59" t="str">
        <f>IFERROR(VLOOKUP(A18,'RBA data and adjustments'!$A$13:$AS$129,45,FALSE),"")</f>
        <v/>
      </c>
      <c r="C18" s="59" t="str">
        <f>IF(B18&lt;&gt;"",B18-VLOOKUP($A18,'CGS estimates'!$A$8:$L$154,11,FALSE),"")</f>
        <v/>
      </c>
      <c r="D18" s="59">
        <f t="shared" si="2"/>
        <v>3.7002931139372208</v>
      </c>
      <c r="E18" s="59">
        <f t="shared" si="3"/>
        <v>3.7002931139372208</v>
      </c>
      <c r="F18" s="59">
        <f>VLOOKUP(A18,'CGS estimates'!$A$8:$L$154,11,FALSE)+E18</f>
        <v>7.755156501915363</v>
      </c>
      <c r="G18" s="4">
        <f t="shared" si="1"/>
        <v>7.9055126328383851</v>
      </c>
      <c r="L18" s="59">
        <f t="shared" si="0"/>
        <v>7.9055126328383851</v>
      </c>
      <c r="M18" s="56"/>
      <c r="N18" s="62"/>
      <c r="O18" s="59"/>
      <c r="P18" s="59"/>
      <c r="Q18" s="5"/>
      <c r="S18" s="5"/>
    </row>
    <row r="19" spans="1:19">
      <c r="A19" s="10">
        <f>'CGS estimates'!A22</f>
        <v>41660</v>
      </c>
      <c r="B19" s="59" t="str">
        <f>IFERROR(VLOOKUP(A19,'RBA data and adjustments'!$A$13:$AS$129,45,FALSE),"")</f>
        <v/>
      </c>
      <c r="C19" s="59" t="str">
        <f>IF(B19&lt;&gt;"",B19-VLOOKUP($A19,'CGS estimates'!$A$8:$L$154,11,FALSE),"")</f>
        <v/>
      </c>
      <c r="D19" s="59">
        <f t="shared" si="2"/>
        <v>3.6970033897193808</v>
      </c>
      <c r="E19" s="59">
        <f t="shared" si="3"/>
        <v>3.6970033897193808</v>
      </c>
      <c r="F19" s="59">
        <f>VLOOKUP(A19,'CGS estimates'!$A$8:$L$154,11,FALSE)+E19</f>
        <v>7.7721400017412385</v>
      </c>
      <c r="G19" s="4">
        <f t="shared" si="1"/>
        <v>7.9231554022579198</v>
      </c>
      <c r="L19" s="59">
        <f t="shared" si="0"/>
        <v>7.9231554022579198</v>
      </c>
      <c r="M19" s="56"/>
      <c r="N19" s="62"/>
      <c r="O19" s="59"/>
      <c r="P19" s="59"/>
      <c r="Q19" s="5"/>
      <c r="S19" s="5"/>
    </row>
    <row r="20" spans="1:19">
      <c r="A20" s="10">
        <f>'CGS estimates'!A23</f>
        <v>41661</v>
      </c>
      <c r="B20" s="59" t="str">
        <f>IFERROR(VLOOKUP(A20,'RBA data and adjustments'!$A$13:$AS$129,45,FALSE),"")</f>
        <v/>
      </c>
      <c r="C20" s="59" t="str">
        <f>IF(B20&lt;&gt;"",B20-VLOOKUP($A20,'CGS estimates'!$A$8:$L$154,11,FALSE),"")</f>
        <v/>
      </c>
      <c r="D20" s="59">
        <f t="shared" si="2"/>
        <v>3.6937136655015412</v>
      </c>
      <c r="E20" s="59">
        <f t="shared" si="3"/>
        <v>3.6937136655015412</v>
      </c>
      <c r="F20" s="59">
        <f>VLOOKUP(A20,'CGS estimates'!$A$8:$L$154,11,FALSE)+E20</f>
        <v>7.8491235015671155</v>
      </c>
      <c r="G20" s="4">
        <f t="shared" si="1"/>
        <v>8.0031453509242354</v>
      </c>
      <c r="L20" s="59">
        <f t="shared" si="0"/>
        <v>8.0031453509242354</v>
      </c>
      <c r="M20" s="56"/>
      <c r="N20" s="62"/>
      <c r="O20" s="59"/>
      <c r="P20" s="59"/>
      <c r="Q20" s="5"/>
      <c r="S20" s="5"/>
    </row>
    <row r="21" spans="1:19">
      <c r="A21" s="10">
        <f>'CGS estimates'!A24</f>
        <v>41662</v>
      </c>
      <c r="B21" s="59" t="str">
        <f>IFERROR(VLOOKUP(A21,'RBA data and adjustments'!$A$13:$AS$129,45,FALSE),"")</f>
        <v/>
      </c>
      <c r="C21" s="59" t="str">
        <f>IF(B21&lt;&gt;"",B21-VLOOKUP($A21,'CGS estimates'!$A$8:$L$154,11,FALSE),"")</f>
        <v/>
      </c>
      <c r="D21" s="59">
        <f t="shared" si="2"/>
        <v>3.6904239412837012</v>
      </c>
      <c r="E21" s="59">
        <f t="shared" si="3"/>
        <v>3.6904239412837012</v>
      </c>
      <c r="F21" s="59">
        <f>VLOOKUP(A21,'CGS estimates'!$A$8:$L$154,11,FALSE)+E21</f>
        <v>7.8311070013929918</v>
      </c>
      <c r="G21" s="4">
        <f t="shared" si="1"/>
        <v>7.9844225935611579</v>
      </c>
      <c r="L21" s="59">
        <f t="shared" si="0"/>
        <v>7.9844225935611579</v>
      </c>
      <c r="M21" s="56"/>
      <c r="N21" s="62"/>
      <c r="O21" s="59"/>
      <c r="P21" s="59"/>
      <c r="Q21" s="5"/>
      <c r="S21" s="5"/>
    </row>
    <row r="22" spans="1:19">
      <c r="A22" s="10">
        <f>'CGS estimates'!A25</f>
        <v>41663</v>
      </c>
      <c r="B22" s="59" t="str">
        <f>IFERROR(VLOOKUP(A22,'RBA data and adjustments'!$A$13:$AS$129,45,FALSE),"")</f>
        <v/>
      </c>
      <c r="C22" s="59" t="str">
        <f>IF(B22&lt;&gt;"",B22-VLOOKUP($A22,'CGS estimates'!$A$8:$L$154,11,FALSE),"")</f>
        <v/>
      </c>
      <c r="D22" s="59">
        <f t="shared" si="2"/>
        <v>3.6871342170658616</v>
      </c>
      <c r="E22" s="59">
        <f t="shared" si="3"/>
        <v>3.6871342170658616</v>
      </c>
      <c r="F22" s="59">
        <f>VLOOKUP(A22,'CGS estimates'!$A$8:$L$154,11,FALSE)+E22</f>
        <v>7.7068883154265171</v>
      </c>
      <c r="G22" s="4">
        <f t="shared" si="1"/>
        <v>7.8553786341926335</v>
      </c>
      <c r="L22" s="59">
        <f t="shared" si="0"/>
        <v>7.8553786341926335</v>
      </c>
      <c r="M22" s="56"/>
      <c r="N22" s="62"/>
      <c r="O22" s="59"/>
      <c r="P22" s="59"/>
      <c r="Q22" s="5"/>
      <c r="S22" s="5"/>
    </row>
    <row r="23" spans="1:19">
      <c r="A23" s="10">
        <f>'CGS estimates'!A26</f>
        <v>41667</v>
      </c>
      <c r="B23" s="59" t="str">
        <f>IFERROR(VLOOKUP(A23,'RBA data and adjustments'!$A$13:$AS$129,45,FALSE),"")</f>
        <v/>
      </c>
      <c r="C23" s="59" t="str">
        <f>IF(B23&lt;&gt;"",B23-VLOOKUP($A23,'CGS estimates'!$A$8:$L$154,11,FALSE),"")</f>
        <v/>
      </c>
      <c r="D23" s="59">
        <f t="shared" si="2"/>
        <v>3.6739753201945025</v>
      </c>
      <c r="E23" s="59">
        <f t="shared" si="3"/>
        <v>3.6739753201945025</v>
      </c>
      <c r="F23" s="59">
        <f>VLOOKUP(A23,'CGS estimates'!$A$8:$L$154,11,FALSE)+E23</f>
        <v>7.676024500522372</v>
      </c>
      <c r="G23" s="4">
        <f t="shared" si="1"/>
        <v>7.8233278808539364</v>
      </c>
      <c r="L23" s="59">
        <f t="shared" si="0"/>
        <v>7.8233278808539364</v>
      </c>
      <c r="M23" s="56"/>
      <c r="N23" s="62"/>
      <c r="O23" s="59"/>
      <c r="P23" s="59"/>
      <c r="Q23" s="5"/>
      <c r="S23" s="5"/>
    </row>
    <row r="24" spans="1:19">
      <c r="A24" s="10">
        <f>'CGS estimates'!A27</f>
        <v>41668</v>
      </c>
      <c r="B24" s="59" t="str">
        <f>IFERROR(VLOOKUP(A24,'RBA data and adjustments'!$A$13:$AS$129,45,FALSE),"")</f>
        <v/>
      </c>
      <c r="C24" s="59" t="str">
        <f>IF(B24&lt;&gt;"",B24-VLOOKUP($A24,'CGS estimates'!$A$8:$L$154,11,FALSE),"")</f>
        <v/>
      </c>
      <c r="D24" s="59">
        <f t="shared" si="2"/>
        <v>3.6706855959766629</v>
      </c>
      <c r="E24" s="59">
        <f t="shared" si="3"/>
        <v>3.6706855959766629</v>
      </c>
      <c r="F24" s="59">
        <f>VLOOKUP(A24,'CGS estimates'!$A$8:$L$154,11,FALSE)+E24</f>
        <v>7.7580080003482479</v>
      </c>
      <c r="G24" s="4">
        <f t="shared" si="1"/>
        <v>7.9084747206819017</v>
      </c>
      <c r="L24" s="59">
        <f t="shared" si="0"/>
        <v>7.9084747206819017</v>
      </c>
      <c r="M24" s="56"/>
      <c r="N24" s="62"/>
      <c r="O24" s="59"/>
      <c r="P24" s="59"/>
      <c r="Q24" s="5"/>
      <c r="S24" s="5"/>
    </row>
    <row r="25" spans="1:19">
      <c r="A25" s="10">
        <f>'CGS estimates'!A28</f>
        <v>41669</v>
      </c>
      <c r="B25" s="59" t="str">
        <f>IFERROR(VLOOKUP(A25,'RBA data and adjustments'!$A$13:$AS$129,45,FALSE),"")</f>
        <v/>
      </c>
      <c r="C25" s="59" t="str">
        <f>IF(B25&lt;&gt;"",B25-VLOOKUP($A25,'CGS estimates'!$A$8:$L$154,11,FALSE),"")</f>
        <v/>
      </c>
      <c r="D25" s="59">
        <f t="shared" si="2"/>
        <v>3.6673958717588229</v>
      </c>
      <c r="E25" s="59">
        <f t="shared" si="3"/>
        <v>3.6673958717588229</v>
      </c>
      <c r="F25" s="59">
        <f>VLOOKUP(A25,'CGS estimates'!$A$8:$L$154,11,FALSE)+E25</f>
        <v>7.6461117187533585</v>
      </c>
      <c r="G25" s="4">
        <f t="shared" si="1"/>
        <v>7.7922692797925075</v>
      </c>
      <c r="L25" s="59">
        <f t="shared" si="0"/>
        <v>7.7922692797925075</v>
      </c>
      <c r="M25" s="56"/>
      <c r="N25" s="62"/>
      <c r="O25" s="59"/>
      <c r="P25" s="59"/>
      <c r="Q25" s="5"/>
      <c r="S25" s="5"/>
    </row>
    <row r="26" spans="1:19">
      <c r="A26" s="10">
        <f>'CGS estimates'!A29</f>
        <v>41670</v>
      </c>
      <c r="B26" s="59">
        <f>IFERROR(VLOOKUP(A26,'RBA data and adjustments'!$A$13:$AS$129,45,FALSE),"")</f>
        <v>7.6369749999999996</v>
      </c>
      <c r="C26" s="59">
        <f>IF(B26&lt;&gt;"",B26-VLOOKUP($A26,'CGS estimates'!$A$8:$L$154,11,FALSE),"")</f>
        <v>3.6641061475409833</v>
      </c>
      <c r="D26" s="58"/>
      <c r="E26" s="59">
        <f t="shared" si="3"/>
        <v>3.6641061475409833</v>
      </c>
      <c r="F26" s="59">
        <f>VLOOKUP(A26,'CGS estimates'!$A$8:$L$154,11,FALSE)+E26</f>
        <v>7.6369749999999996</v>
      </c>
      <c r="G26" s="4">
        <f t="shared" si="1"/>
        <v>7.782783467876575</v>
      </c>
      <c r="L26" s="59">
        <f t="shared" si="0"/>
        <v>7.782783467876575</v>
      </c>
      <c r="M26" s="56"/>
      <c r="N26" s="62"/>
      <c r="O26" s="58"/>
      <c r="P26" s="59"/>
      <c r="Q26" s="5"/>
      <c r="S26" s="5"/>
    </row>
    <row r="27" spans="1:19">
      <c r="A27" s="10">
        <f>'CGS estimates'!A30</f>
        <v>41673</v>
      </c>
      <c r="B27" s="59" t="str">
        <f>IFERROR(VLOOKUP(A27,'RBA data and adjustments'!$A$13:$AS$129,45,FALSE),"")</f>
        <v/>
      </c>
      <c r="C27" s="59" t="str">
        <f>IF(B27&lt;&gt;"",B27-VLOOKUP($A27,'CGS estimates'!$A$8:$L$154,11,FALSE),"")</f>
        <v/>
      </c>
      <c r="D27" s="59">
        <f t="shared" ref="D27:D45" si="4">C$26+(A27-$A$26)*(C$46-C$26)/($A$46-$A$26)</f>
        <v>3.6328323883084126</v>
      </c>
      <c r="E27" s="59">
        <f t="shared" si="3"/>
        <v>3.6328323883084126</v>
      </c>
      <c r="F27" s="59">
        <f>VLOOKUP(A27,'CGS estimates'!$A$8:$L$154,11,FALSE)+E27</f>
        <v>7.606520912898576</v>
      </c>
      <c r="G27" s="4">
        <f t="shared" si="1"/>
        <v>7.7511688138945045</v>
      </c>
      <c r="L27" s="59">
        <f t="shared" si="0"/>
        <v>7.7511688138945045</v>
      </c>
      <c r="M27" s="56"/>
      <c r="N27" s="62"/>
      <c r="O27" s="59"/>
      <c r="P27" s="59"/>
      <c r="Q27" s="5"/>
      <c r="S27" s="5"/>
    </row>
    <row r="28" spans="1:19">
      <c r="A28" s="10">
        <f>'CGS estimates'!A31</f>
        <v>41674</v>
      </c>
      <c r="B28" s="59" t="str">
        <f>IFERROR(VLOOKUP(A28,'RBA data and adjustments'!$A$13:$AS$129,45,FALSE),"")</f>
        <v/>
      </c>
      <c r="C28" s="59" t="str">
        <f>IF(B28&lt;&gt;"",B28-VLOOKUP($A28,'CGS estimates'!$A$8:$L$154,11,FALSE),"")</f>
        <v/>
      </c>
      <c r="D28" s="59">
        <f t="shared" si="4"/>
        <v>3.6224078018975558</v>
      </c>
      <c r="E28" s="59">
        <f t="shared" si="3"/>
        <v>3.6224078018975558</v>
      </c>
      <c r="F28" s="59">
        <f>VLOOKUP(A28,'CGS estimates'!$A$8:$L$154,11,FALSE)+E28</f>
        <v>7.5913695505314358</v>
      </c>
      <c r="G28" s="4">
        <f t="shared" si="1"/>
        <v>7.735441779663299</v>
      </c>
      <c r="L28" s="59">
        <f t="shared" si="0"/>
        <v>7.735441779663299</v>
      </c>
      <c r="M28" s="56"/>
      <c r="N28" s="62"/>
      <c r="O28" s="59"/>
      <c r="P28" s="59"/>
      <c r="Q28" s="5"/>
      <c r="S28" s="5"/>
    </row>
    <row r="29" spans="1:19">
      <c r="A29" s="10">
        <f>'CGS estimates'!A32</f>
        <v>41675</v>
      </c>
      <c r="B29" s="59" t="str">
        <f>IFERROR(VLOOKUP(A29,'RBA data and adjustments'!$A$13:$AS$129,45,FALSE),"")</f>
        <v/>
      </c>
      <c r="C29" s="59" t="str">
        <f>IF(B29&lt;&gt;"",B29-VLOOKUP($A29,'CGS estimates'!$A$8:$L$154,11,FALSE),"")</f>
        <v/>
      </c>
      <c r="D29" s="59">
        <f t="shared" si="4"/>
        <v>3.6119832154866991</v>
      </c>
      <c r="E29" s="59">
        <f t="shared" si="3"/>
        <v>3.6119832154866991</v>
      </c>
      <c r="F29" s="59">
        <f>VLOOKUP(A29,'CGS estimates'!$A$8:$L$154,11,FALSE)+E29</f>
        <v>7.6072564395304152</v>
      </c>
      <c r="G29" s="4">
        <f t="shared" si="1"/>
        <v>7.7519323158723674</v>
      </c>
      <c r="L29" s="59">
        <f t="shared" si="0"/>
        <v>7.7519323158723674</v>
      </c>
      <c r="M29" s="56"/>
      <c r="N29" s="62"/>
      <c r="O29" s="59"/>
      <c r="P29" s="59"/>
      <c r="Q29" s="5"/>
      <c r="S29" s="5"/>
    </row>
    <row r="30" spans="1:19">
      <c r="A30" s="10">
        <f>'CGS estimates'!A33</f>
        <v>41676</v>
      </c>
      <c r="B30" s="59" t="str">
        <f>IFERROR(VLOOKUP(A30,'RBA data and adjustments'!$A$13:$AS$129,45,FALSE),"")</f>
        <v/>
      </c>
      <c r="C30" s="59" t="str">
        <f>IF(B30&lt;&gt;"",B30-VLOOKUP($A30,'CGS estimates'!$A$8:$L$154,11,FALSE),"")</f>
        <v/>
      </c>
      <c r="D30" s="59">
        <f t="shared" si="4"/>
        <v>3.6015586290758419</v>
      </c>
      <c r="E30" s="59">
        <f t="shared" si="3"/>
        <v>3.6015586290758419</v>
      </c>
      <c r="F30" s="59">
        <f>VLOOKUP(A30,'CGS estimates'!$A$8:$L$154,11,FALSE)+E30</f>
        <v>7.662091415961088</v>
      </c>
      <c r="G30" s="4">
        <f t="shared" si="1"/>
        <v>7.808860528127437</v>
      </c>
      <c r="L30" s="59">
        <f t="shared" si="0"/>
        <v>7.808860528127437</v>
      </c>
      <c r="M30" s="56"/>
      <c r="N30" s="62"/>
      <c r="O30" s="59"/>
      <c r="P30" s="59"/>
      <c r="Q30" s="5"/>
      <c r="S30" s="5"/>
    </row>
    <row r="31" spans="1:19">
      <c r="A31" s="10">
        <f>'CGS estimates'!A34</f>
        <v>41677</v>
      </c>
      <c r="B31" s="59" t="str">
        <f>IFERROR(VLOOKUP(A31,'RBA data and adjustments'!$A$13:$AS$129,45,FALSE),"")</f>
        <v/>
      </c>
      <c r="C31" s="59" t="str">
        <f>IF(B31&lt;&gt;"",B31-VLOOKUP($A31,'CGS estimates'!$A$8:$L$154,11,FALSE),"")</f>
        <v/>
      </c>
      <c r="D31" s="59">
        <f t="shared" si="4"/>
        <v>3.5911340426649851</v>
      </c>
      <c r="E31" s="59">
        <f t="shared" si="3"/>
        <v>3.5911340426649851</v>
      </c>
      <c r="F31" s="59">
        <f>VLOOKUP(A31,'CGS estimates'!$A$8:$L$154,11,FALSE)+E31</f>
        <v>7.7209154634300123</v>
      </c>
      <c r="G31" s="4">
        <f t="shared" si="1"/>
        <v>7.8699468024136188</v>
      </c>
      <c r="L31" s="59">
        <f t="shared" si="0"/>
        <v>7.8699468024136188</v>
      </c>
      <c r="M31" s="56"/>
      <c r="N31" s="62"/>
      <c r="O31" s="59"/>
      <c r="P31" s="59"/>
      <c r="Q31" s="5"/>
      <c r="S31" s="5"/>
    </row>
    <row r="32" spans="1:19">
      <c r="A32" s="10">
        <f>'CGS estimates'!A35</f>
        <v>41680</v>
      </c>
      <c r="B32" s="59" t="str">
        <f>IFERROR(VLOOKUP(A32,'RBA data and adjustments'!$A$13:$AS$129,45,FALSE),"")</f>
        <v/>
      </c>
      <c r="C32" s="59" t="str">
        <f>IF(B32&lt;&gt;"",B32-VLOOKUP($A32,'CGS estimates'!$A$8:$L$154,11,FALSE),"")</f>
        <v/>
      </c>
      <c r="D32" s="59">
        <f t="shared" si="4"/>
        <v>3.5598602834324145</v>
      </c>
      <c r="E32" s="59">
        <f t="shared" si="3"/>
        <v>3.5598602834324145</v>
      </c>
      <c r="F32" s="59">
        <f>VLOOKUP(A32,'CGS estimates'!$A$8:$L$154,11,FALSE)+E32</f>
        <v>7.6804613763285889</v>
      </c>
      <c r="G32" s="4">
        <f t="shared" si="1"/>
        <v>7.827935093711802</v>
      </c>
      <c r="L32" s="59">
        <f t="shared" si="0"/>
        <v>7.827935093711802</v>
      </c>
      <c r="M32" s="56"/>
      <c r="N32" s="62"/>
      <c r="O32" s="59"/>
      <c r="P32" s="59"/>
      <c r="Q32" s="5"/>
      <c r="S32" s="5"/>
    </row>
    <row r="33" spans="1:19">
      <c r="A33" s="10">
        <f>'CGS estimates'!A36</f>
        <v>41681</v>
      </c>
      <c r="B33" s="59" t="str">
        <f>IFERROR(VLOOKUP(A33,'RBA data and adjustments'!$A$13:$AS$129,45,FALSE),"")</f>
        <v/>
      </c>
      <c r="C33" s="59" t="str">
        <f>IF(B33&lt;&gt;"",B33-VLOOKUP($A33,'CGS estimates'!$A$8:$L$154,11,FALSE),"")</f>
        <v/>
      </c>
      <c r="D33" s="59">
        <f t="shared" si="4"/>
        <v>3.5494356970215577</v>
      </c>
      <c r="E33" s="59">
        <f t="shared" si="3"/>
        <v>3.5494356970215577</v>
      </c>
      <c r="F33" s="59">
        <f>VLOOKUP(A33,'CGS estimates'!$A$8:$L$154,11,FALSE)+E33</f>
        <v>7.7103100139614478</v>
      </c>
      <c r="G33" s="4">
        <f t="shared" si="1"/>
        <v>7.8589322152399443</v>
      </c>
      <c r="L33" s="59">
        <f t="shared" si="0"/>
        <v>7.8589322152399443</v>
      </c>
      <c r="M33" s="56"/>
      <c r="N33" s="62"/>
      <c r="O33" s="59"/>
      <c r="P33" s="59"/>
      <c r="Q33" s="5"/>
      <c r="S33" s="5"/>
    </row>
    <row r="34" spans="1:19">
      <c r="A34" s="10">
        <f>'CGS estimates'!A37</f>
        <v>41682</v>
      </c>
      <c r="B34" s="59" t="str">
        <f>IFERROR(VLOOKUP(A34,'RBA data and adjustments'!$A$13:$AS$129,45,FALSE),"")</f>
        <v/>
      </c>
      <c r="C34" s="59" t="str">
        <f>IF(B34&lt;&gt;"",B34-VLOOKUP($A34,'CGS estimates'!$A$8:$L$154,11,FALSE),"")</f>
        <v/>
      </c>
      <c r="D34" s="59">
        <f t="shared" si="4"/>
        <v>3.5390111106107009</v>
      </c>
      <c r="E34" s="59">
        <f t="shared" si="3"/>
        <v>3.5390111106107009</v>
      </c>
      <c r="F34" s="59">
        <f>VLOOKUP(A34,'CGS estimates'!$A$8:$L$154,11,FALSE)+E34</f>
        <v>7.7361012745451276</v>
      </c>
      <c r="G34" s="4">
        <f t="shared" si="1"/>
        <v>7.8857194318701529</v>
      </c>
      <c r="L34" s="59">
        <f t="shared" si="0"/>
        <v>7.8857194318701529</v>
      </c>
      <c r="M34" s="56"/>
      <c r="N34" s="62"/>
      <c r="O34" s="59"/>
      <c r="P34" s="59"/>
      <c r="Q34" s="5"/>
      <c r="S34" s="5"/>
    </row>
    <row r="35" spans="1:19">
      <c r="A35" s="10">
        <f>'CGS estimates'!A38</f>
        <v>41683</v>
      </c>
      <c r="B35" s="59" t="str">
        <f>IFERROR(VLOOKUP(A35,'RBA data and adjustments'!$A$13:$AS$129,45,FALSE),"")</f>
        <v/>
      </c>
      <c r="C35" s="59" t="str">
        <f>IF(B35&lt;&gt;"",B35-VLOOKUP($A35,'CGS estimates'!$A$8:$L$154,11,FALSE),"")</f>
        <v/>
      </c>
      <c r="D35" s="59">
        <f t="shared" si="4"/>
        <v>3.5285865241998438</v>
      </c>
      <c r="E35" s="59">
        <f t="shared" si="3"/>
        <v>3.5285865241998438</v>
      </c>
      <c r="F35" s="59">
        <f>VLOOKUP(A35,'CGS estimates'!$A$8:$L$154,11,FALSE)+E35</f>
        <v>7.6800072892271665</v>
      </c>
      <c r="G35" s="4">
        <f t="shared" si="1"/>
        <v>7.8274635691336414</v>
      </c>
      <c r="L35" s="59">
        <f t="shared" si="0"/>
        <v>7.8274635691336414</v>
      </c>
      <c r="M35" s="56"/>
      <c r="N35" s="62"/>
      <c r="O35" s="59"/>
      <c r="P35" s="59"/>
      <c r="Q35" s="5"/>
      <c r="S35" s="5"/>
    </row>
    <row r="36" spans="1:19">
      <c r="A36" s="10">
        <f>'CGS estimates'!A39</f>
        <v>41684</v>
      </c>
      <c r="B36" s="59" t="str">
        <f>IFERROR(VLOOKUP(A36,'RBA data and adjustments'!$A$13:$AS$129,45,FALSE),"")</f>
        <v/>
      </c>
      <c r="C36" s="59" t="str">
        <f>IF(B36&lt;&gt;"",B36-VLOOKUP($A36,'CGS estimates'!$A$8:$L$154,11,FALSE),"")</f>
        <v/>
      </c>
      <c r="D36" s="59">
        <f t="shared" si="4"/>
        <v>3.518161937788987</v>
      </c>
      <c r="E36" s="59">
        <f t="shared" si="3"/>
        <v>3.518161937788987</v>
      </c>
      <c r="F36" s="59">
        <f>VLOOKUP(A36,'CGS estimates'!$A$8:$L$154,11,FALSE)+E36</f>
        <v>7.599855926860025</v>
      </c>
      <c r="G36" s="4">
        <f t="shared" si="1"/>
        <v>7.7442504521325839</v>
      </c>
      <c r="L36" s="59">
        <f t="shared" si="0"/>
        <v>7.7442504521325839</v>
      </c>
      <c r="M36" s="56"/>
      <c r="N36" s="62"/>
      <c r="O36" s="59"/>
      <c r="P36" s="59"/>
      <c r="Q36" s="5"/>
      <c r="S36" s="5"/>
    </row>
    <row r="37" spans="1:19">
      <c r="A37" s="10">
        <f>'CGS estimates'!A40</f>
        <v>41687</v>
      </c>
      <c r="B37" s="59" t="str">
        <f>IFERROR(VLOOKUP(A37,'RBA data and adjustments'!$A$13:$AS$129,45,FALSE),"")</f>
        <v/>
      </c>
      <c r="C37" s="59" t="str">
        <f>IF(B37&lt;&gt;"",B37-VLOOKUP($A37,'CGS estimates'!$A$8:$L$154,11,FALSE),"")</f>
        <v/>
      </c>
      <c r="D37" s="59">
        <f t="shared" si="4"/>
        <v>3.4868881785564163</v>
      </c>
      <c r="E37" s="59">
        <f t="shared" si="3"/>
        <v>3.4868881785564163</v>
      </c>
      <c r="F37" s="59">
        <f>VLOOKUP(A37,'CGS estimates'!$A$8:$L$154,11,FALSE)+E37</f>
        <v>7.6294018397586019</v>
      </c>
      <c r="G37" s="4">
        <f t="shared" si="1"/>
        <v>7.7749212708398741</v>
      </c>
      <c r="L37" s="59">
        <f t="shared" ref="L37:L68" si="5">100*((1+F37/200)^2-1)</f>
        <v>7.7749212708398741</v>
      </c>
      <c r="M37" s="56"/>
      <c r="N37" s="62"/>
      <c r="O37" s="59"/>
      <c r="P37" s="59"/>
      <c r="Q37" s="5"/>
      <c r="S37" s="5"/>
    </row>
    <row r="38" spans="1:19">
      <c r="A38" s="10">
        <f>'CGS estimates'!A41</f>
        <v>41688</v>
      </c>
      <c r="B38" s="59" t="str">
        <f>IFERROR(VLOOKUP(A38,'RBA data and adjustments'!$A$13:$AS$129,45,FALSE),"")</f>
        <v/>
      </c>
      <c r="C38" s="59" t="str">
        <f>IF(B38&lt;&gt;"",B38-VLOOKUP($A38,'CGS estimates'!$A$8:$L$154,11,FALSE),"")</f>
        <v/>
      </c>
      <c r="D38" s="59">
        <f t="shared" si="4"/>
        <v>3.4764635921455596</v>
      </c>
      <c r="E38" s="59">
        <f t="shared" si="3"/>
        <v>3.4764635921455596</v>
      </c>
      <c r="F38" s="59">
        <f>VLOOKUP(A38,'CGS estimates'!$A$8:$L$154,11,FALSE)+E38</f>
        <v>7.6392504773914602</v>
      </c>
      <c r="G38" s="4">
        <f t="shared" si="1"/>
        <v>7.7851458470322488</v>
      </c>
      <c r="L38" s="59">
        <f t="shared" si="5"/>
        <v>7.7851458470322488</v>
      </c>
      <c r="M38" s="56"/>
      <c r="N38" s="62"/>
      <c r="O38" s="59"/>
      <c r="P38" s="59"/>
      <c r="Q38" s="5"/>
      <c r="S38" s="5"/>
    </row>
    <row r="39" spans="1:19">
      <c r="A39" s="10">
        <f>'CGS estimates'!A42</f>
        <v>41689</v>
      </c>
      <c r="B39" s="59" t="str">
        <f>IFERROR(VLOOKUP(A39,'RBA data and adjustments'!$A$13:$AS$129,45,FALSE),"")</f>
        <v/>
      </c>
      <c r="C39" s="59" t="str">
        <f>IF(B39&lt;&gt;"",B39-VLOOKUP($A39,'CGS estimates'!$A$8:$L$154,11,FALSE),"")</f>
        <v/>
      </c>
      <c r="D39" s="59">
        <f t="shared" si="4"/>
        <v>3.4660390057347028</v>
      </c>
      <c r="E39" s="59">
        <f t="shared" si="3"/>
        <v>3.4660390057347028</v>
      </c>
      <c r="F39" s="59">
        <f>VLOOKUP(A39,'CGS estimates'!$A$8:$L$154,11,FALSE)+E39</f>
        <v>7.5890991150243199</v>
      </c>
      <c r="G39" s="4">
        <f t="shared" si="1"/>
        <v>7.7330851784684462</v>
      </c>
      <c r="L39" s="59">
        <f t="shared" si="5"/>
        <v>7.7330851784684462</v>
      </c>
      <c r="M39" s="56"/>
      <c r="N39" s="62"/>
      <c r="O39" s="59"/>
      <c r="P39" s="59"/>
      <c r="Q39" s="5"/>
      <c r="S39" s="5"/>
    </row>
    <row r="40" spans="1:19">
      <c r="A40" s="10">
        <f>'CGS estimates'!A43</f>
        <v>41690</v>
      </c>
      <c r="B40" s="59" t="str">
        <f>IFERROR(VLOOKUP(A40,'RBA data and adjustments'!$A$13:$AS$129,45,FALSE),"")</f>
        <v/>
      </c>
      <c r="C40" s="59" t="str">
        <f>IF(B40&lt;&gt;"",B40-VLOOKUP($A40,'CGS estimates'!$A$8:$L$154,11,FALSE),"")</f>
        <v/>
      </c>
      <c r="D40" s="59">
        <f t="shared" si="4"/>
        <v>3.4556144193238456</v>
      </c>
      <c r="E40" s="59">
        <f t="shared" si="3"/>
        <v>3.4556144193238456</v>
      </c>
      <c r="F40" s="59">
        <f>VLOOKUP(A40,'CGS estimates'!$A$8:$L$154,11,FALSE)+E40</f>
        <v>7.5797810859905121</v>
      </c>
      <c r="G40" s="4">
        <f t="shared" si="1"/>
        <v>7.7234137892693511</v>
      </c>
      <c r="L40" s="59">
        <f t="shared" si="5"/>
        <v>7.7234137892693511</v>
      </c>
      <c r="M40" s="56"/>
      <c r="N40" s="62"/>
      <c r="O40" s="59"/>
      <c r="P40" s="59"/>
      <c r="Q40" s="5"/>
      <c r="S40" s="5"/>
    </row>
    <row r="41" spans="1:19">
      <c r="A41" s="10">
        <f>'CGS estimates'!A44</f>
        <v>41691</v>
      </c>
      <c r="B41" s="59" t="str">
        <f>IFERROR(VLOOKUP(A41,'RBA data and adjustments'!$A$13:$AS$129,45,FALSE),"")</f>
        <v/>
      </c>
      <c r="C41" s="59" t="str">
        <f>IF(B41&lt;&gt;"",B41-VLOOKUP($A41,'CGS estimates'!$A$8:$L$154,11,FALSE),"")</f>
        <v/>
      </c>
      <c r="D41" s="59">
        <f t="shared" si="4"/>
        <v>3.4451898329129889</v>
      </c>
      <c r="E41" s="59">
        <f t="shared" si="3"/>
        <v>3.4451898329129889</v>
      </c>
      <c r="F41" s="59">
        <f>VLOOKUP(A41,'CGS estimates'!$A$8:$L$154,11,FALSE)+E41</f>
        <v>7.6437963902900385</v>
      </c>
      <c r="G41" s="4">
        <f t="shared" si="1"/>
        <v>7.7898654484305663</v>
      </c>
      <c r="L41" s="59">
        <f t="shared" si="5"/>
        <v>7.7898654484305663</v>
      </c>
      <c r="M41" s="56"/>
      <c r="N41" s="62"/>
      <c r="O41" s="59"/>
      <c r="P41" s="59"/>
      <c r="Q41" s="5"/>
      <c r="S41" s="5"/>
    </row>
    <row r="42" spans="1:19">
      <c r="A42" s="10">
        <f>'CGS estimates'!A45</f>
        <v>41694</v>
      </c>
      <c r="B42" s="59" t="str">
        <f>IFERROR(VLOOKUP(A42,'RBA data and adjustments'!$A$13:$AS$129,45,FALSE),"")</f>
        <v/>
      </c>
      <c r="C42" s="59" t="str">
        <f>IF(B42&lt;&gt;"",B42-VLOOKUP($A42,'CGS estimates'!$A$8:$L$154,11,FALSE),"")</f>
        <v/>
      </c>
      <c r="D42" s="59">
        <f t="shared" si="4"/>
        <v>3.4139160736804182</v>
      </c>
      <c r="E42" s="59">
        <f t="shared" si="3"/>
        <v>3.4139160736804182</v>
      </c>
      <c r="F42" s="59">
        <f>VLOOKUP(A42,'CGS estimates'!$A$8:$L$154,11,FALSE)+E42</f>
        <v>7.568342303188615</v>
      </c>
      <c r="G42" s="4">
        <f t="shared" si="1"/>
        <v>7.7115418162341909</v>
      </c>
      <c r="L42" s="59">
        <f t="shared" si="5"/>
        <v>7.7115418162341909</v>
      </c>
      <c r="M42" s="56"/>
      <c r="N42" s="62"/>
      <c r="O42" s="59"/>
      <c r="P42" s="59"/>
      <c r="Q42" s="5"/>
      <c r="S42" s="5"/>
    </row>
    <row r="43" spans="1:19">
      <c r="A43" s="10">
        <f>'CGS estimates'!A46</f>
        <v>41695</v>
      </c>
      <c r="B43" s="59" t="str">
        <f>IFERROR(VLOOKUP(A43,'RBA data and adjustments'!$A$13:$AS$129,45,FALSE),"")</f>
        <v/>
      </c>
      <c r="C43" s="59" t="str">
        <f>IF(B43&lt;&gt;"",B43-VLOOKUP($A43,'CGS estimates'!$A$8:$L$154,11,FALSE),"")</f>
        <v/>
      </c>
      <c r="D43" s="59">
        <f t="shared" si="4"/>
        <v>3.4034914872695614</v>
      </c>
      <c r="E43" s="59">
        <f t="shared" si="3"/>
        <v>3.4034914872695614</v>
      </c>
      <c r="F43" s="59">
        <f>VLOOKUP(A43,'CGS estimates'!$A$8:$L$154,11,FALSE)+E43</f>
        <v>7.5531909408214739</v>
      </c>
      <c r="G43" s="4">
        <f t="shared" si="1"/>
        <v>7.6958176742927487</v>
      </c>
      <c r="L43" s="59">
        <f t="shared" si="5"/>
        <v>7.6958176742927487</v>
      </c>
      <c r="M43" s="56"/>
      <c r="N43" s="62"/>
      <c r="O43" s="59"/>
      <c r="P43" s="59"/>
      <c r="Q43" s="5"/>
      <c r="S43" s="5"/>
    </row>
    <row r="44" spans="1:19">
      <c r="A44" s="10">
        <f>'CGS estimates'!A47</f>
        <v>41696</v>
      </c>
      <c r="B44" s="59" t="str">
        <f>IFERROR(VLOOKUP(A44,'RBA data and adjustments'!$A$13:$AS$129,45,FALSE),"")</f>
        <v/>
      </c>
      <c r="C44" s="59" t="str">
        <f>IF(B44&lt;&gt;"",B44-VLOOKUP($A44,'CGS estimates'!$A$8:$L$154,11,FALSE),"")</f>
        <v/>
      </c>
      <c r="D44" s="59">
        <f t="shared" si="4"/>
        <v>3.3930669008587047</v>
      </c>
      <c r="E44" s="59">
        <f t="shared" si="3"/>
        <v>3.3930669008587047</v>
      </c>
      <c r="F44" s="59">
        <f>VLOOKUP(A44,'CGS estimates'!$A$8:$L$154,11,FALSE)+E44</f>
        <v>7.5022882123341148</v>
      </c>
      <c r="G44" s="4">
        <f t="shared" si="1"/>
        <v>7.6429990333864328</v>
      </c>
      <c r="L44" s="59">
        <f t="shared" si="5"/>
        <v>7.6429990333864328</v>
      </c>
      <c r="M44" s="56"/>
      <c r="N44" s="62"/>
      <c r="O44" s="59"/>
      <c r="P44" s="59"/>
      <c r="Q44" s="5"/>
      <c r="S44" s="5"/>
    </row>
    <row r="45" spans="1:19">
      <c r="A45" s="10">
        <f>'CGS estimates'!A48</f>
        <v>41697</v>
      </c>
      <c r="B45" s="59" t="str">
        <f>IFERROR(VLOOKUP(A45,'RBA data and adjustments'!$A$13:$AS$129,45,FALSE),"")</f>
        <v/>
      </c>
      <c r="C45" s="59" t="str">
        <f>IF(B45&lt;&gt;"",B45-VLOOKUP($A45,'CGS estimates'!$A$8:$L$154,11,FALSE),"")</f>
        <v/>
      </c>
      <c r="D45" s="59">
        <f t="shared" si="4"/>
        <v>3.3826423144478475</v>
      </c>
      <c r="E45" s="59">
        <f t="shared" si="3"/>
        <v>3.3826423144478475</v>
      </c>
      <c r="F45" s="59">
        <f>VLOOKUP(A45,'CGS estimates'!$A$8:$L$154,11,FALSE)+E45</f>
        <v>7.4271505111691578</v>
      </c>
      <c r="G45" s="4">
        <f t="shared" si="1"/>
        <v>7.5650569229580578</v>
      </c>
      <c r="L45" s="59">
        <f t="shared" si="5"/>
        <v>7.5650569229580578</v>
      </c>
      <c r="M45" s="56"/>
      <c r="N45" s="62"/>
      <c r="O45" s="59"/>
      <c r="P45" s="59"/>
      <c r="Q45" s="5"/>
      <c r="S45" s="5"/>
    </row>
    <row r="46" spans="1:19">
      <c r="A46" s="10">
        <f>'CGS estimates'!A49</f>
        <v>41698</v>
      </c>
      <c r="B46" s="59">
        <f>IFERROR(VLOOKUP(A46,'RBA data and adjustments'!$A$13:$AS$129,45,FALSE),"")</f>
        <v>7.3734608974358977</v>
      </c>
      <c r="C46" s="59">
        <f>IF(B46&lt;&gt;"",B46-VLOOKUP($A46,'CGS estimates'!$A$8:$L$154,11,FALSE),"")</f>
        <v>3.3722177280369907</v>
      </c>
      <c r="D46" s="58"/>
      <c r="E46" s="59">
        <f t="shared" si="3"/>
        <v>3.3722177280369907</v>
      </c>
      <c r="F46" s="59">
        <f>VLOOKUP(A46,'CGS estimates'!$A$8:$L$154,11,FALSE)+E46</f>
        <v>7.3734608974358977</v>
      </c>
      <c r="G46" s="4">
        <f t="shared" si="1"/>
        <v>7.5093807114509303</v>
      </c>
      <c r="L46" s="59">
        <f t="shared" si="5"/>
        <v>7.5093807114509303</v>
      </c>
      <c r="M46" s="56"/>
      <c r="N46" s="62"/>
      <c r="O46" s="58"/>
      <c r="P46" s="59"/>
      <c r="Q46" s="5"/>
      <c r="S46" s="5"/>
    </row>
    <row r="47" spans="1:19">
      <c r="A47" s="10">
        <f>'CGS estimates'!A50</f>
        <v>41701</v>
      </c>
      <c r="B47" s="59" t="str">
        <f>IFERROR(VLOOKUP(A47,'RBA data and adjustments'!$A$13:$AS$129,45,FALSE),"")</f>
        <v/>
      </c>
      <c r="C47" s="59" t="str">
        <f>IF(B47&lt;&gt;"",B47-VLOOKUP($A47,'CGS estimates'!$A$8:$L$154,11,FALSE),"")</f>
        <v/>
      </c>
      <c r="D47" s="59">
        <f t="shared" ref="D47:D66" si="6">C$46+(A47-$A$46)*(C$67-C$46)/($A$67-$A$46)</f>
        <v>3.3603445523035957</v>
      </c>
      <c r="E47" s="59">
        <f t="shared" si="3"/>
        <v>3.3603445523035957</v>
      </c>
      <c r="F47" s="59">
        <f>VLOOKUP(A47,'CGS estimates'!$A$8:$L$154,11,FALSE)+E47</f>
        <v>7.3269565741615192</v>
      </c>
      <c r="G47" s="4">
        <f t="shared" si="1"/>
        <v>7.4611673057606298</v>
      </c>
      <c r="L47" s="59">
        <f t="shared" si="5"/>
        <v>7.4611673057606298</v>
      </c>
      <c r="M47" s="56"/>
      <c r="N47" s="62"/>
      <c r="O47" s="59"/>
      <c r="P47" s="59"/>
      <c r="Q47" s="5"/>
      <c r="S47" s="5"/>
    </row>
    <row r="48" spans="1:19">
      <c r="A48" s="10">
        <f>'CGS estimates'!A51</f>
        <v>41702</v>
      </c>
      <c r="B48" s="59" t="str">
        <f>IFERROR(VLOOKUP(A48,'RBA data and adjustments'!$A$13:$AS$129,45,FALSE),"")</f>
        <v/>
      </c>
      <c r="C48" s="59" t="str">
        <f>IF(B48&lt;&gt;"",B48-VLOOKUP($A48,'CGS estimates'!$A$8:$L$154,11,FALSE),"")</f>
        <v/>
      </c>
      <c r="D48" s="59">
        <f t="shared" si="6"/>
        <v>3.3563868270591306</v>
      </c>
      <c r="E48" s="59">
        <f t="shared" si="3"/>
        <v>3.3563868270591306</v>
      </c>
      <c r="F48" s="59">
        <f>VLOOKUP(A48,'CGS estimates'!$A$8:$L$154,11,FALSE)+E48</f>
        <v>7.3482720729607696</v>
      </c>
      <c r="G48" s="4">
        <f t="shared" si="1"/>
        <v>7.4832648291064174</v>
      </c>
      <c r="L48" s="59">
        <f t="shared" si="5"/>
        <v>7.4832648291064174</v>
      </c>
      <c r="M48" s="56"/>
      <c r="N48" s="62"/>
      <c r="O48" s="59"/>
      <c r="P48" s="59"/>
      <c r="Q48" s="5"/>
      <c r="S48" s="5"/>
    </row>
    <row r="49" spans="1:19">
      <c r="A49" s="10">
        <f>'CGS estimates'!A52</f>
        <v>41703</v>
      </c>
      <c r="B49" s="59" t="str">
        <f>IFERROR(VLOOKUP(A49,'RBA data and adjustments'!$A$13:$AS$129,45,FALSE),"")</f>
        <v/>
      </c>
      <c r="C49" s="59" t="str">
        <f>IF(B49&lt;&gt;"",B49-VLOOKUP($A49,'CGS estimates'!$A$8:$L$154,11,FALSE),"")</f>
        <v/>
      </c>
      <c r="D49" s="59">
        <f t="shared" si="6"/>
        <v>3.3524291018146655</v>
      </c>
      <c r="E49" s="59">
        <f t="shared" si="3"/>
        <v>3.3524291018146655</v>
      </c>
      <c r="F49" s="59">
        <f>VLOOKUP(A49,'CGS estimates'!$A$8:$L$154,11,FALSE)+E49</f>
        <v>7.399587571760021</v>
      </c>
      <c r="G49" s="4">
        <f t="shared" si="1"/>
        <v>7.536472312340381</v>
      </c>
      <c r="L49" s="59">
        <f t="shared" si="5"/>
        <v>7.536472312340381</v>
      </c>
      <c r="M49" s="56"/>
      <c r="N49" s="62"/>
      <c r="O49" s="59"/>
      <c r="P49" s="59"/>
      <c r="Q49" s="5"/>
      <c r="S49" s="5"/>
    </row>
    <row r="50" spans="1:19">
      <c r="A50" s="10">
        <f>'CGS estimates'!A53</f>
        <v>41704</v>
      </c>
      <c r="B50" s="59" t="str">
        <f>IFERROR(VLOOKUP(A50,'RBA data and adjustments'!$A$13:$AS$129,45,FALSE),"")</f>
        <v/>
      </c>
      <c r="C50" s="59" t="str">
        <f>IF(B50&lt;&gt;"",B50-VLOOKUP($A50,'CGS estimates'!$A$8:$L$154,11,FALSE),"")</f>
        <v/>
      </c>
      <c r="D50" s="59">
        <f t="shared" si="6"/>
        <v>3.3484713765702003</v>
      </c>
      <c r="E50" s="59">
        <f t="shared" si="3"/>
        <v>3.3484713765702003</v>
      </c>
      <c r="F50" s="59">
        <f>VLOOKUP(A50,'CGS estimates'!$A$8:$L$154,11,FALSE)+E50</f>
        <v>7.4315314858598178</v>
      </c>
      <c r="G50" s="4">
        <f t="shared" si="1"/>
        <v>7.569600636423135</v>
      </c>
      <c r="L50" s="59">
        <f t="shared" si="5"/>
        <v>7.569600636423135</v>
      </c>
      <c r="M50" s="56"/>
      <c r="N50" s="62"/>
      <c r="O50" s="59"/>
      <c r="P50" s="59"/>
      <c r="Q50" s="5"/>
      <c r="S50" s="5"/>
    </row>
    <row r="51" spans="1:19">
      <c r="A51" s="10">
        <f>'CGS estimates'!A54</f>
        <v>41705</v>
      </c>
      <c r="B51" s="59" t="str">
        <f>IFERROR(VLOOKUP(A51,'RBA data and adjustments'!$A$13:$AS$129,45,FALSE),"")</f>
        <v/>
      </c>
      <c r="C51" s="59" t="str">
        <f>IF(B51&lt;&gt;"",B51-VLOOKUP($A51,'CGS estimates'!$A$8:$L$154,11,FALSE),"")</f>
        <v/>
      </c>
      <c r="D51" s="59">
        <f t="shared" si="6"/>
        <v>3.3445136513257352</v>
      </c>
      <c r="E51" s="59">
        <f t="shared" si="3"/>
        <v>3.3445136513257352</v>
      </c>
      <c r="F51" s="59">
        <f>VLOOKUP(A51,'CGS estimates'!$A$8:$L$154,11,FALSE)+E51</f>
        <v>7.4972185693585214</v>
      </c>
      <c r="G51" s="4">
        <f t="shared" si="1"/>
        <v>7.63773928505036</v>
      </c>
      <c r="L51" s="59">
        <f t="shared" si="5"/>
        <v>7.63773928505036</v>
      </c>
      <c r="M51" s="56"/>
      <c r="N51" s="62"/>
      <c r="O51" s="59"/>
      <c r="P51" s="59"/>
      <c r="Q51" s="5"/>
      <c r="S51" s="5"/>
    </row>
    <row r="52" spans="1:19">
      <c r="A52" s="10">
        <f>'CGS estimates'!A55</f>
        <v>41708</v>
      </c>
      <c r="B52" s="59" t="str">
        <f>IFERROR(VLOOKUP(A52,'RBA data and adjustments'!$A$13:$AS$129,45,FALSE),"")</f>
        <v/>
      </c>
      <c r="C52" s="59" t="str">
        <f>IF(B52&lt;&gt;"",B52-VLOOKUP($A52,'CGS estimates'!$A$8:$L$154,11,FALSE),"")</f>
        <v/>
      </c>
      <c r="D52" s="59">
        <f t="shared" si="6"/>
        <v>3.3326404755923402</v>
      </c>
      <c r="E52" s="59">
        <f t="shared" si="3"/>
        <v>3.3326404755923402</v>
      </c>
      <c r="F52" s="59">
        <f>VLOOKUP(A52,'CGS estimates'!$A$8:$L$154,11,FALSE)+E52</f>
        <v>7.5261650657562749</v>
      </c>
      <c r="G52" s="4">
        <f t="shared" si="1"/>
        <v>7.6677729672488093</v>
      </c>
      <c r="L52" s="59">
        <f t="shared" si="5"/>
        <v>7.6677729672488093</v>
      </c>
      <c r="M52" s="56"/>
      <c r="N52" s="62"/>
      <c r="O52" s="59"/>
      <c r="P52" s="59"/>
      <c r="Q52" s="5"/>
      <c r="S52" s="5"/>
    </row>
    <row r="53" spans="1:19">
      <c r="A53" s="10">
        <f>'CGS estimates'!A56</f>
        <v>41709</v>
      </c>
      <c r="B53" s="59" t="str">
        <f>IFERROR(VLOOKUP(A53,'RBA data and adjustments'!$A$13:$AS$129,45,FALSE),"")</f>
        <v/>
      </c>
      <c r="C53" s="59" t="str">
        <f>IF(B53&lt;&gt;"",B53-VLOOKUP($A53,'CGS estimates'!$A$8:$L$154,11,FALSE),"")</f>
        <v/>
      </c>
      <c r="D53" s="59">
        <f t="shared" si="6"/>
        <v>3.3286827503478751</v>
      </c>
      <c r="E53" s="59">
        <f t="shared" si="3"/>
        <v>3.3286827503478751</v>
      </c>
      <c r="F53" s="59">
        <f>VLOOKUP(A53,'CGS estimates'!$A$8:$L$154,11,FALSE)+E53</f>
        <v>7.4969204552659079</v>
      </c>
      <c r="G53" s="4">
        <f t="shared" si="1"/>
        <v>7.6374299960473735</v>
      </c>
      <c r="L53" s="59">
        <f t="shared" si="5"/>
        <v>7.6374299960473735</v>
      </c>
      <c r="M53" s="56"/>
      <c r="N53" s="62"/>
      <c r="O53" s="59"/>
      <c r="P53" s="59"/>
      <c r="Q53" s="5"/>
      <c r="S53" s="5"/>
    </row>
    <row r="54" spans="1:19">
      <c r="A54" s="10">
        <f>'CGS estimates'!A57</f>
        <v>41710</v>
      </c>
      <c r="B54" s="59" t="str">
        <f>IFERROR(VLOOKUP(A54,'RBA data and adjustments'!$A$13:$AS$129,45,FALSE),"")</f>
        <v/>
      </c>
      <c r="C54" s="59" t="str">
        <f>IF(B54&lt;&gt;"",B54-VLOOKUP($A54,'CGS estimates'!$A$8:$L$154,11,FALSE),"")</f>
        <v/>
      </c>
      <c r="D54" s="59">
        <f t="shared" si="6"/>
        <v>3.3247250251034099</v>
      </c>
      <c r="E54" s="59">
        <f t="shared" si="3"/>
        <v>3.3247250251034099</v>
      </c>
      <c r="F54" s="59">
        <f>VLOOKUP(A54,'CGS estimates'!$A$8:$L$154,11,FALSE)+E54</f>
        <v>7.4832496152673444</v>
      </c>
      <c r="G54" s="4">
        <f t="shared" si="1"/>
        <v>7.6232471772783361</v>
      </c>
      <c r="L54" s="59">
        <f t="shared" si="5"/>
        <v>7.6232471772783361</v>
      </c>
      <c r="M54" s="56"/>
      <c r="N54" s="62"/>
      <c r="O54" s="59"/>
      <c r="P54" s="59"/>
      <c r="Q54" s="5"/>
      <c r="S54" s="5"/>
    </row>
    <row r="55" spans="1:19">
      <c r="A55" s="10">
        <f>'CGS estimates'!A58</f>
        <v>41711</v>
      </c>
      <c r="B55" s="59" t="str">
        <f>IFERROR(VLOOKUP(A55,'RBA data and adjustments'!$A$13:$AS$129,45,FALSE),"")</f>
        <v/>
      </c>
      <c r="C55" s="59" t="str">
        <f>IF(B55&lt;&gt;"",B55-VLOOKUP($A55,'CGS estimates'!$A$8:$L$154,11,FALSE),"")</f>
        <v/>
      </c>
      <c r="D55" s="59">
        <f t="shared" si="6"/>
        <v>3.3207672998589453</v>
      </c>
      <c r="E55" s="59">
        <f t="shared" si="3"/>
        <v>3.3207672998589453</v>
      </c>
      <c r="F55" s="59">
        <f>VLOOKUP(A55,'CGS estimates'!$A$8:$L$154,11,FALSE)+E55</f>
        <v>7.475644349039273</v>
      </c>
      <c r="G55" s="4">
        <f t="shared" si="1"/>
        <v>7.6153574951225655</v>
      </c>
      <c r="L55" s="59">
        <f t="shared" si="5"/>
        <v>7.6153574951225655</v>
      </c>
      <c r="M55" s="56"/>
      <c r="N55" s="62"/>
      <c r="O55" s="59"/>
      <c r="P55" s="59"/>
      <c r="Q55" s="5"/>
      <c r="S55" s="5"/>
    </row>
    <row r="56" spans="1:19">
      <c r="A56" s="10">
        <f>'CGS estimates'!A59</f>
        <v>41712</v>
      </c>
      <c r="B56" s="59" t="str">
        <f>IFERROR(VLOOKUP(A56,'RBA data and adjustments'!$A$13:$AS$129,45,FALSE),"")</f>
        <v/>
      </c>
      <c r="C56" s="59" t="str">
        <f>IF(B56&lt;&gt;"",B56-VLOOKUP($A56,'CGS estimates'!$A$8:$L$154,11,FALSE),"")</f>
        <v/>
      </c>
      <c r="D56" s="59">
        <f t="shared" si="6"/>
        <v>3.3168095746144801</v>
      </c>
      <c r="E56" s="59">
        <f t="shared" si="3"/>
        <v>3.3168095746144801</v>
      </c>
      <c r="F56" s="59">
        <f>VLOOKUP(A56,'CGS estimates'!$A$8:$L$154,11,FALSE)+E56</f>
        <v>7.3419461866363385</v>
      </c>
      <c r="G56" s="4">
        <f t="shared" si="1"/>
        <v>7.4767066211549826</v>
      </c>
      <c r="L56" s="59">
        <f t="shared" si="5"/>
        <v>7.4767066211549826</v>
      </c>
      <c r="M56" s="56"/>
      <c r="N56" s="62"/>
      <c r="O56" s="59"/>
      <c r="P56" s="59"/>
      <c r="Q56" s="5"/>
      <c r="S56" s="5"/>
    </row>
    <row r="57" spans="1:19">
      <c r="A57" s="10">
        <f>'CGS estimates'!A60</f>
        <v>41715</v>
      </c>
      <c r="B57" s="59" t="str">
        <f>IFERROR(VLOOKUP(A57,'RBA data and adjustments'!$A$13:$AS$129,45,FALSE),"")</f>
        <v/>
      </c>
      <c r="C57" s="59" t="str">
        <f>IF(B57&lt;&gt;"",B57-VLOOKUP($A57,'CGS estimates'!$A$8:$L$154,11,FALSE),"")</f>
        <v/>
      </c>
      <c r="D57" s="59">
        <f t="shared" si="6"/>
        <v>3.3049363988810847</v>
      </c>
      <c r="E57" s="59">
        <f t="shared" si="3"/>
        <v>3.3049363988810847</v>
      </c>
      <c r="F57" s="59">
        <f>VLOOKUP(A57,'CGS estimates'!$A$8:$L$154,11,FALSE)+E57</f>
        <v>7.3408516994275335</v>
      </c>
      <c r="G57" s="4">
        <f t="shared" si="1"/>
        <v>7.4755719586100167</v>
      </c>
      <c r="L57" s="59">
        <f t="shared" si="5"/>
        <v>7.4755719586100167</v>
      </c>
      <c r="M57" s="56"/>
      <c r="N57" s="62"/>
      <c r="O57" s="59"/>
      <c r="P57" s="59"/>
      <c r="Q57" s="5"/>
      <c r="S57" s="5"/>
    </row>
    <row r="58" spans="1:19">
      <c r="A58" s="10">
        <f>'CGS estimates'!A61</f>
        <v>41716</v>
      </c>
      <c r="B58" s="59" t="str">
        <f>IFERROR(VLOOKUP(A58,'RBA data and adjustments'!$A$13:$AS$129,45,FALSE),"")</f>
        <v/>
      </c>
      <c r="C58" s="59" t="str">
        <f>IF(B58&lt;&gt;"",B58-VLOOKUP($A58,'CGS estimates'!$A$8:$L$154,11,FALSE),"")</f>
        <v/>
      </c>
      <c r="D58" s="59">
        <f t="shared" si="6"/>
        <v>3.3009786736366196</v>
      </c>
      <c r="E58" s="59">
        <f t="shared" si="3"/>
        <v>3.3009786736366196</v>
      </c>
      <c r="F58" s="59">
        <f>VLOOKUP(A58,'CGS estimates'!$A$8:$L$154,11,FALSE)+E58</f>
        <v>7.3716890561502808</v>
      </c>
      <c r="G58" s="4">
        <f t="shared" si="1"/>
        <v>7.5075435550016945</v>
      </c>
      <c r="L58" s="59">
        <f t="shared" si="5"/>
        <v>7.5075435550016945</v>
      </c>
      <c r="M58" s="56"/>
      <c r="N58" s="62"/>
      <c r="O58" s="59"/>
      <c r="P58" s="59"/>
      <c r="Q58" s="5"/>
      <c r="S58" s="5"/>
    </row>
    <row r="59" spans="1:19">
      <c r="A59" s="10">
        <f>'CGS estimates'!A62</f>
        <v>41717</v>
      </c>
      <c r="B59" s="59" t="str">
        <f>IFERROR(VLOOKUP(A59,'RBA data and adjustments'!$A$13:$AS$129,45,FALSE),"")</f>
        <v/>
      </c>
      <c r="C59" s="59" t="str">
        <f>IF(B59&lt;&gt;"",B59-VLOOKUP($A59,'CGS estimates'!$A$8:$L$154,11,FALSE),"")</f>
        <v/>
      </c>
      <c r="D59" s="59">
        <f t="shared" si="6"/>
        <v>3.2970209483921549</v>
      </c>
      <c r="E59" s="59">
        <f t="shared" si="3"/>
        <v>3.2970209483921549</v>
      </c>
      <c r="F59" s="59">
        <f>VLOOKUP(A59,'CGS estimates'!$A$8:$L$154,11,FALSE)+E59</f>
        <v>7.348455374621663</v>
      </c>
      <c r="G59" s="4">
        <f t="shared" si="1"/>
        <v>7.483454865603667</v>
      </c>
      <c r="L59" s="59">
        <f t="shared" si="5"/>
        <v>7.483454865603667</v>
      </c>
      <c r="M59" s="56"/>
      <c r="N59" s="62"/>
      <c r="O59" s="59"/>
      <c r="P59" s="59"/>
      <c r="Q59" s="5"/>
      <c r="S59" s="5"/>
    </row>
    <row r="60" spans="1:19">
      <c r="A60" s="10">
        <f>'CGS estimates'!A63</f>
        <v>41718</v>
      </c>
      <c r="B60" s="59" t="str">
        <f>IFERROR(VLOOKUP(A60,'RBA data and adjustments'!$A$13:$AS$129,45,FALSE),"")</f>
        <v/>
      </c>
      <c r="C60" s="59" t="str">
        <f>IF(B60&lt;&gt;"",B60-VLOOKUP($A60,'CGS estimates'!$A$8:$L$154,11,FALSE),"")</f>
        <v/>
      </c>
      <c r="D60" s="59">
        <f t="shared" si="6"/>
        <v>3.2930632231476897</v>
      </c>
      <c r="E60" s="59">
        <f t="shared" si="3"/>
        <v>3.2930632231476897</v>
      </c>
      <c r="F60" s="59">
        <f>VLOOKUP(A60,'CGS estimates'!$A$8:$L$154,11,FALSE)+E60</f>
        <v>7.4093200537487824</v>
      </c>
      <c r="G60" s="4">
        <f t="shared" si="1"/>
        <v>7.5465651128959976</v>
      </c>
      <c r="L60" s="59">
        <f t="shared" si="5"/>
        <v>7.5465651128959976</v>
      </c>
      <c r="M60" s="56"/>
      <c r="N60" s="62"/>
      <c r="O60" s="59"/>
      <c r="P60" s="59"/>
      <c r="Q60" s="5"/>
      <c r="S60" s="5"/>
    </row>
    <row r="61" spans="1:19">
      <c r="A61" s="10">
        <f>'CGS estimates'!A64</f>
        <v>41719</v>
      </c>
      <c r="B61" s="59" t="str">
        <f>IFERROR(VLOOKUP(A61,'RBA data and adjustments'!$A$13:$AS$129,45,FALSE),"")</f>
        <v/>
      </c>
      <c r="C61" s="59" t="str">
        <f>IF(B61&lt;&gt;"",B61-VLOOKUP($A61,'CGS estimates'!$A$8:$L$154,11,FALSE),"")</f>
        <v/>
      </c>
      <c r="D61" s="59">
        <f t="shared" si="6"/>
        <v>3.2891054979032246</v>
      </c>
      <c r="E61" s="59">
        <f t="shared" si="3"/>
        <v>3.2891054979032246</v>
      </c>
      <c r="F61" s="59">
        <f>VLOOKUP(A61,'CGS estimates'!$A$8:$L$154,11,FALSE)+E61</f>
        <v>7.4356355525480335</v>
      </c>
      <c r="G61" s="4">
        <f t="shared" si="1"/>
        <v>7.573857242723836</v>
      </c>
      <c r="L61" s="59">
        <f t="shared" si="5"/>
        <v>7.573857242723836</v>
      </c>
      <c r="M61" s="56"/>
      <c r="N61" s="62"/>
      <c r="O61" s="59"/>
      <c r="P61" s="59"/>
      <c r="Q61" s="5"/>
      <c r="S61" s="5"/>
    </row>
    <row r="62" spans="1:19">
      <c r="A62" s="10">
        <f>'CGS estimates'!A65</f>
        <v>41722</v>
      </c>
      <c r="B62" s="59" t="str">
        <f>IFERROR(VLOOKUP(A62,'RBA data and adjustments'!$A$13:$AS$129,45,FALSE),"")</f>
        <v/>
      </c>
      <c r="C62" s="59" t="str">
        <f>IF(B62&lt;&gt;"",B62-VLOOKUP($A62,'CGS estimates'!$A$8:$L$154,11,FALSE),"")</f>
        <v/>
      </c>
      <c r="D62" s="59">
        <f t="shared" si="6"/>
        <v>3.2772323221698296</v>
      </c>
      <c r="E62" s="59">
        <f t="shared" si="3"/>
        <v>3.2772323221698296</v>
      </c>
      <c r="F62" s="59">
        <f>VLOOKUP(A62,'CGS estimates'!$A$8:$L$154,11,FALSE)+E62</f>
        <v>7.4345820489457868</v>
      </c>
      <c r="G62" s="4">
        <f t="shared" si="1"/>
        <v>7.5727645745520489</v>
      </c>
      <c r="L62" s="59">
        <f t="shared" si="5"/>
        <v>7.5727645745520489</v>
      </c>
      <c r="M62" s="56"/>
      <c r="N62" s="62"/>
      <c r="O62" s="59"/>
      <c r="P62" s="59"/>
      <c r="Q62" s="5"/>
      <c r="S62" s="5"/>
    </row>
    <row r="63" spans="1:19">
      <c r="A63" s="10">
        <f>'CGS estimates'!A66</f>
        <v>41723</v>
      </c>
      <c r="B63" s="59" t="str">
        <f>IFERROR(VLOOKUP(A63,'RBA data and adjustments'!$A$13:$AS$129,45,FALSE),"")</f>
        <v/>
      </c>
      <c r="C63" s="59" t="str">
        <f>IF(B63&lt;&gt;"",B63-VLOOKUP($A63,'CGS estimates'!$A$8:$L$154,11,FALSE),"")</f>
        <v/>
      </c>
      <c r="D63" s="59">
        <f t="shared" si="6"/>
        <v>3.2732745969253645</v>
      </c>
      <c r="E63" s="59">
        <f t="shared" si="3"/>
        <v>3.2732745969253645</v>
      </c>
      <c r="F63" s="59">
        <f>VLOOKUP(A63,'CGS estimates'!$A$8:$L$154,11,FALSE)+E63</f>
        <v>7.3858975477450368</v>
      </c>
      <c r="G63" s="4">
        <f t="shared" si="1"/>
        <v>7.5222762542094923</v>
      </c>
      <c r="L63" s="59">
        <f t="shared" si="5"/>
        <v>7.5222762542094923</v>
      </c>
      <c r="M63" s="56"/>
      <c r="N63" s="62"/>
      <c r="O63" s="59"/>
      <c r="P63" s="59"/>
      <c r="Q63" s="5"/>
      <c r="S63" s="5"/>
    </row>
    <row r="64" spans="1:19">
      <c r="A64" s="10">
        <f>'CGS estimates'!A67</f>
        <v>41724</v>
      </c>
      <c r="B64" s="59" t="str">
        <f>IFERROR(VLOOKUP(A64,'RBA data and adjustments'!$A$13:$AS$129,45,FALSE),"")</f>
        <v/>
      </c>
      <c r="C64" s="59" t="str">
        <f>IF(B64&lt;&gt;"",B64-VLOOKUP($A64,'CGS estimates'!$A$8:$L$154,11,FALSE),"")</f>
        <v/>
      </c>
      <c r="D64" s="59">
        <f t="shared" si="6"/>
        <v>3.2693168716808994</v>
      </c>
      <c r="E64" s="59">
        <f t="shared" si="3"/>
        <v>3.2693168716808994</v>
      </c>
      <c r="F64" s="59">
        <f>VLOOKUP(A64,'CGS estimates'!$A$8:$L$154,11,FALSE)+E64</f>
        <v>7.372213046544287</v>
      </c>
      <c r="G64" s="4">
        <f t="shared" si="1"/>
        <v>7.5080868595533978</v>
      </c>
      <c r="L64" s="59">
        <f t="shared" si="5"/>
        <v>7.5080868595533978</v>
      </c>
      <c r="M64" s="56"/>
      <c r="N64" s="62"/>
      <c r="O64" s="59"/>
      <c r="P64" s="59"/>
      <c r="Q64" s="5"/>
      <c r="S64" s="5"/>
    </row>
    <row r="65" spans="1:19">
      <c r="A65" s="10">
        <f>'CGS estimates'!A68</f>
        <v>41725</v>
      </c>
      <c r="B65" s="59" t="str">
        <f>IFERROR(VLOOKUP(A65,'RBA data and adjustments'!$A$13:$AS$129,45,FALSE),"")</f>
        <v/>
      </c>
      <c r="C65" s="59" t="str">
        <f>IF(B65&lt;&gt;"",B65-VLOOKUP($A65,'CGS estimates'!$A$8:$L$154,11,FALSE),"")</f>
        <v/>
      </c>
      <c r="D65" s="59">
        <f t="shared" si="6"/>
        <v>3.2653591464364342</v>
      </c>
      <c r="E65" s="59">
        <f t="shared" si="3"/>
        <v>3.2653591464364342</v>
      </c>
      <c r="F65" s="59">
        <f>VLOOKUP(A65,'CGS estimates'!$A$8:$L$154,11,FALSE)+E65</f>
        <v>7.3388700753981837</v>
      </c>
      <c r="G65" s="4">
        <f t="shared" si="1"/>
        <v>7.4735176103571277</v>
      </c>
      <c r="L65" s="59">
        <f t="shared" si="5"/>
        <v>7.4735176103571277</v>
      </c>
      <c r="M65" s="56"/>
      <c r="N65" s="62"/>
      <c r="O65" s="59"/>
      <c r="P65" s="59"/>
      <c r="Q65" s="5"/>
      <c r="S65" s="5"/>
    </row>
    <row r="66" spans="1:19">
      <c r="A66" s="10">
        <f>'CGS estimates'!A69</f>
        <v>41726</v>
      </c>
      <c r="B66" s="59" t="str">
        <f>IFERROR(VLOOKUP(A66,'RBA data and adjustments'!$A$13:$AS$129,45,FALSE),"")</f>
        <v/>
      </c>
      <c r="C66" s="59" t="str">
        <f>IF(B66&lt;&gt;"",B66-VLOOKUP($A66,'CGS estimates'!$A$8:$L$154,11,FALSE),"")</f>
        <v/>
      </c>
      <c r="D66" s="59">
        <f t="shared" si="6"/>
        <v>3.2614014211919691</v>
      </c>
      <c r="E66" s="59">
        <f t="shared" si="3"/>
        <v>3.2614014211919691</v>
      </c>
      <c r="F66" s="59">
        <f>VLOOKUP(A66,'CGS estimates'!$A$8:$L$154,11,FALSE)+E66</f>
        <v>7.3201719129952476</v>
      </c>
      <c r="G66" s="4">
        <f t="shared" si="1"/>
        <v>7.4541342050847614</v>
      </c>
      <c r="L66" s="59">
        <f t="shared" si="5"/>
        <v>7.4541342050847614</v>
      </c>
      <c r="M66" s="56"/>
      <c r="N66" s="62"/>
      <c r="O66" s="59"/>
      <c r="P66" s="59"/>
      <c r="Q66" s="5"/>
      <c r="S66" s="5"/>
    </row>
    <row r="67" spans="1:19">
      <c r="A67" s="10">
        <f>'CGS estimates'!A70</f>
        <v>41729</v>
      </c>
      <c r="B67" s="59">
        <f>IFERROR(VLOOKUP(A67,'RBA data and adjustments'!$A$13:$AS$129,45,FALSE),"")</f>
        <v>7.323790540540541</v>
      </c>
      <c r="C67" s="59">
        <f>IF(B67&lt;&gt;"",B67-VLOOKUP($A67,'CGS estimates'!$A$8:$L$154,11,FALSE),"")</f>
        <v>3.2495282454585741</v>
      </c>
      <c r="D67" s="58"/>
      <c r="E67" s="59">
        <f t="shared" si="3"/>
        <v>3.2495282454585741</v>
      </c>
      <c r="F67" s="59">
        <f>VLOOKUP(A67,'CGS estimates'!$A$8:$L$154,11,FALSE)+E67</f>
        <v>7.323790540540541</v>
      </c>
      <c r="G67" s="4">
        <f t="shared" si="1"/>
        <v>7.4578853102448273</v>
      </c>
      <c r="L67" s="59">
        <f t="shared" si="5"/>
        <v>7.4578853102448273</v>
      </c>
      <c r="M67" s="56"/>
      <c r="N67" s="62"/>
      <c r="O67" s="58"/>
      <c r="P67" s="59"/>
      <c r="Q67" s="5"/>
      <c r="S67" s="5"/>
    </row>
    <row r="68" spans="1:19">
      <c r="A68" s="10">
        <f>'CGS estimates'!A71</f>
        <v>41730</v>
      </c>
      <c r="B68" s="59" t="str">
        <f>IFERROR(VLOOKUP(A68,'RBA data and adjustments'!$A$13:$AS$129,45,FALSE),"")</f>
        <v/>
      </c>
      <c r="C68" s="59" t="str">
        <f>IF(B68&lt;&gt;"",B68-VLOOKUP($A68,'CGS estimates'!$A$8:$L$154,11,FALSE),"")</f>
        <v/>
      </c>
      <c r="D68" s="59">
        <f t="shared" ref="D68:D85" si="7">C$67+(A68-$A$67)*(C$86-C$67)/($A$86-$A$67)</f>
        <v>3.228285709806201</v>
      </c>
      <c r="E68" s="59">
        <f t="shared" si="3"/>
        <v>3.228285709806201</v>
      </c>
      <c r="F68" s="59">
        <f>VLOOKUP(A68,'CGS estimates'!$A$8:$L$154,11,FALSE)+E68</f>
        <v>7.3528212289318837</v>
      </c>
      <c r="G68" s="4">
        <f t="shared" si="1"/>
        <v>7.4879811789934747</v>
      </c>
      <c r="L68" s="59">
        <f t="shared" si="5"/>
        <v>7.4879811789934747</v>
      </c>
      <c r="M68" s="56"/>
      <c r="N68" s="62"/>
      <c r="O68" s="59"/>
      <c r="P68" s="59"/>
      <c r="Q68" s="5"/>
      <c r="S68" s="5"/>
    </row>
    <row r="69" spans="1:19">
      <c r="A69" s="10">
        <f>'CGS estimates'!A72</f>
        <v>41731</v>
      </c>
      <c r="B69" s="59" t="str">
        <f>IFERROR(VLOOKUP(A69,'RBA data and adjustments'!$A$13:$AS$129,45,FALSE),"")</f>
        <v/>
      </c>
      <c r="C69" s="59" t="str">
        <f>IF(B69&lt;&gt;"",B69-VLOOKUP($A69,'CGS estimates'!$A$8:$L$154,11,FALSE),"")</f>
        <v/>
      </c>
      <c r="D69" s="59">
        <f t="shared" si="7"/>
        <v>3.2070431741538279</v>
      </c>
      <c r="E69" s="59">
        <f t="shared" si="3"/>
        <v>3.2070431741538279</v>
      </c>
      <c r="F69" s="59">
        <f>VLOOKUP(A69,'CGS estimates'!$A$8:$L$154,11,FALSE)+E69</f>
        <v>7.3718519173232266</v>
      </c>
      <c r="G69" s="4">
        <f t="shared" si="1"/>
        <v>7.5077124190505939</v>
      </c>
      <c r="L69" s="59">
        <f t="shared" ref="L69:L100" si="8">100*((1+F69/200)^2-1)</f>
        <v>7.5077124190505939</v>
      </c>
      <c r="M69" s="56"/>
      <c r="N69" s="62"/>
      <c r="O69" s="59"/>
      <c r="P69" s="59"/>
      <c r="Q69" s="5"/>
      <c r="S69" s="5"/>
    </row>
    <row r="70" spans="1:19">
      <c r="A70" s="10">
        <f>'CGS estimates'!A73</f>
        <v>41732</v>
      </c>
      <c r="B70" s="59" t="str">
        <f>IFERROR(VLOOKUP(A70,'RBA data and adjustments'!$A$13:$AS$129,45,FALSE),"")</f>
        <v/>
      </c>
      <c r="C70" s="59" t="str">
        <f>IF(B70&lt;&gt;"",B70-VLOOKUP($A70,'CGS estimates'!$A$8:$L$154,11,FALSE),"")</f>
        <v/>
      </c>
      <c r="D70" s="59">
        <f t="shared" si="7"/>
        <v>3.1858006385014552</v>
      </c>
      <c r="E70" s="59">
        <f t="shared" ref="E70:E133" si="9">IF(C70&lt;&gt;"",C70,D70)</f>
        <v>3.1858006385014552</v>
      </c>
      <c r="F70" s="59">
        <f>VLOOKUP(A70,'CGS estimates'!$A$8:$L$154,11,FALSE)+E70</f>
        <v>7.3611285073539143</v>
      </c>
      <c r="G70" s="4">
        <f t="shared" ref="G70:G133" si="10">100*((1+F70/200)^2-1)</f>
        <v>7.4965940396083619</v>
      </c>
      <c r="L70" s="59">
        <f t="shared" si="8"/>
        <v>7.4965940396083619</v>
      </c>
      <c r="M70" s="56"/>
      <c r="N70" s="62"/>
      <c r="O70" s="59"/>
      <c r="P70" s="59"/>
      <c r="Q70" s="5"/>
      <c r="S70" s="5"/>
    </row>
    <row r="71" spans="1:19">
      <c r="A71" s="10">
        <f>'CGS estimates'!A74</f>
        <v>41733</v>
      </c>
      <c r="B71" s="59" t="str">
        <f>IFERROR(VLOOKUP(A71,'RBA data and adjustments'!$A$13:$AS$129,45,FALSE),"")</f>
        <v/>
      </c>
      <c r="C71" s="59" t="str">
        <f>IF(B71&lt;&gt;"",B71-VLOOKUP($A71,'CGS estimates'!$A$8:$L$154,11,FALSE),"")</f>
        <v/>
      </c>
      <c r="D71" s="59">
        <f t="shared" si="7"/>
        <v>3.1645581028490821</v>
      </c>
      <c r="E71" s="59">
        <f t="shared" si="9"/>
        <v>3.1645581028490821</v>
      </c>
      <c r="F71" s="59">
        <f>VLOOKUP(A71,'CGS estimates'!$A$8:$L$154,11,FALSE)+E71</f>
        <v>7.3151455345430723</v>
      </c>
      <c r="G71" s="4">
        <f t="shared" si="10"/>
        <v>7.4489239200219437</v>
      </c>
      <c r="L71" s="59">
        <f t="shared" si="8"/>
        <v>7.4489239200219437</v>
      </c>
      <c r="M71" s="56"/>
      <c r="N71" s="62"/>
      <c r="O71" s="59"/>
      <c r="P71" s="59"/>
      <c r="Q71" s="5"/>
      <c r="S71" s="5"/>
    </row>
    <row r="72" spans="1:19">
      <c r="A72" s="10">
        <f>'CGS estimates'!A75</f>
        <v>41736</v>
      </c>
      <c r="B72" s="59" t="str">
        <f>IFERROR(VLOOKUP(A72,'RBA data and adjustments'!$A$13:$AS$129,45,FALSE),"")</f>
        <v/>
      </c>
      <c r="C72" s="59" t="str">
        <f>IF(B72&lt;&gt;"",B72-VLOOKUP($A72,'CGS estimates'!$A$8:$L$154,11,FALSE),"")</f>
        <v/>
      </c>
      <c r="D72" s="59">
        <f t="shared" si="7"/>
        <v>3.1008304958919632</v>
      </c>
      <c r="E72" s="59">
        <f t="shared" si="9"/>
        <v>3.1008304958919632</v>
      </c>
      <c r="F72" s="59">
        <f>VLOOKUP(A72,'CGS estimates'!$A$8:$L$154,11,FALSE)+E72</f>
        <v>7.1771966161105425</v>
      </c>
      <c r="G72" s="4">
        <f t="shared" si="10"/>
        <v>7.3059769942763086</v>
      </c>
      <c r="L72" s="59">
        <f t="shared" si="8"/>
        <v>7.3059769942763086</v>
      </c>
      <c r="M72" s="56"/>
      <c r="N72" s="62"/>
      <c r="O72" s="59"/>
      <c r="P72" s="59"/>
      <c r="Q72" s="5"/>
      <c r="S72" s="5"/>
    </row>
    <row r="73" spans="1:19">
      <c r="A73" s="10">
        <f>'CGS estimates'!A76</f>
        <v>41737</v>
      </c>
      <c r="B73" s="59" t="str">
        <f>IFERROR(VLOOKUP(A73,'RBA data and adjustments'!$A$13:$AS$129,45,FALSE),"")</f>
        <v/>
      </c>
      <c r="C73" s="59" t="str">
        <f>IF(B73&lt;&gt;"",B73-VLOOKUP($A73,'CGS estimates'!$A$8:$L$154,11,FALSE),"")</f>
        <v/>
      </c>
      <c r="D73" s="59">
        <f t="shared" si="7"/>
        <v>3.0795879602395901</v>
      </c>
      <c r="E73" s="59">
        <f t="shared" si="9"/>
        <v>3.0795879602395901</v>
      </c>
      <c r="F73" s="59">
        <f>VLOOKUP(A73,'CGS estimates'!$A$8:$L$154,11,FALSE)+E73</f>
        <v>7.161036047671284</v>
      </c>
      <c r="G73" s="4">
        <f t="shared" si="10"/>
        <v>7.2892371408613821</v>
      </c>
      <c r="L73" s="59">
        <f t="shared" si="8"/>
        <v>7.2892371408613821</v>
      </c>
      <c r="M73" s="56"/>
      <c r="N73" s="62"/>
      <c r="O73" s="59"/>
      <c r="P73" s="59"/>
      <c r="Q73" s="5"/>
      <c r="S73" s="5"/>
    </row>
    <row r="74" spans="1:19">
      <c r="A74" s="10">
        <f>'CGS estimates'!A77</f>
        <v>41738</v>
      </c>
      <c r="B74" s="59" t="str">
        <f>IFERROR(VLOOKUP(A74,'RBA data and adjustments'!$A$13:$AS$129,45,FALSE),"")</f>
        <v/>
      </c>
      <c r="C74" s="59" t="str">
        <f>IF(B74&lt;&gt;"",B74-VLOOKUP($A74,'CGS estimates'!$A$8:$L$154,11,FALSE),"")</f>
        <v/>
      </c>
      <c r="D74" s="59">
        <f t="shared" si="7"/>
        <v>3.058345424587217</v>
      </c>
      <c r="E74" s="59">
        <f t="shared" si="9"/>
        <v>3.058345424587217</v>
      </c>
      <c r="F74" s="59">
        <f>VLOOKUP(A74,'CGS estimates'!$A$8:$L$154,11,FALSE)+E74</f>
        <v>7.1250667360626272</v>
      </c>
      <c r="G74" s="4">
        <f t="shared" si="10"/>
        <v>7.2519831760460063</v>
      </c>
      <c r="L74" s="59">
        <f t="shared" si="8"/>
        <v>7.2519831760460063</v>
      </c>
      <c r="M74" s="56"/>
      <c r="N74" s="62"/>
      <c r="O74" s="59"/>
      <c r="P74" s="59"/>
      <c r="Q74" s="5"/>
      <c r="S74" s="5"/>
    </row>
    <row r="75" spans="1:19">
      <c r="A75" s="10">
        <f>'CGS estimates'!A78</f>
        <v>41739</v>
      </c>
      <c r="B75" s="59" t="str">
        <f>IFERROR(VLOOKUP(A75,'RBA data and adjustments'!$A$13:$AS$129,45,FALSE),"")</f>
        <v/>
      </c>
      <c r="C75" s="59" t="str">
        <f>IF(B75&lt;&gt;"",B75-VLOOKUP($A75,'CGS estimates'!$A$8:$L$154,11,FALSE),"")</f>
        <v/>
      </c>
      <c r="D75" s="59">
        <f t="shared" si="7"/>
        <v>3.0371028889348439</v>
      </c>
      <c r="E75" s="59">
        <f t="shared" si="9"/>
        <v>3.0371028889348439</v>
      </c>
      <c r="F75" s="59">
        <f>VLOOKUP(A75,'CGS estimates'!$A$8:$L$154,11,FALSE)+E75</f>
        <v>7.0890974244539695</v>
      </c>
      <c r="G75" s="4">
        <f t="shared" si="10"/>
        <v>7.2147356801874674</v>
      </c>
      <c r="L75" s="59">
        <f t="shared" si="8"/>
        <v>7.2147356801874674</v>
      </c>
      <c r="M75" s="56"/>
      <c r="N75" s="62"/>
      <c r="O75" s="59"/>
      <c r="P75" s="59"/>
      <c r="Q75" s="5"/>
      <c r="S75" s="5"/>
    </row>
    <row r="76" spans="1:19">
      <c r="A76" s="10">
        <f>'CGS estimates'!A79</f>
        <v>41740</v>
      </c>
      <c r="B76" s="59" t="str">
        <f>IFERROR(VLOOKUP(A76,'RBA data and adjustments'!$A$13:$AS$129,45,FALSE),"")</f>
        <v/>
      </c>
      <c r="C76" s="59" t="str">
        <f>IF(B76&lt;&gt;"",B76-VLOOKUP($A76,'CGS estimates'!$A$8:$L$154,11,FALSE),"")</f>
        <v/>
      </c>
      <c r="D76" s="59">
        <f t="shared" si="7"/>
        <v>3.0158603532824713</v>
      </c>
      <c r="E76" s="59">
        <f t="shared" si="9"/>
        <v>3.0158603532824713</v>
      </c>
      <c r="F76" s="59">
        <f>VLOOKUP(A76,'CGS estimates'!$A$8:$L$154,11,FALSE)+E76</f>
        <v>7.0331281128453131</v>
      </c>
      <c r="G76" s="4">
        <f t="shared" si="10"/>
        <v>7.1567903404745614</v>
      </c>
      <c r="L76" s="59">
        <f t="shared" si="8"/>
        <v>7.1567903404745614</v>
      </c>
      <c r="M76" s="56"/>
      <c r="N76" s="62"/>
      <c r="O76" s="59"/>
      <c r="P76" s="59"/>
      <c r="Q76" s="5"/>
      <c r="S76" s="5"/>
    </row>
    <row r="77" spans="1:19">
      <c r="A77" s="10">
        <f>'CGS estimates'!A80</f>
        <v>41743</v>
      </c>
      <c r="B77" s="59" t="str">
        <f>IFERROR(VLOOKUP(A77,'RBA data and adjustments'!$A$13:$AS$129,45,FALSE),"")</f>
        <v/>
      </c>
      <c r="C77" s="59" t="str">
        <f>IF(B77&lt;&gt;"",B77-VLOOKUP($A77,'CGS estimates'!$A$8:$L$154,11,FALSE),"")</f>
        <v/>
      </c>
      <c r="D77" s="59">
        <f t="shared" si="7"/>
        <v>2.9521327463253519</v>
      </c>
      <c r="E77" s="59">
        <f t="shared" si="9"/>
        <v>2.9521327463253519</v>
      </c>
      <c r="F77" s="59">
        <f>VLOOKUP(A77,'CGS estimates'!$A$8:$L$154,11,FALSE)+E77</f>
        <v>6.9152201780193412</v>
      </c>
      <c r="G77" s="4">
        <f t="shared" si="10"/>
        <v>7.0347708532955355</v>
      </c>
      <c r="L77" s="59">
        <f t="shared" si="8"/>
        <v>7.0347708532955355</v>
      </c>
      <c r="M77" s="56"/>
      <c r="N77" s="62"/>
      <c r="O77" s="59"/>
      <c r="P77" s="59"/>
      <c r="Q77" s="5"/>
      <c r="S77" s="5"/>
    </row>
    <row r="78" spans="1:19">
      <c r="A78" s="10">
        <f>'CGS estimates'!A81</f>
        <v>41744</v>
      </c>
      <c r="B78" s="59" t="str">
        <f>IFERROR(VLOOKUP(A78,'RBA data and adjustments'!$A$13:$AS$129,45,FALSE),"")</f>
        <v/>
      </c>
      <c r="C78" s="59" t="str">
        <f>IF(B78&lt;&gt;"",B78-VLOOKUP($A78,'CGS estimates'!$A$8:$L$154,11,FALSE),"")</f>
        <v/>
      </c>
      <c r="D78" s="59">
        <f t="shared" si="7"/>
        <v>2.9308902106729793</v>
      </c>
      <c r="E78" s="59">
        <f t="shared" si="9"/>
        <v>2.9308902106729793</v>
      </c>
      <c r="F78" s="59">
        <f>VLOOKUP(A78,'CGS estimates'!$A$8:$L$154,11,FALSE)+E78</f>
        <v>6.9192508664106844</v>
      </c>
      <c r="G78" s="4">
        <f t="shared" si="10"/>
        <v>7.0389409477915166</v>
      </c>
      <c r="L78" s="59">
        <f t="shared" si="8"/>
        <v>7.0389409477915166</v>
      </c>
      <c r="M78" s="56"/>
      <c r="N78" s="62"/>
      <c r="O78" s="59"/>
      <c r="P78" s="59"/>
      <c r="Q78" s="5"/>
      <c r="S78" s="5"/>
    </row>
    <row r="79" spans="1:19">
      <c r="A79" s="10">
        <f>'CGS estimates'!A82</f>
        <v>41745</v>
      </c>
      <c r="B79" s="59" t="str">
        <f>IFERROR(VLOOKUP(A79,'RBA data and adjustments'!$A$13:$AS$129,45,FALSE),"")</f>
        <v/>
      </c>
      <c r="C79" s="59" t="str">
        <f>IF(B79&lt;&gt;"",B79-VLOOKUP($A79,'CGS estimates'!$A$8:$L$154,11,FALSE),"")</f>
        <v/>
      </c>
      <c r="D79" s="59">
        <f t="shared" si="7"/>
        <v>2.9096476750206062</v>
      </c>
      <c r="E79" s="59">
        <f t="shared" si="9"/>
        <v>2.9096476750206062</v>
      </c>
      <c r="F79" s="59">
        <f>VLOOKUP(A79,'CGS estimates'!$A$8:$L$154,11,FALSE)+E79</f>
        <v>6.8832815548020267</v>
      </c>
      <c r="G79" s="4">
        <f t="shared" si="10"/>
        <v>7.0017304672087111</v>
      </c>
      <c r="L79" s="59">
        <f t="shared" si="8"/>
        <v>7.0017304672087111</v>
      </c>
      <c r="M79" s="56"/>
      <c r="N79" s="62"/>
      <c r="O79" s="59"/>
      <c r="P79" s="59"/>
      <c r="Q79" s="5"/>
      <c r="S79" s="5"/>
    </row>
    <row r="80" spans="1:19">
      <c r="A80" s="10">
        <f>'CGS estimates'!A83</f>
        <v>41746</v>
      </c>
      <c r="B80" s="59" t="str">
        <f>IFERROR(VLOOKUP(A80,'RBA data and adjustments'!$A$13:$AS$129,45,FALSE),"")</f>
        <v/>
      </c>
      <c r="C80" s="59" t="str">
        <f>IF(B80&lt;&gt;"",B80-VLOOKUP($A80,'CGS estimates'!$A$8:$L$154,11,FALSE),"")</f>
        <v/>
      </c>
      <c r="D80" s="59">
        <f t="shared" si="7"/>
        <v>2.8884051393682331</v>
      </c>
      <c r="E80" s="59">
        <f t="shared" si="9"/>
        <v>2.8884051393682331</v>
      </c>
      <c r="F80" s="59">
        <f>VLOOKUP(A80,'CGS estimates'!$A$8:$L$154,11,FALSE)+E80</f>
        <v>6.84731224319337</v>
      </c>
      <c r="G80" s="4">
        <f t="shared" si="10"/>
        <v>6.964526455582809</v>
      </c>
      <c r="L80" s="59">
        <f t="shared" si="8"/>
        <v>6.964526455582809</v>
      </c>
      <c r="M80" s="56"/>
      <c r="N80" s="62"/>
      <c r="O80" s="59"/>
      <c r="P80" s="59"/>
      <c r="Q80" s="5"/>
      <c r="S80" s="5"/>
    </row>
    <row r="81" spans="1:19">
      <c r="A81" s="10">
        <f>'CGS estimates'!A84</f>
        <v>41751</v>
      </c>
      <c r="B81" s="59" t="str">
        <f>IFERROR(VLOOKUP(A81,'RBA data and adjustments'!$A$13:$AS$129,45,FALSE),"")</f>
        <v/>
      </c>
      <c r="C81" s="59" t="str">
        <f>IF(B81&lt;&gt;"",B81-VLOOKUP($A81,'CGS estimates'!$A$8:$L$154,11,FALSE),"")</f>
        <v/>
      </c>
      <c r="D81" s="59">
        <f t="shared" si="7"/>
        <v>2.782192461106368</v>
      </c>
      <c r="E81" s="59">
        <f t="shared" si="9"/>
        <v>2.782192461106368</v>
      </c>
      <c r="F81" s="59">
        <f>VLOOKUP(A81,'CGS estimates'!$A$8:$L$154,11,FALSE)+E81</f>
        <v>6.7874253378186964</v>
      </c>
      <c r="G81" s="4">
        <f t="shared" si="10"/>
        <v>6.9025981946098769</v>
      </c>
      <c r="L81" s="59">
        <f t="shared" si="8"/>
        <v>6.9025981946098769</v>
      </c>
      <c r="M81" s="56"/>
      <c r="N81" s="62"/>
      <c r="O81" s="59"/>
      <c r="P81" s="59"/>
      <c r="Q81" s="5"/>
      <c r="S81" s="5"/>
    </row>
    <row r="82" spans="1:19">
      <c r="A82" s="10">
        <f>'CGS estimates'!A85</f>
        <v>41752</v>
      </c>
      <c r="B82" s="59" t="str">
        <f>IFERROR(VLOOKUP(A82,'RBA data and adjustments'!$A$13:$AS$129,45,FALSE),"")</f>
        <v/>
      </c>
      <c r="C82" s="59" t="str">
        <f>IF(B82&lt;&gt;"",B82-VLOOKUP($A82,'CGS estimates'!$A$8:$L$154,11,FALSE),"")</f>
        <v/>
      </c>
      <c r="D82" s="59">
        <f t="shared" si="7"/>
        <v>2.7609499254539949</v>
      </c>
      <c r="E82" s="59">
        <f t="shared" si="9"/>
        <v>2.7609499254539949</v>
      </c>
      <c r="F82" s="59">
        <f>VLOOKUP(A82,'CGS estimates'!$A$8:$L$154,11,FALSE)+E82</f>
        <v>6.7263882816183784</v>
      </c>
      <c r="G82" s="4">
        <f t="shared" si="10"/>
        <v>6.8394990299061043</v>
      </c>
      <c r="L82" s="59">
        <f t="shared" si="8"/>
        <v>6.8394990299061043</v>
      </c>
      <c r="M82" s="56"/>
      <c r="N82" s="62"/>
      <c r="O82" s="59"/>
      <c r="P82" s="59"/>
      <c r="Q82" s="5"/>
      <c r="S82" s="5"/>
    </row>
    <row r="83" spans="1:19">
      <c r="A83" s="10">
        <f>'CGS estimates'!A86</f>
        <v>41753</v>
      </c>
      <c r="B83" s="59" t="str">
        <f>IFERROR(VLOOKUP(A83,'RBA data and adjustments'!$A$13:$AS$129,45,FALSE),"")</f>
        <v/>
      </c>
      <c r="C83" s="59" t="str">
        <f>IF(B83&lt;&gt;"",B83-VLOOKUP($A83,'CGS estimates'!$A$8:$L$154,11,FALSE),"")</f>
        <v/>
      </c>
      <c r="D83" s="59">
        <f t="shared" si="7"/>
        <v>2.7397073898016222</v>
      </c>
      <c r="E83" s="59">
        <f t="shared" si="9"/>
        <v>2.7397073898016222</v>
      </c>
      <c r="F83" s="59">
        <f>VLOOKUP(A83,'CGS estimates'!$A$8:$L$154,11,FALSE)+E83</f>
        <v>6.7004060199386082</v>
      </c>
      <c r="G83" s="4">
        <f t="shared" si="10"/>
        <v>6.8126446220186931</v>
      </c>
      <c r="L83" s="59">
        <f t="shared" si="8"/>
        <v>6.8126446220186931</v>
      </c>
      <c r="M83" s="56"/>
      <c r="N83" s="62"/>
      <c r="O83" s="59"/>
      <c r="P83" s="59"/>
      <c r="Q83" s="5"/>
      <c r="S83" s="5"/>
    </row>
    <row r="84" spans="1:19">
      <c r="A84" s="10">
        <f>'CGS estimates'!A87</f>
        <v>41757</v>
      </c>
      <c r="B84" s="59" t="str">
        <f>IFERROR(VLOOKUP(A84,'RBA data and adjustments'!$A$13:$AS$129,45,FALSE),"")</f>
        <v/>
      </c>
      <c r="C84" s="59" t="str">
        <f>IF(B84&lt;&gt;"",B84-VLOOKUP($A84,'CGS estimates'!$A$8:$L$154,11,FALSE),"")</f>
        <v/>
      </c>
      <c r="D84" s="59">
        <f t="shared" si="7"/>
        <v>2.6547372471921298</v>
      </c>
      <c r="E84" s="59">
        <f t="shared" si="9"/>
        <v>2.6547372471921298</v>
      </c>
      <c r="F84" s="59">
        <f>VLOOKUP(A84,'CGS estimates'!$A$8:$L$154,11,FALSE)+E84</f>
        <v>6.5813673841784315</v>
      </c>
      <c r="G84" s="4">
        <f t="shared" si="10"/>
        <v>6.6896533757922594</v>
      </c>
      <c r="L84" s="59">
        <f t="shared" si="8"/>
        <v>6.6896533757922594</v>
      </c>
      <c r="M84" s="56"/>
      <c r="N84" s="62"/>
      <c r="O84" s="59"/>
      <c r="P84" s="59"/>
      <c r="Q84" s="5"/>
      <c r="S84" s="5"/>
    </row>
    <row r="85" spans="1:19">
      <c r="A85" s="10">
        <f>'CGS estimates'!A88</f>
        <v>41758</v>
      </c>
      <c r="B85" s="59" t="str">
        <f>IFERROR(VLOOKUP(A85,'RBA data and adjustments'!$A$13:$AS$129,45,FALSE),"")</f>
        <v/>
      </c>
      <c r="C85" s="59" t="str">
        <f>IF(B85&lt;&gt;"",B85-VLOOKUP($A85,'CGS estimates'!$A$8:$L$154,11,FALSE),"")</f>
        <v/>
      </c>
      <c r="D85" s="59">
        <f t="shared" si="7"/>
        <v>2.6334947115397571</v>
      </c>
      <c r="E85" s="59">
        <f t="shared" si="9"/>
        <v>2.6334947115397571</v>
      </c>
      <c r="F85" s="59">
        <f>VLOOKUP(A85,'CGS estimates'!$A$8:$L$154,11,FALSE)+E85</f>
        <v>6.5703577252383871</v>
      </c>
      <c r="G85" s="4">
        <f t="shared" si="10"/>
        <v>6.6782817268323802</v>
      </c>
      <c r="L85" s="59">
        <f t="shared" si="8"/>
        <v>6.6782817268323802</v>
      </c>
      <c r="M85" s="56"/>
      <c r="N85" s="62"/>
      <c r="O85" s="59"/>
      <c r="P85" s="59"/>
      <c r="Q85" s="5"/>
      <c r="S85" s="5"/>
    </row>
    <row r="86" spans="1:19">
      <c r="A86" s="10">
        <f>'CGS estimates'!A89</f>
        <v>41759</v>
      </c>
      <c r="B86" s="59">
        <f>IFERROR(VLOOKUP(A86,'RBA data and adjustments'!$A$13:$AS$129,45,FALSE),"")</f>
        <v>6.5593480662983428</v>
      </c>
      <c r="C86" s="59">
        <f>IF(B86&lt;&gt;"",B86-VLOOKUP($A86,'CGS estimates'!$A$8:$L$154,11,FALSE),"")</f>
        <v>2.612252175887384</v>
      </c>
      <c r="D86" s="58"/>
      <c r="E86" s="59">
        <f t="shared" si="9"/>
        <v>2.612252175887384</v>
      </c>
      <c r="F86" s="59">
        <f>VLOOKUP(A86,'CGS estimates'!$A$8:$L$154,11,FALSE)+E86</f>
        <v>6.5593480662983428</v>
      </c>
      <c r="G86" s="4">
        <f t="shared" si="10"/>
        <v>6.6669106839354786</v>
      </c>
      <c r="L86" s="59">
        <f t="shared" si="8"/>
        <v>6.6669106839354786</v>
      </c>
      <c r="M86" s="56"/>
      <c r="N86" s="62"/>
      <c r="O86" s="58"/>
      <c r="P86" s="59"/>
      <c r="Q86" s="5"/>
      <c r="S86" s="5"/>
    </row>
    <row r="87" spans="1:19">
      <c r="A87" s="10">
        <f>'CGS estimates'!A90</f>
        <v>41760</v>
      </c>
      <c r="B87" s="59" t="str">
        <f>IFERROR(VLOOKUP(A87,'RBA data and adjustments'!$A$13:$AS$129,45,FALSE),"")</f>
        <v/>
      </c>
      <c r="C87" s="59" t="str">
        <f>IF(B87&lt;&gt;"",B87-VLOOKUP($A87,'CGS estimates'!$A$8:$L$154,11,FALSE),"")</f>
        <v/>
      </c>
      <c r="D87" s="59">
        <f t="shared" ref="D87:D107" si="11">C$86+(A87-$A$86)*(C$108-C$86)/($A$108-$A$86)</f>
        <v>2.6081417419089306</v>
      </c>
      <c r="E87" s="59">
        <f t="shared" si="9"/>
        <v>2.6081417419089306</v>
      </c>
      <c r="F87" s="59">
        <f>VLOOKUP(A87,'CGS estimates'!$A$8:$L$154,11,FALSE)+E87</f>
        <v>6.5454705090322181</v>
      </c>
      <c r="G87" s="4">
        <f t="shared" si="10"/>
        <v>6.6525784694937196</v>
      </c>
      <c r="L87" s="59">
        <f t="shared" si="8"/>
        <v>6.6525784694937196</v>
      </c>
      <c r="M87" s="56"/>
      <c r="N87" s="62"/>
      <c r="O87" s="59"/>
      <c r="P87" s="59"/>
      <c r="Q87" s="5"/>
      <c r="S87" s="5"/>
    </row>
    <row r="88" spans="1:19">
      <c r="A88" s="10">
        <f>'CGS estimates'!A91</f>
        <v>41761</v>
      </c>
      <c r="B88" s="59" t="str">
        <f>IFERROR(VLOOKUP(A88,'RBA data and adjustments'!$A$13:$AS$129,45,FALSE),"")</f>
        <v/>
      </c>
      <c r="C88" s="59" t="str">
        <f>IF(B88&lt;&gt;"",B88-VLOOKUP($A88,'CGS estimates'!$A$8:$L$154,11,FALSE),"")</f>
        <v/>
      </c>
      <c r="D88" s="59">
        <f t="shared" si="11"/>
        <v>2.6040313079304775</v>
      </c>
      <c r="E88" s="59">
        <f t="shared" si="9"/>
        <v>2.6040313079304775</v>
      </c>
      <c r="F88" s="59">
        <f>VLOOKUP(A88,'CGS estimates'!$A$8:$L$154,11,FALSE)+E88</f>
        <v>6.5115929517660938</v>
      </c>
      <c r="G88" s="4">
        <f t="shared" si="10"/>
        <v>6.6175950586898402</v>
      </c>
      <c r="L88" s="59">
        <f t="shared" si="8"/>
        <v>6.6175950586898402</v>
      </c>
      <c r="M88" s="56"/>
      <c r="N88" s="62"/>
      <c r="O88" s="59"/>
      <c r="P88" s="59"/>
      <c r="Q88" s="5"/>
      <c r="S88" s="5"/>
    </row>
    <row r="89" spans="1:19">
      <c r="A89" s="10">
        <f>'CGS estimates'!A92</f>
        <v>41764</v>
      </c>
      <c r="B89" s="59" t="str">
        <f>IFERROR(VLOOKUP(A89,'RBA data and adjustments'!$A$13:$AS$129,45,FALSE),"")</f>
        <v/>
      </c>
      <c r="C89" s="59" t="str">
        <f>IF(B89&lt;&gt;"",B89-VLOOKUP($A89,'CGS estimates'!$A$8:$L$154,11,FALSE),"")</f>
        <v/>
      </c>
      <c r="D89" s="59">
        <f t="shared" si="11"/>
        <v>2.5917000059951176</v>
      </c>
      <c r="E89" s="59">
        <f t="shared" si="9"/>
        <v>2.5917000059951176</v>
      </c>
      <c r="F89" s="59">
        <f>VLOOKUP(A89,'CGS estimates'!$A$8:$L$154,11,FALSE)+E89</f>
        <v>6.4649602799677206</v>
      </c>
      <c r="G89" s="4">
        <f t="shared" si="10"/>
        <v>6.5694495585216117</v>
      </c>
      <c r="L89" s="59">
        <f t="shared" si="8"/>
        <v>6.5694495585216117</v>
      </c>
      <c r="M89" s="56"/>
      <c r="N89" s="62"/>
      <c r="O89" s="59"/>
      <c r="P89" s="59"/>
      <c r="Q89" s="5"/>
      <c r="S89" s="5"/>
    </row>
    <row r="90" spans="1:19">
      <c r="A90" s="10">
        <f>'CGS estimates'!A93</f>
        <v>41765</v>
      </c>
      <c r="B90" s="59" t="str">
        <f>IFERROR(VLOOKUP(A90,'RBA data and adjustments'!$A$13:$AS$129,45,FALSE),"")</f>
        <v/>
      </c>
      <c r="C90" s="59" t="str">
        <f>IF(B90&lt;&gt;"",B90-VLOOKUP($A90,'CGS estimates'!$A$8:$L$154,11,FALSE),"")</f>
        <v/>
      </c>
      <c r="D90" s="59">
        <f t="shared" si="11"/>
        <v>2.5875895720166642</v>
      </c>
      <c r="E90" s="59">
        <f t="shared" si="9"/>
        <v>2.5875895720166642</v>
      </c>
      <c r="F90" s="59">
        <f>VLOOKUP(A90,'CGS estimates'!$A$8:$L$154,11,FALSE)+E90</f>
        <v>6.4560827227015958</v>
      </c>
      <c r="G90" s="4">
        <f t="shared" si="10"/>
        <v>6.5602852330075123</v>
      </c>
      <c r="L90" s="59">
        <f t="shared" si="8"/>
        <v>6.5602852330075123</v>
      </c>
      <c r="M90" s="56"/>
      <c r="N90" s="62"/>
      <c r="O90" s="59"/>
      <c r="P90" s="59"/>
      <c r="Q90" s="5"/>
      <c r="S90" s="5"/>
    </row>
    <row r="91" spans="1:19">
      <c r="A91" s="10">
        <f>'CGS estimates'!A94</f>
        <v>41766</v>
      </c>
      <c r="B91" s="59" t="str">
        <f>IFERROR(VLOOKUP(A91,'RBA data and adjustments'!$A$13:$AS$129,45,FALSE),"")</f>
        <v/>
      </c>
      <c r="C91" s="59" t="str">
        <f>IF(B91&lt;&gt;"",B91-VLOOKUP($A91,'CGS estimates'!$A$8:$L$154,11,FALSE),"")</f>
        <v/>
      </c>
      <c r="D91" s="59">
        <f t="shared" si="11"/>
        <v>2.5834791380382112</v>
      </c>
      <c r="E91" s="59">
        <f t="shared" si="9"/>
        <v>2.5834791380382112</v>
      </c>
      <c r="F91" s="59">
        <f>VLOOKUP(A91,'CGS estimates'!$A$8:$L$154,11,FALSE)+E91</f>
        <v>6.4172051654354716</v>
      </c>
      <c r="G91" s="4">
        <f t="shared" si="10"/>
        <v>6.5201564707737081</v>
      </c>
      <c r="L91" s="59">
        <f t="shared" si="8"/>
        <v>6.5201564707737081</v>
      </c>
      <c r="M91" s="56"/>
      <c r="N91" s="62"/>
      <c r="O91" s="59"/>
      <c r="P91" s="59"/>
      <c r="Q91" s="5"/>
      <c r="S91" s="5"/>
    </row>
    <row r="92" spans="1:19">
      <c r="A92" s="10">
        <f>'CGS estimates'!A95</f>
        <v>41767</v>
      </c>
      <c r="B92" s="59" t="str">
        <f>IFERROR(VLOOKUP(A92,'RBA data and adjustments'!$A$13:$AS$129,45,FALSE),"")</f>
        <v/>
      </c>
      <c r="C92" s="59" t="str">
        <f>IF(B92&lt;&gt;"",B92-VLOOKUP($A92,'CGS estimates'!$A$8:$L$154,11,FALSE),"")</f>
        <v/>
      </c>
      <c r="D92" s="59">
        <f t="shared" si="11"/>
        <v>2.5793687040597577</v>
      </c>
      <c r="E92" s="59">
        <f t="shared" si="9"/>
        <v>2.5793687040597577</v>
      </c>
      <c r="F92" s="59">
        <f>VLOOKUP(A92,'CGS estimates'!$A$8:$L$154,11,FALSE)+E92</f>
        <v>6.4235604848816754</v>
      </c>
      <c r="G92" s="4">
        <f t="shared" si="10"/>
        <v>6.5267158081390164</v>
      </c>
      <c r="L92" s="59">
        <f t="shared" si="8"/>
        <v>6.5267158081390164</v>
      </c>
      <c r="M92" s="56"/>
      <c r="N92" s="62"/>
      <c r="O92" s="59"/>
      <c r="P92" s="59"/>
      <c r="Q92" s="5"/>
      <c r="S92" s="5"/>
    </row>
    <row r="93" spans="1:19">
      <c r="A93" s="10">
        <f>'CGS estimates'!A96</f>
        <v>41768</v>
      </c>
      <c r="B93" s="59" t="str">
        <f>IFERROR(VLOOKUP(A93,'RBA data and adjustments'!$A$13:$AS$129,45,FALSE),"")</f>
        <v/>
      </c>
      <c r="C93" s="59" t="str">
        <f>IF(B93&lt;&gt;"",B93-VLOOKUP($A93,'CGS estimates'!$A$8:$L$154,11,FALSE),"")</f>
        <v/>
      </c>
      <c r="D93" s="59">
        <f t="shared" si="11"/>
        <v>2.5752582700813043</v>
      </c>
      <c r="E93" s="59">
        <f t="shared" si="9"/>
        <v>2.5752582700813043</v>
      </c>
      <c r="F93" s="59">
        <f>VLOOKUP(A93,'CGS estimates'!$A$8:$L$154,11,FALSE)+E93</f>
        <v>6.3994500509032219</v>
      </c>
      <c r="G93" s="4">
        <f t="shared" si="10"/>
        <v>6.5018324532882144</v>
      </c>
      <c r="L93" s="59">
        <f t="shared" si="8"/>
        <v>6.5018324532882144</v>
      </c>
      <c r="M93" s="56"/>
      <c r="N93" s="62"/>
      <c r="O93" s="59"/>
      <c r="P93" s="59"/>
      <c r="Q93" s="5"/>
      <c r="S93" s="5"/>
    </row>
    <row r="94" spans="1:19">
      <c r="A94" s="10">
        <f>'CGS estimates'!A97</f>
        <v>41771</v>
      </c>
      <c r="B94" s="59" t="str">
        <f>IFERROR(VLOOKUP(A94,'RBA data and adjustments'!$A$13:$AS$129,45,FALSE),"")</f>
        <v/>
      </c>
      <c r="C94" s="59" t="str">
        <f>IF(B94&lt;&gt;"",B94-VLOOKUP($A94,'CGS estimates'!$A$8:$L$154,11,FALSE),"")</f>
        <v/>
      </c>
      <c r="D94" s="59">
        <f t="shared" si="11"/>
        <v>2.5629269681459443</v>
      </c>
      <c r="E94" s="59">
        <f t="shared" si="9"/>
        <v>2.5629269681459443</v>
      </c>
      <c r="F94" s="59">
        <f>VLOOKUP(A94,'CGS estimates'!$A$8:$L$154,11,FALSE)+E94</f>
        <v>6.3978173791048487</v>
      </c>
      <c r="G94" s="4">
        <f t="shared" si="10"/>
        <v>6.5001475471457626</v>
      </c>
      <c r="L94" s="59">
        <f t="shared" si="8"/>
        <v>6.5001475471457626</v>
      </c>
      <c r="M94" s="56"/>
      <c r="N94" s="62"/>
      <c r="O94" s="59"/>
      <c r="P94" s="59"/>
      <c r="Q94" s="5"/>
      <c r="S94" s="5"/>
    </row>
    <row r="95" spans="1:19">
      <c r="A95" s="10">
        <f>'CGS estimates'!A98</f>
        <v>41772</v>
      </c>
      <c r="B95" s="59" t="str">
        <f>IFERROR(VLOOKUP(A95,'RBA data and adjustments'!$A$13:$AS$129,45,FALSE),"")</f>
        <v/>
      </c>
      <c r="C95" s="59" t="str">
        <f>IF(B95&lt;&gt;"",B95-VLOOKUP($A95,'CGS estimates'!$A$8:$L$154,11,FALSE),"")</f>
        <v/>
      </c>
      <c r="D95" s="59">
        <f t="shared" si="11"/>
        <v>2.5588165341674913</v>
      </c>
      <c r="E95" s="59">
        <f t="shared" si="9"/>
        <v>2.5588165341674913</v>
      </c>
      <c r="F95" s="59">
        <f>VLOOKUP(A95,'CGS estimates'!$A$8:$L$154,11,FALSE)+E95</f>
        <v>6.4089398218387243</v>
      </c>
      <c r="G95" s="4">
        <f t="shared" si="10"/>
        <v>6.5116260959386052</v>
      </c>
      <c r="L95" s="59">
        <f t="shared" si="8"/>
        <v>6.5116260959386052</v>
      </c>
      <c r="M95" s="56"/>
      <c r="N95" s="62"/>
      <c r="O95" s="59"/>
      <c r="P95" s="59"/>
      <c r="Q95" s="5"/>
      <c r="S95" s="5"/>
    </row>
    <row r="96" spans="1:19">
      <c r="A96" s="10">
        <f>'CGS estimates'!A99</f>
        <v>41773</v>
      </c>
      <c r="B96" s="59" t="str">
        <f>IFERROR(VLOOKUP(A96,'RBA data and adjustments'!$A$13:$AS$129,45,FALSE),"")</f>
        <v/>
      </c>
      <c r="C96" s="59" t="str">
        <f>IF(B96&lt;&gt;"",B96-VLOOKUP($A96,'CGS estimates'!$A$8:$L$154,11,FALSE),"")</f>
        <v/>
      </c>
      <c r="D96" s="59">
        <f t="shared" si="11"/>
        <v>2.5547061001890379</v>
      </c>
      <c r="E96" s="59">
        <f t="shared" si="9"/>
        <v>2.5547061001890379</v>
      </c>
      <c r="F96" s="59">
        <f>VLOOKUP(A96,'CGS estimates'!$A$8:$L$154,11,FALSE)+E96</f>
        <v>6.3650622645726003</v>
      </c>
      <c r="G96" s="4">
        <f t="shared" si="10"/>
        <v>6.4663473086523204</v>
      </c>
      <c r="L96" s="59">
        <f t="shared" si="8"/>
        <v>6.4663473086523204</v>
      </c>
      <c r="M96" s="56"/>
      <c r="N96" s="62"/>
      <c r="O96" s="59"/>
      <c r="P96" s="59"/>
      <c r="Q96" s="5"/>
      <c r="S96" s="5"/>
    </row>
    <row r="97" spans="1:19">
      <c r="A97" s="10">
        <f>'CGS estimates'!A100</f>
        <v>41774</v>
      </c>
      <c r="B97" s="59" t="str">
        <f>IFERROR(VLOOKUP(A97,'RBA data and adjustments'!$A$13:$AS$129,45,FALSE),"")</f>
        <v/>
      </c>
      <c r="C97" s="59" t="str">
        <f>IF(B97&lt;&gt;"",B97-VLOOKUP($A97,'CGS estimates'!$A$8:$L$154,11,FALSE),"")</f>
        <v/>
      </c>
      <c r="D97" s="59">
        <f t="shared" si="11"/>
        <v>2.5505956662105849</v>
      </c>
      <c r="E97" s="59">
        <f t="shared" si="9"/>
        <v>2.5505956662105849</v>
      </c>
      <c r="F97" s="59">
        <f>VLOOKUP(A97,'CGS estimates'!$A$8:$L$154,11,FALSE)+E97</f>
        <v>6.3161847073064745</v>
      </c>
      <c r="G97" s="4">
        <f t="shared" si="10"/>
        <v>6.4159201804484978</v>
      </c>
      <c r="L97" s="59">
        <f t="shared" si="8"/>
        <v>6.4159201804484978</v>
      </c>
      <c r="M97" s="56"/>
      <c r="N97" s="62"/>
      <c r="O97" s="59"/>
      <c r="P97" s="59"/>
      <c r="Q97" s="5"/>
      <c r="S97" s="5"/>
    </row>
    <row r="98" spans="1:19">
      <c r="A98" s="10">
        <f>'CGS estimates'!A101</f>
        <v>41775</v>
      </c>
      <c r="B98" s="59" t="str">
        <f>IFERROR(VLOOKUP(A98,'RBA data and adjustments'!$A$13:$AS$129,45,FALSE),"")</f>
        <v/>
      </c>
      <c r="C98" s="59" t="str">
        <f>IF(B98&lt;&gt;"",B98-VLOOKUP($A98,'CGS estimates'!$A$8:$L$154,11,FALSE),"")</f>
        <v/>
      </c>
      <c r="D98" s="59">
        <f t="shared" si="11"/>
        <v>2.5464852322321314</v>
      </c>
      <c r="E98" s="59">
        <f t="shared" si="9"/>
        <v>2.5464852322321314</v>
      </c>
      <c r="F98" s="59">
        <f>VLOOKUP(A98,'CGS estimates'!$A$8:$L$154,11,FALSE)+E98</f>
        <v>6.2673071500403505</v>
      </c>
      <c r="G98" s="4">
        <f t="shared" si="10"/>
        <v>6.3655049973227351</v>
      </c>
      <c r="L98" s="59">
        <f t="shared" si="8"/>
        <v>6.3655049973227351</v>
      </c>
      <c r="M98" s="56"/>
      <c r="N98" s="62"/>
      <c r="O98" s="59"/>
      <c r="P98" s="59"/>
      <c r="Q98" s="5"/>
      <c r="S98" s="5"/>
    </row>
    <row r="99" spans="1:19">
      <c r="A99" s="10">
        <f>'CGS estimates'!A102</f>
        <v>41778</v>
      </c>
      <c r="B99" s="59" t="str">
        <f>IFERROR(VLOOKUP(A99,'RBA data and adjustments'!$A$13:$AS$129,45,FALSE),"")</f>
        <v/>
      </c>
      <c r="C99" s="59" t="str">
        <f>IF(B99&lt;&gt;"",B99-VLOOKUP($A99,'CGS estimates'!$A$8:$L$154,11,FALSE),"")</f>
        <v/>
      </c>
      <c r="D99" s="59">
        <f t="shared" si="11"/>
        <v>2.5341539302967715</v>
      </c>
      <c r="E99" s="59">
        <f t="shared" si="9"/>
        <v>2.5341539302967715</v>
      </c>
      <c r="F99" s="59">
        <f>VLOOKUP(A99,'CGS estimates'!$A$8:$L$154,11,FALSE)+E99</f>
        <v>6.2206744782419765</v>
      </c>
      <c r="G99" s="4">
        <f t="shared" si="10"/>
        <v>6.3174164556526247</v>
      </c>
      <c r="L99" s="59">
        <f t="shared" si="8"/>
        <v>6.3174164556526247</v>
      </c>
      <c r="M99" s="56"/>
      <c r="N99" s="62"/>
      <c r="O99" s="59"/>
      <c r="P99" s="59"/>
      <c r="Q99" s="5"/>
      <c r="S99" s="5"/>
    </row>
    <row r="100" spans="1:19">
      <c r="A100" s="10">
        <f>'CGS estimates'!A103</f>
        <v>41779</v>
      </c>
      <c r="B100" s="59" t="str">
        <f>IFERROR(VLOOKUP(A100,'RBA data and adjustments'!$A$13:$AS$129,45,FALSE),"")</f>
        <v/>
      </c>
      <c r="C100" s="59" t="str">
        <f>IF(B100&lt;&gt;"",B100-VLOOKUP($A100,'CGS estimates'!$A$8:$L$154,11,FALSE),"")</f>
        <v/>
      </c>
      <c r="D100" s="59">
        <f t="shared" si="11"/>
        <v>2.530043496318318</v>
      </c>
      <c r="E100" s="59">
        <f t="shared" si="9"/>
        <v>2.530043496318318</v>
      </c>
      <c r="F100" s="59">
        <f>VLOOKUP(A100,'CGS estimates'!$A$8:$L$154,11,FALSE)+E100</f>
        <v>6.2467969209758518</v>
      </c>
      <c r="G100" s="4">
        <f t="shared" si="10"/>
        <v>6.3443531004056419</v>
      </c>
      <c r="L100" s="59">
        <f t="shared" si="8"/>
        <v>6.3443531004056419</v>
      </c>
      <c r="M100" s="56"/>
      <c r="N100" s="62"/>
      <c r="O100" s="59"/>
      <c r="P100" s="59"/>
      <c r="Q100" s="5"/>
      <c r="S100" s="5"/>
    </row>
    <row r="101" spans="1:19">
      <c r="A101" s="10">
        <f>'CGS estimates'!A104</f>
        <v>41780</v>
      </c>
      <c r="B101" s="59" t="str">
        <f>IFERROR(VLOOKUP(A101,'RBA data and adjustments'!$A$13:$AS$129,45,FALSE),"")</f>
        <v/>
      </c>
      <c r="C101" s="59" t="str">
        <f>IF(B101&lt;&gt;"",B101-VLOOKUP($A101,'CGS estimates'!$A$8:$L$154,11,FALSE),"")</f>
        <v/>
      </c>
      <c r="D101" s="59">
        <f t="shared" si="11"/>
        <v>2.525933062339865</v>
      </c>
      <c r="E101" s="59">
        <f t="shared" si="9"/>
        <v>2.525933062339865</v>
      </c>
      <c r="F101" s="59">
        <f>VLOOKUP(A101,'CGS estimates'!$A$8:$L$154,11,FALSE)+E101</f>
        <v>6.1879193637097281</v>
      </c>
      <c r="G101" s="4">
        <f t="shared" si="10"/>
        <v>6.283645228839152</v>
      </c>
      <c r="L101" s="59">
        <f t="shared" ref="L101:L132" si="12">100*((1+F101/200)^2-1)</f>
        <v>6.283645228839152</v>
      </c>
      <c r="M101" s="56"/>
      <c r="N101" s="62"/>
      <c r="O101" s="59"/>
      <c r="P101" s="59"/>
      <c r="Q101" s="5"/>
      <c r="S101" s="5"/>
    </row>
    <row r="102" spans="1:19">
      <c r="A102" s="10">
        <f>'CGS estimates'!A105</f>
        <v>41781</v>
      </c>
      <c r="B102" s="59" t="str">
        <f>IFERROR(VLOOKUP(A102,'RBA data and adjustments'!$A$13:$AS$129,45,FALSE),"")</f>
        <v/>
      </c>
      <c r="C102" s="59" t="str">
        <f>IF(B102&lt;&gt;"",B102-VLOOKUP($A102,'CGS estimates'!$A$8:$L$154,11,FALSE),"")</f>
        <v/>
      </c>
      <c r="D102" s="59">
        <f t="shared" si="11"/>
        <v>2.5218226283614116</v>
      </c>
      <c r="E102" s="59">
        <f t="shared" si="9"/>
        <v>2.5218226283614116</v>
      </c>
      <c r="F102" s="59">
        <f>VLOOKUP(A102,'CGS estimates'!$A$8:$L$154,11,FALSE)+E102</f>
        <v>6.2740418064436039</v>
      </c>
      <c r="G102" s="4">
        <f t="shared" si="10"/>
        <v>6.3724508079161302</v>
      </c>
      <c r="L102" s="59">
        <f t="shared" si="12"/>
        <v>6.3724508079161302</v>
      </c>
      <c r="M102" s="56"/>
      <c r="N102" s="62"/>
      <c r="O102" s="59"/>
      <c r="P102" s="59"/>
      <c r="Q102" s="5"/>
      <c r="S102" s="5"/>
    </row>
    <row r="103" spans="1:19">
      <c r="A103" s="10">
        <f>'CGS estimates'!A106</f>
        <v>41782</v>
      </c>
      <c r="B103" s="59" t="str">
        <f>IFERROR(VLOOKUP(A103,'RBA data and adjustments'!$A$13:$AS$129,45,FALSE),"")</f>
        <v/>
      </c>
      <c r="C103" s="59" t="str">
        <f>IF(B103&lt;&gt;"",B103-VLOOKUP($A103,'CGS estimates'!$A$8:$L$154,11,FALSE),"")</f>
        <v/>
      </c>
      <c r="D103" s="59">
        <f t="shared" si="11"/>
        <v>2.5177121943829581</v>
      </c>
      <c r="E103" s="59">
        <f t="shared" si="9"/>
        <v>2.5177121943829581</v>
      </c>
      <c r="F103" s="59">
        <f>VLOOKUP(A103,'CGS estimates'!$A$8:$L$154,11,FALSE)+E103</f>
        <v>6.3051642491774782</v>
      </c>
      <c r="G103" s="4">
        <f t="shared" si="10"/>
        <v>6.4045519897002245</v>
      </c>
      <c r="L103" s="59">
        <f t="shared" si="12"/>
        <v>6.4045519897002245</v>
      </c>
      <c r="M103" s="56"/>
      <c r="N103" s="62"/>
      <c r="O103" s="59"/>
      <c r="P103" s="59"/>
      <c r="Q103" s="5"/>
      <c r="S103" s="5"/>
    </row>
    <row r="104" spans="1:19">
      <c r="A104" s="10">
        <f>'CGS estimates'!A107</f>
        <v>41785</v>
      </c>
      <c r="B104" s="59" t="str">
        <f>IFERROR(VLOOKUP(A104,'RBA data and adjustments'!$A$13:$AS$129,45,FALSE),"")</f>
        <v/>
      </c>
      <c r="C104" s="59" t="str">
        <f>IF(B104&lt;&gt;"",B104-VLOOKUP($A104,'CGS estimates'!$A$8:$L$154,11,FALSE),"")</f>
        <v/>
      </c>
      <c r="D104" s="59">
        <f t="shared" si="11"/>
        <v>2.5053808924475987</v>
      </c>
      <c r="E104" s="59">
        <f t="shared" si="9"/>
        <v>2.5053808924475987</v>
      </c>
      <c r="F104" s="59">
        <f>VLOOKUP(A104,'CGS estimates'!$A$8:$L$154,11,FALSE)+E104</f>
        <v>6.2535315773791051</v>
      </c>
      <c r="G104" s="4">
        <f t="shared" si="10"/>
        <v>6.3512982203522972</v>
      </c>
      <c r="L104" s="59">
        <f t="shared" si="12"/>
        <v>6.3512982203522972</v>
      </c>
      <c r="M104" s="56"/>
      <c r="N104" s="62"/>
      <c r="O104" s="59"/>
      <c r="P104" s="59"/>
      <c r="Q104" s="5"/>
      <c r="S104" s="5"/>
    </row>
    <row r="105" spans="1:19">
      <c r="A105" s="10">
        <f>'CGS estimates'!A108</f>
        <v>41786</v>
      </c>
      <c r="B105" s="59" t="str">
        <f>IFERROR(VLOOKUP(A105,'RBA data and adjustments'!$A$13:$AS$129,45,FALSE),"")</f>
        <v/>
      </c>
      <c r="C105" s="59" t="str">
        <f>IF(B105&lt;&gt;"",B105-VLOOKUP($A105,'CGS estimates'!$A$8:$L$154,11,FALSE),"")</f>
        <v/>
      </c>
      <c r="D105" s="59">
        <f t="shared" si="11"/>
        <v>2.5012704584691452</v>
      </c>
      <c r="E105" s="59">
        <f t="shared" si="9"/>
        <v>2.5012704584691452</v>
      </c>
      <c r="F105" s="59">
        <f>VLOOKUP(A105,'CGS estimates'!$A$8:$L$154,11,FALSE)+E105</f>
        <v>6.254654020112981</v>
      </c>
      <c r="G105" s="4">
        <f t="shared" si="10"/>
        <v>6.3524557623912736</v>
      </c>
      <c r="L105" s="59">
        <f t="shared" si="12"/>
        <v>6.3524557623912736</v>
      </c>
      <c r="M105" s="56"/>
      <c r="N105" s="62"/>
      <c r="O105" s="59"/>
      <c r="P105" s="59"/>
      <c r="Q105" s="5"/>
      <c r="S105" s="5"/>
    </row>
    <row r="106" spans="1:19">
      <c r="A106" s="10">
        <f>'CGS estimates'!A109</f>
        <v>41787</v>
      </c>
      <c r="B106" s="59" t="str">
        <f>IFERROR(VLOOKUP(A106,'RBA data and adjustments'!$A$13:$AS$129,45,FALSE),"")</f>
        <v/>
      </c>
      <c r="C106" s="59" t="str">
        <f>IF(B106&lt;&gt;"",B106-VLOOKUP($A106,'CGS estimates'!$A$8:$L$154,11,FALSE),"")</f>
        <v/>
      </c>
      <c r="D106" s="59">
        <f t="shared" si="11"/>
        <v>2.4971600244906917</v>
      </c>
      <c r="E106" s="59">
        <f t="shared" si="9"/>
        <v>2.4971600244906917</v>
      </c>
      <c r="F106" s="59">
        <f>VLOOKUP(A106,'CGS estimates'!$A$8:$L$154,11,FALSE)+E106</f>
        <v>6.210776462846856</v>
      </c>
      <c r="G106" s="4">
        <f t="shared" si="10"/>
        <v>6.3072108235254998</v>
      </c>
      <c r="L106" s="59">
        <f t="shared" si="12"/>
        <v>6.3072108235254998</v>
      </c>
      <c r="M106" s="56"/>
      <c r="N106" s="62"/>
      <c r="O106" s="59"/>
      <c r="P106" s="59"/>
      <c r="Q106" s="5"/>
      <c r="S106" s="5"/>
    </row>
    <row r="107" spans="1:19">
      <c r="A107" s="10">
        <f>'CGS estimates'!A110</f>
        <v>41788</v>
      </c>
      <c r="B107" s="59" t="str">
        <f>IFERROR(VLOOKUP(A107,'RBA data and adjustments'!$A$13:$AS$129,45,FALSE),"")</f>
        <v/>
      </c>
      <c r="C107" s="59" t="str">
        <f>IF(B107&lt;&gt;"",B107-VLOOKUP($A107,'CGS estimates'!$A$8:$L$154,11,FALSE),"")</f>
        <v/>
      </c>
      <c r="D107" s="59">
        <f t="shared" si="11"/>
        <v>2.4930495905122387</v>
      </c>
      <c r="E107" s="59">
        <f t="shared" si="9"/>
        <v>2.4930495905122387</v>
      </c>
      <c r="F107" s="59">
        <f>VLOOKUP(A107,'CGS estimates'!$A$8:$L$154,11,FALSE)+E107</f>
        <v>6.1418989055807316</v>
      </c>
      <c r="G107" s="4">
        <f t="shared" si="10"/>
        <v>6.2362062109966532</v>
      </c>
      <c r="L107" s="59">
        <f t="shared" si="12"/>
        <v>6.2362062109966532</v>
      </c>
      <c r="M107" s="56"/>
      <c r="N107" s="62"/>
      <c r="O107" s="59"/>
      <c r="P107" s="59"/>
      <c r="Q107" s="5"/>
      <c r="S107" s="5"/>
    </row>
    <row r="108" spans="1:19">
      <c r="A108" s="10">
        <f>'CGS estimates'!A111</f>
        <v>41789</v>
      </c>
      <c r="B108" s="59">
        <f>IFERROR(VLOOKUP(A108,'RBA data and adjustments'!$A$13:$AS$129,45,FALSE),"")</f>
        <v>6.1530213483146072</v>
      </c>
      <c r="C108" s="59">
        <f>IF(B108&lt;&gt;"",B108-VLOOKUP($A108,'CGS estimates'!$A$8:$L$154,11,FALSE),"")</f>
        <v>2.4889391565337853</v>
      </c>
      <c r="D108" s="58"/>
      <c r="E108" s="59">
        <f t="shared" si="9"/>
        <v>2.4889391565337853</v>
      </c>
      <c r="F108" s="59">
        <f>VLOOKUP(A108,'CGS estimates'!$A$8:$L$154,11,FALSE)+E108</f>
        <v>6.1530213483146072</v>
      </c>
      <c r="G108" s="4">
        <f t="shared" si="10"/>
        <v>6.2476705275966493</v>
      </c>
      <c r="L108" s="59">
        <f t="shared" si="12"/>
        <v>6.2476705275966493</v>
      </c>
      <c r="M108" s="56"/>
      <c r="N108" s="62"/>
      <c r="O108" s="58"/>
      <c r="P108" s="59"/>
      <c r="Q108" s="5"/>
      <c r="S108" s="5"/>
    </row>
    <row r="109" spans="1:19">
      <c r="A109" s="10">
        <f>'CGS estimates'!A112</f>
        <v>41792</v>
      </c>
      <c r="B109" s="59" t="str">
        <f>IFERROR(VLOOKUP(A109,'RBA data and adjustments'!$A$13:$AS$129,45,FALSE),"")</f>
        <v/>
      </c>
      <c r="C109" s="59" t="str">
        <f>IF(B109&lt;&gt;"",B109-VLOOKUP($A109,'CGS estimates'!$A$8:$L$154,11,FALSE),"")</f>
        <v/>
      </c>
      <c r="D109" s="59">
        <f t="shared" ref="D109:D127" si="13">C$108+(A109-$A$108)*(C$128-C$108)/($A$128-$A$108)</f>
        <v>2.4560712646153875</v>
      </c>
      <c r="E109" s="59">
        <f t="shared" si="9"/>
        <v>2.4560712646153875</v>
      </c>
      <c r="F109" s="59">
        <f>VLOOKUP(A109,'CGS estimates'!$A$8:$L$154,11,FALSE)+E109</f>
        <v>6.1358520865331956</v>
      </c>
      <c r="G109" s="4">
        <f t="shared" si="10"/>
        <v>6.2299737886027273</v>
      </c>
      <c r="L109" s="59">
        <f t="shared" si="12"/>
        <v>6.2299737886027273</v>
      </c>
      <c r="M109" s="56"/>
      <c r="N109" s="62"/>
      <c r="O109" s="59"/>
      <c r="P109" s="59"/>
      <c r="Q109" s="5"/>
      <c r="S109" s="5"/>
    </row>
    <row r="110" spans="1:19">
      <c r="A110" s="10">
        <f>'CGS estimates'!A113</f>
        <v>41793</v>
      </c>
      <c r="B110" s="59" t="str">
        <f>IFERROR(VLOOKUP(A110,'RBA data and adjustments'!$A$13:$AS$129,45,FALSE),"")</f>
        <v/>
      </c>
      <c r="C110" s="59" t="str">
        <f>IF(B110&lt;&gt;"",B110-VLOOKUP($A110,'CGS estimates'!$A$8:$L$154,11,FALSE),"")</f>
        <v/>
      </c>
      <c r="D110" s="59">
        <f t="shared" si="13"/>
        <v>2.4451153006425885</v>
      </c>
      <c r="E110" s="59">
        <f t="shared" si="9"/>
        <v>2.4451153006425885</v>
      </c>
      <c r="F110" s="59">
        <f>VLOOKUP(A110,'CGS estimates'!$A$8:$L$154,11,FALSE)+E110</f>
        <v>6.1751289992727258</v>
      </c>
      <c r="G110" s="4">
        <f t="shared" si="10"/>
        <v>6.2704595446668732</v>
      </c>
      <c r="L110" s="59">
        <f t="shared" si="12"/>
        <v>6.2704595446668732</v>
      </c>
      <c r="M110" s="56"/>
      <c r="N110" s="62"/>
      <c r="O110" s="59"/>
      <c r="P110" s="59"/>
      <c r="Q110" s="5"/>
      <c r="S110" s="5"/>
    </row>
    <row r="111" spans="1:19">
      <c r="A111" s="10">
        <f>'CGS estimates'!A114</f>
        <v>41794</v>
      </c>
      <c r="B111" s="59" t="str">
        <f>IFERROR(VLOOKUP(A111,'RBA data and adjustments'!$A$13:$AS$129,45,FALSE),"")</f>
        <v/>
      </c>
      <c r="C111" s="59" t="str">
        <f>IF(B111&lt;&gt;"",B111-VLOOKUP($A111,'CGS estimates'!$A$8:$L$154,11,FALSE),"")</f>
        <v/>
      </c>
      <c r="D111" s="59">
        <f t="shared" si="13"/>
        <v>2.4341593366697891</v>
      </c>
      <c r="E111" s="59">
        <f t="shared" si="9"/>
        <v>2.4341593366697891</v>
      </c>
      <c r="F111" s="59">
        <f>VLOOKUP(A111,'CGS estimates'!$A$8:$L$154,11,FALSE)+E111</f>
        <v>6.2200086517382829</v>
      </c>
      <c r="G111" s="4">
        <f t="shared" si="10"/>
        <v>6.31672992080754</v>
      </c>
      <c r="L111" s="59">
        <f t="shared" si="12"/>
        <v>6.31672992080754</v>
      </c>
      <c r="M111" s="56"/>
      <c r="N111" s="62"/>
      <c r="O111" s="59"/>
      <c r="P111" s="59"/>
      <c r="Q111" s="5"/>
      <c r="S111" s="5"/>
    </row>
    <row r="112" spans="1:19">
      <c r="A112" s="10">
        <f>'CGS estimates'!A115</f>
        <v>41795</v>
      </c>
      <c r="B112" s="59" t="str">
        <f>IFERROR(VLOOKUP(A112,'RBA data and adjustments'!$A$13:$AS$129,45,FALSE),"")</f>
        <v/>
      </c>
      <c r="C112" s="59" t="str">
        <f>IF(B112&lt;&gt;"",B112-VLOOKUP($A112,'CGS estimates'!$A$8:$L$154,11,FALSE),"")</f>
        <v/>
      </c>
      <c r="D112" s="59">
        <f t="shared" si="13"/>
        <v>2.4232033726969902</v>
      </c>
      <c r="E112" s="59">
        <f t="shared" si="9"/>
        <v>2.4232033726969902</v>
      </c>
      <c r="F112" s="59">
        <f>VLOOKUP(A112,'CGS estimates'!$A$8:$L$154,11,FALSE)+E112</f>
        <v>6.2086828247517847</v>
      </c>
      <c r="G112" s="4">
        <f t="shared" si="10"/>
        <v>6.30505218079771</v>
      </c>
      <c r="L112" s="59">
        <f t="shared" si="12"/>
        <v>6.30505218079771</v>
      </c>
      <c r="M112" s="56"/>
      <c r="N112" s="62"/>
      <c r="O112" s="59"/>
      <c r="P112" s="59"/>
      <c r="Q112" s="5"/>
      <c r="S112" s="5"/>
    </row>
    <row r="113" spans="1:19">
      <c r="A113" s="10">
        <f>'CGS estimates'!A116</f>
        <v>41796</v>
      </c>
      <c r="B113" s="59" t="str">
        <f>IFERROR(VLOOKUP(A113,'RBA data and adjustments'!$A$13:$AS$129,45,FALSE),"")</f>
        <v/>
      </c>
      <c r="C113" s="59" t="str">
        <f>IF(B113&lt;&gt;"",B113-VLOOKUP($A113,'CGS estimates'!$A$8:$L$154,11,FALSE),"")</f>
        <v/>
      </c>
      <c r="D113" s="59">
        <f t="shared" si="13"/>
        <v>2.4122474087241907</v>
      </c>
      <c r="E113" s="59">
        <f t="shared" si="9"/>
        <v>2.4122474087241907</v>
      </c>
      <c r="F113" s="59">
        <f>VLOOKUP(A113,'CGS estimates'!$A$8:$L$154,11,FALSE)+E113</f>
        <v>6.1973296005050127</v>
      </c>
      <c r="G113" s="4">
        <f t="shared" si="10"/>
        <v>6.2933468359482658</v>
      </c>
      <c r="L113" s="59">
        <f t="shared" si="12"/>
        <v>6.2933468359482658</v>
      </c>
      <c r="M113" s="56"/>
      <c r="N113" s="62"/>
      <c r="O113" s="59"/>
      <c r="P113" s="59"/>
      <c r="Q113" s="5"/>
      <c r="S113" s="5"/>
    </row>
    <row r="114" spans="1:19">
      <c r="A114" s="10">
        <f>'CGS estimates'!A117</f>
        <v>41800</v>
      </c>
      <c r="B114" s="59" t="str">
        <f>IFERROR(VLOOKUP(A114,'RBA data and adjustments'!$A$13:$AS$129,45,FALSE),"")</f>
        <v/>
      </c>
      <c r="C114" s="59" t="str">
        <f>IF(B114&lt;&gt;"",B114-VLOOKUP($A114,'CGS estimates'!$A$8:$L$154,11,FALSE),"")</f>
        <v/>
      </c>
      <c r="D114" s="59">
        <f t="shared" si="13"/>
        <v>2.368423552832994</v>
      </c>
      <c r="E114" s="59">
        <f t="shared" si="9"/>
        <v>2.368423552832994</v>
      </c>
      <c r="F114" s="59">
        <f>VLOOKUP(A114,'CGS estimates'!$A$8:$L$154,11,FALSE)+E114</f>
        <v>6.1643824569425831</v>
      </c>
      <c r="G114" s="4">
        <f t="shared" si="10"/>
        <v>6.2593814846312323</v>
      </c>
      <c r="L114" s="59">
        <f t="shared" si="12"/>
        <v>6.2593814846312323</v>
      </c>
      <c r="M114" s="56"/>
      <c r="N114" s="62"/>
      <c r="O114" s="59"/>
      <c r="P114" s="59"/>
      <c r="Q114" s="5"/>
      <c r="S114" s="5"/>
    </row>
    <row r="115" spans="1:19">
      <c r="A115" s="10">
        <f>'CGS estimates'!A118</f>
        <v>41801</v>
      </c>
      <c r="B115" s="59" t="str">
        <f>IFERROR(VLOOKUP(A115,'RBA data and adjustments'!$A$13:$AS$129,45,FALSE),"")</f>
        <v/>
      </c>
      <c r="C115" s="59" t="str">
        <f>IF(B115&lt;&gt;"",B115-VLOOKUP($A115,'CGS estimates'!$A$8:$L$154,11,FALSE),"")</f>
        <v/>
      </c>
      <c r="D115" s="59">
        <f t="shared" si="13"/>
        <v>2.3574675888601946</v>
      </c>
      <c r="E115" s="59">
        <f t="shared" si="9"/>
        <v>2.3574675888601946</v>
      </c>
      <c r="F115" s="59">
        <f>VLOOKUP(A115,'CGS estimates'!$A$8:$L$154,11,FALSE)+E115</f>
        <v>6.2143443011889623</v>
      </c>
      <c r="G115" s="4">
        <f t="shared" si="10"/>
        <v>6.3108894889232658</v>
      </c>
      <c r="L115" s="59">
        <f t="shared" si="12"/>
        <v>6.3108894889232658</v>
      </c>
      <c r="M115" s="56"/>
      <c r="N115" s="62"/>
      <c r="O115" s="59"/>
      <c r="P115" s="59"/>
      <c r="Q115" s="5"/>
      <c r="S115" s="5"/>
    </row>
    <row r="116" spans="1:19">
      <c r="A116" s="10">
        <f>'CGS estimates'!A119</f>
        <v>41802</v>
      </c>
      <c r="B116" s="59" t="str">
        <f>IFERROR(VLOOKUP(A116,'RBA data and adjustments'!$A$13:$AS$129,45,FALSE),"")</f>
        <v/>
      </c>
      <c r="C116" s="59" t="str">
        <f>IF(B116&lt;&gt;"",B116-VLOOKUP($A116,'CGS estimates'!$A$8:$L$154,11,FALSE),"")</f>
        <v/>
      </c>
      <c r="D116" s="59">
        <f t="shared" si="13"/>
        <v>2.3465116248873956</v>
      </c>
      <c r="E116" s="59">
        <f t="shared" si="9"/>
        <v>2.3465116248873956</v>
      </c>
      <c r="F116" s="59">
        <f>VLOOKUP(A116,'CGS estimates'!$A$8:$L$154,11,FALSE)+E116</f>
        <v>6.1786212139284915</v>
      </c>
      <c r="G116" s="4">
        <f t="shared" si="10"/>
        <v>6.2740596141915184</v>
      </c>
      <c r="L116" s="59">
        <f t="shared" si="12"/>
        <v>6.2740596141915184</v>
      </c>
      <c r="M116" s="56"/>
      <c r="N116" s="62"/>
      <c r="O116" s="59"/>
      <c r="P116" s="59"/>
      <c r="Q116" s="5"/>
      <c r="S116" s="5"/>
    </row>
    <row r="117" spans="1:19">
      <c r="A117" s="10">
        <f>'CGS estimates'!A120</f>
        <v>41803</v>
      </c>
      <c r="B117" s="59" t="str">
        <f>IFERROR(VLOOKUP(A117,'RBA data and adjustments'!$A$13:$AS$129,45,FALSE),"")</f>
        <v/>
      </c>
      <c r="C117" s="59" t="str">
        <f>IF(B117&lt;&gt;"",B117-VLOOKUP($A117,'CGS estimates'!$A$8:$L$154,11,FALSE),"")</f>
        <v/>
      </c>
      <c r="D117" s="59">
        <f t="shared" si="13"/>
        <v>2.3355556609145962</v>
      </c>
      <c r="E117" s="59">
        <f t="shared" si="9"/>
        <v>2.3355556609145962</v>
      </c>
      <c r="F117" s="59">
        <f>VLOOKUP(A117,'CGS estimates'!$A$8:$L$154,11,FALSE)+E117</f>
        <v>6.1321720992707611</v>
      </c>
      <c r="G117" s="4">
        <f t="shared" si="10"/>
        <v>6.2261809359084541</v>
      </c>
      <c r="L117" s="59">
        <f t="shared" si="12"/>
        <v>6.2261809359084541</v>
      </c>
      <c r="M117" s="56"/>
      <c r="N117" s="62"/>
      <c r="O117" s="59"/>
      <c r="P117" s="59"/>
      <c r="Q117" s="5"/>
      <c r="S117" s="5"/>
    </row>
    <row r="118" spans="1:19">
      <c r="A118" s="10">
        <f>'CGS estimates'!A121</f>
        <v>41806</v>
      </c>
      <c r="B118" s="59" t="str">
        <f>IFERROR(VLOOKUP(A118,'RBA data and adjustments'!$A$13:$AS$129,45,FALSE),"")</f>
        <v/>
      </c>
      <c r="C118" s="59" t="str">
        <f>IF(B118&lt;&gt;"",B118-VLOOKUP($A118,'CGS estimates'!$A$8:$L$154,11,FALSE),"")</f>
        <v/>
      </c>
      <c r="D118" s="59">
        <f t="shared" si="13"/>
        <v>2.3026877689961989</v>
      </c>
      <c r="E118" s="59">
        <f t="shared" si="9"/>
        <v>2.3026877689961989</v>
      </c>
      <c r="F118" s="59">
        <f>VLOOKUP(A118,'CGS estimates'!$A$8:$L$154,11,FALSE)+E118</f>
        <v>6.0599617415989382</v>
      </c>
      <c r="G118" s="4">
        <f t="shared" si="10"/>
        <v>6.1517695823730456</v>
      </c>
      <c r="L118" s="59">
        <f t="shared" si="12"/>
        <v>6.1517695823730456</v>
      </c>
      <c r="M118" s="56"/>
      <c r="N118" s="62"/>
      <c r="O118" s="59"/>
      <c r="P118" s="59"/>
      <c r="Q118" s="5"/>
      <c r="S118" s="5"/>
    </row>
    <row r="119" spans="1:19">
      <c r="A119" s="10">
        <f>'CGS estimates'!A122</f>
        <v>41807</v>
      </c>
      <c r="B119" s="59" t="str">
        <f>IFERROR(VLOOKUP(A119,'RBA data and adjustments'!$A$13:$AS$129,45,FALSE),"")</f>
        <v/>
      </c>
      <c r="C119" s="59" t="str">
        <f>IF(B119&lt;&gt;"",B119-VLOOKUP($A119,'CGS estimates'!$A$8:$L$154,11,FALSE),"")</f>
        <v/>
      </c>
      <c r="D119" s="59">
        <f t="shared" si="13"/>
        <v>2.2917318050233995</v>
      </c>
      <c r="E119" s="59">
        <f t="shared" si="9"/>
        <v>2.2917318050233995</v>
      </c>
      <c r="F119" s="59">
        <f>VLOOKUP(A119,'CGS estimates'!$A$8:$L$154,11,FALSE)+E119</f>
        <v>6.0034441337905227</v>
      </c>
      <c r="G119" s="4">
        <f t="shared" si="10"/>
        <v>6.0935474874593831</v>
      </c>
      <c r="L119" s="59">
        <f t="shared" si="12"/>
        <v>6.0935474874593831</v>
      </c>
      <c r="M119" s="56"/>
      <c r="N119" s="62"/>
      <c r="O119" s="59"/>
      <c r="P119" s="59"/>
      <c r="Q119" s="5"/>
      <c r="S119" s="5"/>
    </row>
    <row r="120" spans="1:19">
      <c r="A120" s="10">
        <f>'CGS estimates'!A123</f>
        <v>41808</v>
      </c>
      <c r="B120" s="59" t="str">
        <f>IFERROR(VLOOKUP(A120,'RBA data and adjustments'!$A$13:$AS$129,45,FALSE),"")</f>
        <v/>
      </c>
      <c r="C120" s="59" t="str">
        <f>IF(B120&lt;&gt;"",B120-VLOOKUP($A120,'CGS estimates'!$A$8:$L$154,11,FALSE),"")</f>
        <v/>
      </c>
      <c r="D120" s="59">
        <f t="shared" si="13"/>
        <v>2.2807758410506005</v>
      </c>
      <c r="E120" s="59">
        <f t="shared" si="9"/>
        <v>2.2807758410506005</v>
      </c>
      <c r="F120" s="59">
        <f>VLOOKUP(A120,'CGS estimates'!$A$8:$L$154,11,FALSE)+E120</f>
        <v>6.0284881698177237</v>
      </c>
      <c r="G120" s="4">
        <f t="shared" si="10"/>
        <v>6.119344843851815</v>
      </c>
      <c r="L120" s="59">
        <f t="shared" si="12"/>
        <v>6.119344843851815</v>
      </c>
      <c r="M120" s="56"/>
      <c r="N120" s="62"/>
      <c r="O120" s="59"/>
      <c r="P120" s="59"/>
      <c r="Q120" s="5"/>
      <c r="S120" s="5"/>
    </row>
    <row r="121" spans="1:19">
      <c r="A121" s="10">
        <f>'CGS estimates'!A124</f>
        <v>41809</v>
      </c>
      <c r="B121" s="59" t="str">
        <f>IFERROR(VLOOKUP(A121,'RBA data and adjustments'!$A$13:$AS$129,45,FALSE),"")</f>
        <v/>
      </c>
      <c r="C121" s="59" t="str">
        <f>IF(B121&lt;&gt;"",B121-VLOOKUP($A121,'CGS estimates'!$A$8:$L$154,11,FALSE),"")</f>
        <v/>
      </c>
      <c r="D121" s="59">
        <f t="shared" si="13"/>
        <v>2.2698198770778011</v>
      </c>
      <c r="E121" s="59">
        <f t="shared" si="9"/>
        <v>2.2698198770778011</v>
      </c>
      <c r="F121" s="59">
        <f>VLOOKUP(A121,'CGS estimates'!$A$8:$L$154,11,FALSE)+E121</f>
        <v>5.9427513839271162</v>
      </c>
      <c r="G121" s="4">
        <f t="shared" si="10"/>
        <v>6.0310421189550212</v>
      </c>
      <c r="L121" s="59">
        <f t="shared" si="12"/>
        <v>6.0310421189550212</v>
      </c>
      <c r="M121" s="56"/>
      <c r="N121" s="62"/>
      <c r="O121" s="59"/>
      <c r="P121" s="59"/>
      <c r="Q121" s="5"/>
      <c r="S121" s="5"/>
    </row>
    <row r="122" spans="1:19">
      <c r="A122" s="10">
        <f>'CGS estimates'!A125</f>
        <v>41810</v>
      </c>
      <c r="B122" s="59" t="str">
        <f>IFERROR(VLOOKUP(A122,'RBA data and adjustments'!$A$13:$AS$129,45,FALSE),"")</f>
        <v/>
      </c>
      <c r="C122" s="59" t="str">
        <f>IF(B122&lt;&gt;"",B122-VLOOKUP($A122,'CGS estimates'!$A$8:$L$154,11,FALSE),"")</f>
        <v/>
      </c>
      <c r="D122" s="59">
        <f t="shared" si="13"/>
        <v>2.2588639131050021</v>
      </c>
      <c r="E122" s="59">
        <f t="shared" si="9"/>
        <v>2.2588639131050021</v>
      </c>
      <c r="F122" s="59">
        <f>VLOOKUP(A122,'CGS estimates'!$A$8:$L$154,11,FALSE)+E122</f>
        <v>5.9470145980365086</v>
      </c>
      <c r="G122" s="4">
        <f t="shared" si="10"/>
        <v>6.0354320546096796</v>
      </c>
      <c r="L122" s="59">
        <f t="shared" si="12"/>
        <v>6.0354320546096796</v>
      </c>
      <c r="M122" s="56"/>
      <c r="N122" s="62"/>
      <c r="O122" s="59"/>
      <c r="P122" s="59"/>
      <c r="Q122" s="5"/>
      <c r="S122" s="5"/>
    </row>
    <row r="123" spans="1:19">
      <c r="A123" s="10">
        <f>'CGS estimates'!A126</f>
        <v>41813</v>
      </c>
      <c r="B123" s="59" t="str">
        <f>IFERROR(VLOOKUP(A123,'RBA data and adjustments'!$A$13:$AS$129,45,FALSE),"")</f>
        <v/>
      </c>
      <c r="C123" s="59" t="str">
        <f>IF(B123&lt;&gt;"",B123-VLOOKUP($A123,'CGS estimates'!$A$8:$L$154,11,FALSE),"")</f>
        <v/>
      </c>
      <c r="D123" s="59">
        <f t="shared" si="13"/>
        <v>2.2259960211866043</v>
      </c>
      <c r="E123" s="59">
        <f t="shared" si="9"/>
        <v>2.2259960211866043</v>
      </c>
      <c r="F123" s="59">
        <f>VLOOKUP(A123,'CGS estimates'!$A$8:$L$154,11,FALSE)+E123</f>
        <v>5.9298042403646871</v>
      </c>
      <c r="G123" s="4">
        <f t="shared" si="10"/>
        <v>6.0177106861873053</v>
      </c>
      <c r="L123" s="59">
        <f t="shared" si="12"/>
        <v>6.0177106861873053</v>
      </c>
      <c r="M123" s="56"/>
      <c r="N123" s="62"/>
      <c r="O123" s="59"/>
      <c r="P123" s="59"/>
      <c r="Q123" s="5"/>
      <c r="S123" s="5"/>
    </row>
    <row r="124" spans="1:19">
      <c r="A124" s="10">
        <f>'CGS estimates'!A127</f>
        <v>41814</v>
      </c>
      <c r="B124" s="59" t="str">
        <f>IFERROR(VLOOKUP(A124,'RBA data and adjustments'!$A$13:$AS$129,45,FALSE),"")</f>
        <v/>
      </c>
      <c r="C124" s="59" t="str">
        <f>IF(B124&lt;&gt;"",B124-VLOOKUP($A124,'CGS estimates'!$A$8:$L$154,11,FALSE),"")</f>
        <v/>
      </c>
      <c r="D124" s="59">
        <f t="shared" si="13"/>
        <v>2.2150400572138049</v>
      </c>
      <c r="E124" s="59">
        <f t="shared" si="9"/>
        <v>2.2150400572138049</v>
      </c>
      <c r="F124" s="59">
        <f>VLOOKUP(A124,'CGS estimates'!$A$8:$L$154,11,FALSE)+E124</f>
        <v>5.8640674544740783</v>
      </c>
      <c r="G124" s="4">
        <f t="shared" si="10"/>
        <v>5.9500356722506531</v>
      </c>
      <c r="L124" s="59">
        <f t="shared" si="12"/>
        <v>5.9500356722506531</v>
      </c>
      <c r="M124" s="56"/>
      <c r="N124" s="62"/>
      <c r="O124" s="59"/>
      <c r="P124" s="59"/>
      <c r="Q124" s="5"/>
      <c r="S124" s="5"/>
    </row>
    <row r="125" spans="1:19">
      <c r="A125" s="10">
        <f>'CGS estimates'!A128</f>
        <v>41815</v>
      </c>
      <c r="B125" s="59" t="str">
        <f>IFERROR(VLOOKUP(A125,'RBA data and adjustments'!$A$13:$AS$129,45,FALSE),"")</f>
        <v/>
      </c>
      <c r="C125" s="59" t="str">
        <f>IF(B125&lt;&gt;"",B125-VLOOKUP($A125,'CGS estimates'!$A$8:$L$154,11,FALSE),"")</f>
        <v/>
      </c>
      <c r="D125" s="59">
        <f t="shared" si="13"/>
        <v>2.204084093241006</v>
      </c>
      <c r="E125" s="59">
        <f t="shared" si="9"/>
        <v>2.204084093241006</v>
      </c>
      <c r="F125" s="59">
        <f>VLOOKUP(A125,'CGS estimates'!$A$8:$L$154,11,FALSE)+E125</f>
        <v>5.808330668583471</v>
      </c>
      <c r="G125" s="4">
        <f t="shared" si="10"/>
        <v>5.8926724314725121</v>
      </c>
      <c r="L125" s="59">
        <f t="shared" si="12"/>
        <v>5.8926724314725121</v>
      </c>
      <c r="M125" s="56"/>
      <c r="N125" s="62"/>
      <c r="O125" s="59"/>
      <c r="P125" s="59"/>
      <c r="Q125" s="5"/>
      <c r="S125" s="5"/>
    </row>
    <row r="126" spans="1:19">
      <c r="A126" s="10">
        <f>'CGS estimates'!A129</f>
        <v>41816</v>
      </c>
      <c r="B126" s="59" t="str">
        <f>IFERROR(VLOOKUP(A126,'RBA data and adjustments'!$A$13:$AS$129,45,FALSE),"")</f>
        <v/>
      </c>
      <c r="C126" s="59" t="str">
        <f>IF(B126&lt;&gt;"",B126-VLOOKUP($A126,'CGS estimates'!$A$8:$L$154,11,FALSE),"")</f>
        <v/>
      </c>
      <c r="D126" s="59">
        <f t="shared" si="13"/>
        <v>2.1931281292682065</v>
      </c>
      <c r="E126" s="59">
        <f t="shared" si="9"/>
        <v>2.1931281292682065</v>
      </c>
      <c r="F126" s="59">
        <f>VLOOKUP(A126,'CGS estimates'!$A$8:$L$154,11,FALSE)+E126</f>
        <v>5.7975938826928637</v>
      </c>
      <c r="G126" s="4">
        <f t="shared" si="10"/>
        <v>5.8816241197644503</v>
      </c>
      <c r="L126" s="59">
        <f t="shared" si="12"/>
        <v>5.8816241197644503</v>
      </c>
      <c r="M126" s="56"/>
      <c r="N126" s="62"/>
      <c r="O126" s="59"/>
      <c r="P126" s="59"/>
      <c r="Q126" s="5"/>
      <c r="S126" s="5"/>
    </row>
    <row r="127" spans="1:19">
      <c r="A127" s="10">
        <f>'CGS estimates'!A130</f>
        <v>41817</v>
      </c>
      <c r="B127" s="59" t="str">
        <f>IFERROR(VLOOKUP(A127,'RBA data and adjustments'!$A$13:$AS$129,45,FALSE),"")</f>
        <v/>
      </c>
      <c r="C127" s="59" t="str">
        <f>IF(B127&lt;&gt;"",B127-VLOOKUP($A127,'CGS estimates'!$A$8:$L$154,11,FALSE),"")</f>
        <v/>
      </c>
      <c r="D127" s="59">
        <f t="shared" si="13"/>
        <v>2.1821721652954076</v>
      </c>
      <c r="E127" s="59">
        <f t="shared" si="9"/>
        <v>2.1821721652954076</v>
      </c>
      <c r="F127" s="59">
        <f>VLOOKUP(A127,'CGS estimates'!$A$8:$L$154,11,FALSE)+E127</f>
        <v>5.7368570968022574</v>
      </c>
      <c r="G127" s="4">
        <f t="shared" si="10"/>
        <v>5.819135920175067</v>
      </c>
      <c r="L127" s="59">
        <f t="shared" si="12"/>
        <v>5.819135920175067</v>
      </c>
      <c r="M127" s="56"/>
      <c r="N127" s="62"/>
      <c r="O127" s="59"/>
      <c r="P127" s="59"/>
      <c r="Q127" s="5"/>
      <c r="S127" s="5"/>
    </row>
    <row r="128" spans="1:19">
      <c r="A128" s="10">
        <f>'CGS estimates'!A131</f>
        <v>41820</v>
      </c>
      <c r="B128" s="59">
        <f>IFERROR(VLOOKUP(A128,'RBA data and adjustments'!$A$13:$AS$129,45,FALSE),"")</f>
        <v>5.7046467391304345</v>
      </c>
      <c r="C128" s="59">
        <f>IF(B128&lt;&gt;"",B128-VLOOKUP($A128,'CGS estimates'!$A$8:$L$154,11,FALSE),"")</f>
        <v>2.1493042733770098</v>
      </c>
      <c r="D128" s="58"/>
      <c r="E128" s="59">
        <f t="shared" si="9"/>
        <v>2.1493042733770098</v>
      </c>
      <c r="F128" s="59">
        <f>VLOOKUP(A128,'CGS estimates'!$A$8:$L$154,11,FALSE)+E128</f>
        <v>5.7046467391304345</v>
      </c>
      <c r="G128" s="4">
        <f t="shared" si="10"/>
        <v>5.7860042251761223</v>
      </c>
      <c r="L128" s="59">
        <f t="shared" si="12"/>
        <v>5.7860042251761223</v>
      </c>
      <c r="M128" s="56"/>
      <c r="N128" s="62"/>
      <c r="O128" s="58"/>
      <c r="P128" s="59"/>
      <c r="Q128" s="5"/>
      <c r="S128" s="5"/>
    </row>
    <row r="129" spans="1:19">
      <c r="A129" s="10">
        <f>'CGS estimates'!A132</f>
        <v>41821</v>
      </c>
      <c r="B129" s="59" t="str">
        <f>IFERROR(VLOOKUP(A129,'RBA data and adjustments'!$A$13:$AS$129,45,FALSE),"")</f>
        <v/>
      </c>
      <c r="C129" s="59" t="str">
        <f>IF(B129&lt;&gt;"",B129-VLOOKUP($A129,'CGS estimates'!$A$8:$L$154,11,FALSE),"")</f>
        <v/>
      </c>
      <c r="D129" s="59">
        <f t="shared" ref="D129:D150" si="14">C$128+(A129-$A$128)*(C$151-C$128)/($A$151-$A$128)</f>
        <v>2.145894770376632</v>
      </c>
      <c r="E129" s="59">
        <f t="shared" si="9"/>
        <v>2.145894770376632</v>
      </c>
      <c r="F129" s="59">
        <f>VLOOKUP(A129,'CGS estimates'!$A$8:$L$154,11,FALSE)+E129</f>
        <v>5.7464564142122487</v>
      </c>
      <c r="G129" s="4">
        <f t="shared" si="10"/>
        <v>5.8290108175133248</v>
      </c>
      <c r="L129" s="59">
        <f t="shared" si="12"/>
        <v>5.8290108175133248</v>
      </c>
      <c r="M129" s="56"/>
      <c r="N129" s="62"/>
      <c r="O129" s="59"/>
      <c r="P129" s="59"/>
      <c r="Q129" s="5"/>
      <c r="S129" s="5"/>
    </row>
    <row r="130" spans="1:19">
      <c r="A130" s="10">
        <f>'CGS estimates'!A133</f>
        <v>41822</v>
      </c>
      <c r="B130" s="59" t="str">
        <f>IFERROR(VLOOKUP(A130,'RBA data and adjustments'!$A$13:$AS$129,45,FALSE),"")</f>
        <v/>
      </c>
      <c r="C130" s="59" t="str">
        <f>IF(B130&lt;&gt;"",B130-VLOOKUP($A130,'CGS estimates'!$A$8:$L$154,11,FALSE),"")</f>
        <v/>
      </c>
      <c r="D130" s="59">
        <f t="shared" si="14"/>
        <v>2.1424852673762542</v>
      </c>
      <c r="E130" s="59">
        <f t="shared" si="9"/>
        <v>2.1424852673762542</v>
      </c>
      <c r="F130" s="59">
        <f>VLOOKUP(A130,'CGS estimates'!$A$8:$L$154,11,FALSE)+E130</f>
        <v>5.7182660892940627</v>
      </c>
      <c r="G130" s="4">
        <f t="shared" si="10"/>
        <v>5.8000125069639585</v>
      </c>
      <c r="L130" s="59">
        <f t="shared" si="12"/>
        <v>5.8000125069639585</v>
      </c>
      <c r="M130" s="56"/>
      <c r="N130" s="62"/>
      <c r="O130" s="59"/>
      <c r="P130" s="59"/>
      <c r="Q130" s="5"/>
      <c r="S130" s="5"/>
    </row>
    <row r="131" spans="1:19">
      <c r="A131" s="10">
        <f>'CGS estimates'!A134</f>
        <v>41823</v>
      </c>
      <c r="B131" s="59" t="str">
        <f>IFERROR(VLOOKUP(A131,'RBA data and adjustments'!$A$13:$AS$129,45,FALSE),"")</f>
        <v/>
      </c>
      <c r="C131" s="59" t="str">
        <f>IF(B131&lt;&gt;"",B131-VLOOKUP($A131,'CGS estimates'!$A$8:$L$154,11,FALSE),"")</f>
        <v/>
      </c>
      <c r="D131" s="59">
        <f t="shared" si="14"/>
        <v>2.1390757643758764</v>
      </c>
      <c r="E131" s="59">
        <f t="shared" si="9"/>
        <v>2.1390757643758764</v>
      </c>
      <c r="F131" s="59">
        <f>VLOOKUP(A131,'CGS estimates'!$A$8:$L$154,11,FALSE)+E131</f>
        <v>5.6950757643758765</v>
      </c>
      <c r="G131" s="4">
        <f t="shared" si="10"/>
        <v>5.7761604842808456</v>
      </c>
      <c r="L131" s="59">
        <f t="shared" si="12"/>
        <v>5.7761604842808456</v>
      </c>
      <c r="M131" s="56"/>
      <c r="N131" s="62"/>
      <c r="O131" s="59"/>
      <c r="P131" s="59"/>
      <c r="Q131" s="5"/>
      <c r="S131" s="5"/>
    </row>
    <row r="132" spans="1:19">
      <c r="A132" s="10">
        <f>'CGS estimates'!A135</f>
        <v>41824</v>
      </c>
      <c r="B132" s="59" t="str">
        <f>IFERROR(VLOOKUP(A132,'RBA data and adjustments'!$A$13:$AS$129,45,FALSE),"")</f>
        <v/>
      </c>
      <c r="C132" s="59" t="str">
        <f>IF(B132&lt;&gt;"",B132-VLOOKUP($A132,'CGS estimates'!$A$8:$L$154,11,FALSE),"")</f>
        <v/>
      </c>
      <c r="D132" s="59">
        <f t="shared" si="14"/>
        <v>2.1356662613754982</v>
      </c>
      <c r="E132" s="59">
        <f t="shared" si="9"/>
        <v>2.1356662613754982</v>
      </c>
      <c r="F132" s="59">
        <f>VLOOKUP(A132,'CGS estimates'!$A$8:$L$154,11,FALSE)+E132</f>
        <v>5.7368854394576898</v>
      </c>
      <c r="G132" s="4">
        <f t="shared" si="10"/>
        <v>5.8191650758213198</v>
      </c>
      <c r="L132" s="59">
        <f t="shared" si="12"/>
        <v>5.8191650758213198</v>
      </c>
      <c r="M132" s="56"/>
      <c r="N132" s="62"/>
      <c r="O132" s="59"/>
      <c r="P132" s="59"/>
      <c r="Q132" s="5"/>
      <c r="S132" s="5"/>
    </row>
    <row r="133" spans="1:19">
      <c r="A133" s="10">
        <f>'CGS estimates'!A136</f>
        <v>41827</v>
      </c>
      <c r="B133" s="59" t="str">
        <f>IFERROR(VLOOKUP(A133,'RBA data and adjustments'!$A$13:$AS$129,45,FALSE),"")</f>
        <v/>
      </c>
      <c r="C133" s="59" t="str">
        <f>IF(B133&lt;&gt;"",B133-VLOOKUP($A133,'CGS estimates'!$A$8:$L$154,11,FALSE),"")</f>
        <v/>
      </c>
      <c r="D133" s="59">
        <f t="shared" si="14"/>
        <v>2.1254377523743648</v>
      </c>
      <c r="E133" s="59">
        <f t="shared" si="9"/>
        <v>2.1254377523743648</v>
      </c>
      <c r="F133" s="59">
        <f>VLOOKUP(A133,'CGS estimates'!$A$8:$L$154,11,FALSE)+E133</f>
        <v>5.7323144647031317</v>
      </c>
      <c r="G133" s="4">
        <f t="shared" si="10"/>
        <v>5.8144630375087658</v>
      </c>
      <c r="L133" s="59">
        <f t="shared" ref="L133:L151" si="15">100*((1+F133/200)^2-1)</f>
        <v>5.8144630375087658</v>
      </c>
      <c r="M133" s="56"/>
      <c r="N133" s="62"/>
      <c r="O133" s="59"/>
      <c r="P133" s="59"/>
      <c r="Q133" s="5"/>
      <c r="S133" s="5"/>
    </row>
    <row r="134" spans="1:19">
      <c r="A134" s="10">
        <f>'CGS estimates'!A137</f>
        <v>41828</v>
      </c>
      <c r="B134" s="59" t="str">
        <f>IFERROR(VLOOKUP(A134,'RBA data and adjustments'!$A$13:$AS$129,45,FALSE),"")</f>
        <v/>
      </c>
      <c r="C134" s="59" t="str">
        <f>IF(B134&lt;&gt;"",B134-VLOOKUP($A134,'CGS estimates'!$A$8:$L$154,11,FALSE),"")</f>
        <v/>
      </c>
      <c r="D134" s="59">
        <f t="shared" si="14"/>
        <v>2.122028249373987</v>
      </c>
      <c r="E134" s="59">
        <f t="shared" ref="E134:E151" si="16">IF(C134&lt;&gt;"",C134,D134)</f>
        <v>2.122028249373987</v>
      </c>
      <c r="F134" s="59">
        <f>VLOOKUP(A134,'CGS estimates'!$A$8:$L$154,11,FALSE)+E134</f>
        <v>5.7091241397849455</v>
      </c>
      <c r="G134" s="4">
        <f t="shared" ref="G134:G151" si="17">100*((1+F134/200)^2-1)</f>
        <v>5.7906093858936414</v>
      </c>
      <c r="L134" s="59">
        <f t="shared" si="15"/>
        <v>5.7906093858936414</v>
      </c>
      <c r="M134" s="56"/>
      <c r="N134" s="62"/>
      <c r="O134" s="59"/>
      <c r="P134" s="59"/>
      <c r="Q134" s="5"/>
      <c r="S134" s="5"/>
    </row>
    <row r="135" spans="1:19">
      <c r="A135" s="10">
        <f>'CGS estimates'!A138</f>
        <v>41829</v>
      </c>
      <c r="B135" s="59" t="str">
        <f>IFERROR(VLOOKUP(A135,'RBA data and adjustments'!$A$13:$AS$129,45,FALSE),"")</f>
        <v/>
      </c>
      <c r="C135" s="59" t="str">
        <f>IF(B135&lt;&gt;"",B135-VLOOKUP($A135,'CGS estimates'!$A$8:$L$154,11,FALSE),"")</f>
        <v/>
      </c>
      <c r="D135" s="59">
        <f t="shared" si="14"/>
        <v>2.1186187463736093</v>
      </c>
      <c r="E135" s="59">
        <f t="shared" si="16"/>
        <v>2.1186187463736093</v>
      </c>
      <c r="F135" s="59">
        <f>VLOOKUP(A135,'CGS estimates'!$A$8:$L$154,11,FALSE)+E135</f>
        <v>5.6559338148667599</v>
      </c>
      <c r="G135" s="4">
        <f t="shared" si="17"/>
        <v>5.735907783162153</v>
      </c>
      <c r="L135" s="59">
        <f t="shared" si="15"/>
        <v>5.735907783162153</v>
      </c>
      <c r="M135" s="56"/>
      <c r="N135" s="62"/>
      <c r="O135" s="59"/>
      <c r="P135" s="59"/>
      <c r="Q135" s="5"/>
      <c r="S135" s="5"/>
    </row>
    <row r="136" spans="1:19">
      <c r="A136" s="10">
        <f>'CGS estimates'!A139</f>
        <v>41830</v>
      </c>
      <c r="B136" s="59" t="str">
        <f>IFERROR(VLOOKUP(A136,'RBA data and adjustments'!$A$13:$AS$129,45,FALSE),"")</f>
        <v/>
      </c>
      <c r="C136" s="59" t="str">
        <f>IF(B136&lt;&gt;"",B136-VLOOKUP($A136,'CGS estimates'!$A$8:$L$154,11,FALSE),"")</f>
        <v/>
      </c>
      <c r="D136" s="59">
        <f t="shared" si="14"/>
        <v>2.1152092433732315</v>
      </c>
      <c r="E136" s="59">
        <f t="shared" si="16"/>
        <v>2.1152092433732315</v>
      </c>
      <c r="F136" s="59">
        <f>VLOOKUP(A136,'CGS estimates'!$A$8:$L$154,11,FALSE)+E136</f>
        <v>5.5977434899485736</v>
      </c>
      <c r="G136" s="4">
        <f t="shared" si="17"/>
        <v>5.6760803203967258</v>
      </c>
      <c r="L136" s="59">
        <f t="shared" si="15"/>
        <v>5.6760803203967258</v>
      </c>
      <c r="M136" s="56"/>
      <c r="N136" s="62"/>
      <c r="O136" s="59"/>
      <c r="P136" s="59"/>
      <c r="Q136" s="5"/>
      <c r="S136" s="5"/>
    </row>
    <row r="137" spans="1:19">
      <c r="A137" s="10">
        <f>'CGS estimates'!A140</f>
        <v>41831</v>
      </c>
      <c r="B137" s="59" t="str">
        <f>IFERROR(VLOOKUP(A137,'RBA data and adjustments'!$A$13:$AS$129,45,FALSE),"")</f>
        <v/>
      </c>
      <c r="C137" s="59" t="str">
        <f>IF(B137&lt;&gt;"",B137-VLOOKUP($A137,'CGS estimates'!$A$8:$L$154,11,FALSE),"")</f>
        <v/>
      </c>
      <c r="D137" s="59">
        <f t="shared" si="14"/>
        <v>2.1117997403728537</v>
      </c>
      <c r="E137" s="59">
        <f t="shared" si="16"/>
        <v>2.1117997403728537</v>
      </c>
      <c r="F137" s="59">
        <f>VLOOKUP(A137,'CGS estimates'!$A$8:$L$154,11,FALSE)+E137</f>
        <v>5.5406627540714837</v>
      </c>
      <c r="G137" s="4">
        <f t="shared" si="17"/>
        <v>5.6174101134573995</v>
      </c>
      <c r="L137" s="59">
        <f t="shared" si="15"/>
        <v>5.6174101134573995</v>
      </c>
      <c r="M137" s="56"/>
      <c r="N137" s="62"/>
      <c r="O137" s="59"/>
      <c r="P137" s="59"/>
      <c r="Q137" s="5"/>
      <c r="S137" s="5"/>
    </row>
    <row r="138" spans="1:19">
      <c r="A138" s="10">
        <f>'CGS estimates'!A141</f>
        <v>41834</v>
      </c>
      <c r="B138" s="59" t="str">
        <f>IFERROR(VLOOKUP(A138,'RBA data and adjustments'!$A$13:$AS$129,45,FALSE),"")</f>
        <v/>
      </c>
      <c r="C138" s="59" t="str">
        <f>IF(B138&lt;&gt;"",B138-VLOOKUP($A138,'CGS estimates'!$A$8:$L$154,11,FALSE),"")</f>
        <v/>
      </c>
      <c r="D138" s="59">
        <f t="shared" si="14"/>
        <v>2.1015712313717199</v>
      </c>
      <c r="E138" s="59">
        <f t="shared" si="16"/>
        <v>2.1015712313717199</v>
      </c>
      <c r="F138" s="59">
        <f>VLOOKUP(A138,'CGS estimates'!$A$8:$L$154,11,FALSE)+E138</f>
        <v>5.5611328752073366</v>
      </c>
      <c r="G138" s="4">
        <f t="shared" si="17"/>
        <v>5.6384483723466161</v>
      </c>
      <c r="L138" s="59">
        <f t="shared" si="15"/>
        <v>5.6384483723466161</v>
      </c>
      <c r="M138" s="56"/>
      <c r="N138" s="62"/>
      <c r="O138" s="59"/>
      <c r="P138" s="59"/>
      <c r="Q138" s="5"/>
      <c r="S138" s="5"/>
    </row>
    <row r="139" spans="1:19">
      <c r="A139" s="10">
        <f>'CGS estimates'!A142</f>
        <v>41835</v>
      </c>
      <c r="B139" s="59" t="str">
        <f>IFERROR(VLOOKUP(A139,'RBA data and adjustments'!$A$13:$AS$129,45,FALSE),"")</f>
        <v/>
      </c>
      <c r="C139" s="59" t="str">
        <f>IF(B139&lt;&gt;"",B139-VLOOKUP($A139,'CGS estimates'!$A$8:$L$154,11,FALSE),"")</f>
        <v/>
      </c>
      <c r="D139" s="59">
        <f t="shared" si="14"/>
        <v>2.0981617283713421</v>
      </c>
      <c r="E139" s="59">
        <f t="shared" si="16"/>
        <v>2.0981617283713421</v>
      </c>
      <c r="F139" s="59">
        <f>VLOOKUP(A139,'CGS estimates'!$A$8:$L$154,11,FALSE)+E139</f>
        <v>5.552956248919287</v>
      </c>
      <c r="G139" s="4">
        <f t="shared" si="17"/>
        <v>5.6300445566753288</v>
      </c>
      <c r="L139" s="59">
        <f t="shared" si="15"/>
        <v>5.6300445566753288</v>
      </c>
      <c r="M139" s="56"/>
      <c r="N139" s="62"/>
      <c r="O139" s="59"/>
      <c r="P139" s="59"/>
      <c r="Q139" s="5"/>
      <c r="S139" s="5"/>
    </row>
    <row r="140" spans="1:19">
      <c r="A140" s="10">
        <f>'CGS estimates'!A143</f>
        <v>41836</v>
      </c>
      <c r="B140" s="59" t="str">
        <f>IFERROR(VLOOKUP(A140,'RBA data and adjustments'!$A$13:$AS$129,45,FALSE),"")</f>
        <v/>
      </c>
      <c r="C140" s="59" t="str">
        <f>IF(B140&lt;&gt;"",B140-VLOOKUP($A140,'CGS estimates'!$A$8:$L$154,11,FALSE),"")</f>
        <v/>
      </c>
      <c r="D140" s="59">
        <f t="shared" si="14"/>
        <v>2.0947522253709643</v>
      </c>
      <c r="E140" s="59">
        <f t="shared" si="16"/>
        <v>2.0947522253709643</v>
      </c>
      <c r="F140" s="59">
        <f>VLOOKUP(A140,'CGS estimates'!$A$8:$L$154,11,FALSE)+E140</f>
        <v>5.5386015404394566</v>
      </c>
      <c r="G140" s="4">
        <f t="shared" si="17"/>
        <v>5.6152918079988456</v>
      </c>
      <c r="L140" s="59">
        <f t="shared" si="15"/>
        <v>5.6152918079988456</v>
      </c>
      <c r="M140" s="56"/>
      <c r="N140" s="62"/>
      <c r="O140" s="59"/>
      <c r="P140" s="59"/>
      <c r="Q140" s="5"/>
      <c r="S140" s="5"/>
    </row>
    <row r="141" spans="1:19">
      <c r="A141" s="10">
        <f>'CGS estimates'!A144</f>
        <v>41837</v>
      </c>
      <c r="B141" s="59" t="str">
        <f>IFERROR(VLOOKUP(A141,'RBA data and adjustments'!$A$13:$AS$129,45,FALSE),"")</f>
        <v/>
      </c>
      <c r="C141" s="59" t="str">
        <f>IF(B141&lt;&gt;"",B141-VLOOKUP($A141,'CGS estimates'!$A$8:$L$154,11,FALSE),"")</f>
        <v/>
      </c>
      <c r="D141" s="59">
        <f t="shared" si="14"/>
        <v>2.0913427223705865</v>
      </c>
      <c r="E141" s="59">
        <f t="shared" si="16"/>
        <v>2.0913427223705865</v>
      </c>
      <c r="F141" s="59">
        <f>VLOOKUP(A141,'CGS estimates'!$A$8:$L$154,11,FALSE)+E141</f>
        <v>5.5204112155212712</v>
      </c>
      <c r="G141" s="4">
        <f t="shared" si="17"/>
        <v>5.5965985654924166</v>
      </c>
      <c r="L141" s="59">
        <f t="shared" si="15"/>
        <v>5.5965985654924166</v>
      </c>
      <c r="M141" s="56"/>
      <c r="N141" s="62"/>
      <c r="O141" s="59"/>
      <c r="P141" s="59"/>
      <c r="Q141" s="5"/>
      <c r="S141" s="5"/>
    </row>
    <row r="142" spans="1:19">
      <c r="A142" s="10">
        <f>'CGS estimates'!A145</f>
        <v>41838</v>
      </c>
      <c r="B142" s="59" t="str">
        <f>IFERROR(VLOOKUP(A142,'RBA data and adjustments'!$A$13:$AS$129,45,FALSE),"")</f>
        <v/>
      </c>
      <c r="C142" s="59" t="str">
        <f>IF(B142&lt;&gt;"",B142-VLOOKUP($A142,'CGS estimates'!$A$8:$L$154,11,FALSE),"")</f>
        <v/>
      </c>
      <c r="D142" s="59">
        <f t="shared" si="14"/>
        <v>2.0879332193702087</v>
      </c>
      <c r="E142" s="59">
        <f t="shared" si="16"/>
        <v>2.0879332193702087</v>
      </c>
      <c r="F142" s="59">
        <f>VLOOKUP(A142,'CGS estimates'!$A$8:$L$154,11,FALSE)+E142</f>
        <v>5.48342637005514</v>
      </c>
      <c r="G142" s="4">
        <f t="shared" si="17"/>
        <v>5.558596281944661</v>
      </c>
      <c r="L142" s="59">
        <f t="shared" si="15"/>
        <v>5.558596281944661</v>
      </c>
      <c r="M142" s="56"/>
      <c r="N142" s="62"/>
      <c r="O142" s="59"/>
      <c r="P142" s="59"/>
      <c r="Q142" s="5"/>
      <c r="S142" s="5"/>
    </row>
    <row r="143" spans="1:19">
      <c r="A143" s="10">
        <f>'CGS estimates'!A146</f>
        <v>41841</v>
      </c>
      <c r="B143" s="59" t="str">
        <f>IFERROR(VLOOKUP(A143,'RBA data and adjustments'!$A$13:$AS$129,45,FALSE),"")</f>
        <v/>
      </c>
      <c r="C143" s="59" t="str">
        <f>IF(B143&lt;&gt;"",B143-VLOOKUP($A143,'CGS estimates'!$A$8:$L$154,11,FALSE),"")</f>
        <v/>
      </c>
      <c r="D143" s="59">
        <f t="shared" si="14"/>
        <v>2.0777047103690749</v>
      </c>
      <c r="E143" s="59">
        <f t="shared" si="16"/>
        <v>2.0777047103690749</v>
      </c>
      <c r="F143" s="59">
        <f>VLOOKUP(A143,'CGS estimates'!$A$8:$L$154,11,FALSE)+E143</f>
        <v>5.4926499158485269</v>
      </c>
      <c r="G143" s="4">
        <f t="shared" si="17"/>
        <v>5.5680729235936921</v>
      </c>
      <c r="L143" s="59">
        <f t="shared" si="15"/>
        <v>5.5680729235936921</v>
      </c>
      <c r="M143" s="56"/>
      <c r="N143" s="62"/>
      <c r="O143" s="59"/>
      <c r="P143" s="59"/>
      <c r="Q143" s="5"/>
      <c r="S143" s="5"/>
    </row>
    <row r="144" spans="1:19">
      <c r="A144" s="10">
        <f>'CGS estimates'!A147</f>
        <v>41842</v>
      </c>
      <c r="B144" s="59" t="str">
        <f>IFERROR(VLOOKUP(A144,'RBA data and adjustments'!$A$13:$AS$129,45,FALSE),"")</f>
        <v/>
      </c>
      <c r="C144" s="59" t="str">
        <f>IF(B144&lt;&gt;"",B144-VLOOKUP($A144,'CGS estimates'!$A$8:$L$154,11,FALSE),"")</f>
        <v/>
      </c>
      <c r="D144" s="59">
        <f t="shared" si="14"/>
        <v>2.0742952073686971</v>
      </c>
      <c r="E144" s="59">
        <f t="shared" si="16"/>
        <v>2.0742952073686971</v>
      </c>
      <c r="F144" s="59">
        <f>VLOOKUP(A144,'CGS estimates'!$A$8:$L$154,11,FALSE)+E144</f>
        <v>5.4644595909303408</v>
      </c>
      <c r="G144" s="4">
        <f t="shared" si="17"/>
        <v>5.5391103874826042</v>
      </c>
      <c r="L144" s="59">
        <f t="shared" si="15"/>
        <v>5.5391103874826042</v>
      </c>
      <c r="M144" s="56"/>
      <c r="N144" s="62"/>
      <c r="O144" s="59"/>
      <c r="P144" s="59"/>
      <c r="Q144" s="5"/>
      <c r="S144" s="5"/>
    </row>
    <row r="145" spans="1:19">
      <c r="A145" s="10">
        <f>'CGS estimates'!A148</f>
        <v>41843</v>
      </c>
      <c r="B145" s="59" t="str">
        <f>IFERROR(VLOOKUP(A145,'RBA data and adjustments'!$A$13:$AS$129,45,FALSE),"")</f>
        <v/>
      </c>
      <c r="C145" s="59" t="str">
        <f>IF(B145&lt;&gt;"",B145-VLOOKUP($A145,'CGS estimates'!$A$8:$L$154,11,FALSE),"")</f>
        <v/>
      </c>
      <c r="D145" s="59">
        <f t="shared" si="14"/>
        <v>2.0708857043683193</v>
      </c>
      <c r="E145" s="59">
        <f t="shared" si="16"/>
        <v>2.0708857043683193</v>
      </c>
      <c r="F145" s="59">
        <f>VLOOKUP(A145,'CGS estimates'!$A$8:$L$154,11,FALSE)+E145</f>
        <v>5.5012692660121552</v>
      </c>
      <c r="G145" s="4">
        <f t="shared" si="17"/>
        <v>5.5769291748551053</v>
      </c>
      <c r="L145" s="59">
        <f t="shared" si="15"/>
        <v>5.5769291748551053</v>
      </c>
      <c r="M145" s="56"/>
      <c r="N145" s="62"/>
      <c r="O145" s="59"/>
      <c r="P145" s="59"/>
      <c r="Q145" s="5"/>
      <c r="S145" s="5"/>
    </row>
    <row r="146" spans="1:19">
      <c r="A146" s="10">
        <f>'CGS estimates'!A149</f>
        <v>41844</v>
      </c>
      <c r="B146" s="59" t="str">
        <f>IFERROR(VLOOKUP(A146,'RBA data and adjustments'!$A$13:$AS$129,45,FALSE),"")</f>
        <v/>
      </c>
      <c r="C146" s="59" t="str">
        <f>IF(B146&lt;&gt;"",B146-VLOOKUP($A146,'CGS estimates'!$A$8:$L$154,11,FALSE),"")</f>
        <v/>
      </c>
      <c r="D146" s="59">
        <f t="shared" si="14"/>
        <v>2.0674762013679415</v>
      </c>
      <c r="E146" s="59">
        <f t="shared" si="16"/>
        <v>2.0674762013679415</v>
      </c>
      <c r="F146" s="59">
        <f>VLOOKUP(A146,'CGS estimates'!$A$8:$L$154,11,FALSE)+E146</f>
        <v>5.5130789410939691</v>
      </c>
      <c r="G146" s="4">
        <f t="shared" si="17"/>
        <v>5.589064039620828</v>
      </c>
      <c r="L146" s="59">
        <f t="shared" si="15"/>
        <v>5.589064039620828</v>
      </c>
      <c r="M146" s="56"/>
      <c r="N146" s="62"/>
      <c r="O146" s="59"/>
      <c r="P146" s="59"/>
      <c r="Q146" s="5"/>
      <c r="S146" s="5"/>
    </row>
    <row r="147" spans="1:19">
      <c r="A147" s="10">
        <f>'CGS estimates'!A150</f>
        <v>41845</v>
      </c>
      <c r="B147" s="59" t="str">
        <f>IFERROR(VLOOKUP(A147,'RBA data and adjustments'!$A$13:$AS$129,45,FALSE),"")</f>
        <v/>
      </c>
      <c r="C147" s="59" t="str">
        <f>IF(B147&lt;&gt;"",B147-VLOOKUP($A147,'CGS estimates'!$A$8:$L$154,11,FALSE),"")</f>
        <v/>
      </c>
      <c r="D147" s="59">
        <f t="shared" si="14"/>
        <v>2.0640666983675637</v>
      </c>
      <c r="E147" s="59">
        <f t="shared" si="16"/>
        <v>2.0640666983675637</v>
      </c>
      <c r="F147" s="59">
        <f>VLOOKUP(A147,'CGS estimates'!$A$8:$L$154,11,FALSE)+E147</f>
        <v>5.5235872463127693</v>
      </c>
      <c r="G147" s="4">
        <f t="shared" si="17"/>
        <v>5.5998622864818381</v>
      </c>
      <c r="L147" s="59">
        <f t="shared" si="15"/>
        <v>5.5998622864818381</v>
      </c>
      <c r="M147" s="56"/>
      <c r="N147" s="62"/>
      <c r="O147" s="59"/>
      <c r="P147" s="59"/>
      <c r="Q147" s="5"/>
      <c r="S147" s="5"/>
    </row>
    <row r="148" spans="1:19">
      <c r="A148" s="10">
        <f>'CGS estimates'!A151</f>
        <v>41848</v>
      </c>
      <c r="B148" s="59" t="str">
        <f>IFERROR(VLOOKUP(A148,'RBA data and adjustments'!$A$13:$AS$129,45,FALSE),"")</f>
        <v/>
      </c>
      <c r="C148" s="59" t="str">
        <f>IF(B148&lt;&gt;"",B148-VLOOKUP($A148,'CGS estimates'!$A$8:$L$154,11,FALSE),"")</f>
        <v/>
      </c>
      <c r="D148" s="59">
        <f t="shared" si="14"/>
        <v>2.0538381893664299</v>
      </c>
      <c r="E148" s="59">
        <f t="shared" si="16"/>
        <v>2.0538381893664299</v>
      </c>
      <c r="F148" s="59">
        <f>VLOOKUP(A148,'CGS estimates'!$A$8:$L$154,11,FALSE)+E148</f>
        <v>5.4989751756678</v>
      </c>
      <c r="G148" s="4">
        <f t="shared" si="17"/>
        <v>5.5745719956243445</v>
      </c>
      <c r="L148" s="59">
        <f t="shared" si="15"/>
        <v>5.5745719956243445</v>
      </c>
      <c r="M148" s="56"/>
      <c r="N148" s="62"/>
      <c r="O148" s="59"/>
      <c r="P148" s="59"/>
      <c r="Q148" s="5"/>
      <c r="S148" s="5"/>
    </row>
    <row r="149" spans="1:19">
      <c r="A149" s="10">
        <f>'CGS estimates'!A152</f>
        <v>41849</v>
      </c>
      <c r="B149" s="59" t="str">
        <f>IFERROR(VLOOKUP(A149,'RBA data and adjustments'!$A$13:$AS$129,45,FALSE),"")</f>
        <v/>
      </c>
      <c r="C149" s="59" t="str">
        <f>IF(B149&lt;&gt;"",B149-VLOOKUP($A149,'CGS estimates'!$A$8:$L$154,11,FALSE),"")</f>
        <v/>
      </c>
      <c r="D149" s="59">
        <f t="shared" si="14"/>
        <v>2.0504286863660521</v>
      </c>
      <c r="E149" s="59">
        <f t="shared" si="16"/>
        <v>2.0504286863660521</v>
      </c>
      <c r="F149" s="59">
        <f>VLOOKUP(A149,'CGS estimates'!$A$8:$L$154,11,FALSE)+E149</f>
        <v>5.5407711521194773</v>
      </c>
      <c r="G149" s="4">
        <f t="shared" si="17"/>
        <v>5.6175215145198631</v>
      </c>
      <c r="L149" s="59">
        <f t="shared" si="15"/>
        <v>5.6175215145198631</v>
      </c>
      <c r="M149" s="56"/>
      <c r="N149" s="62"/>
      <c r="O149" s="59"/>
      <c r="P149" s="59"/>
      <c r="Q149" s="5"/>
      <c r="S149" s="5"/>
    </row>
    <row r="150" spans="1:19">
      <c r="A150" s="10">
        <f>'CGS estimates'!A153</f>
        <v>41850</v>
      </c>
      <c r="B150" s="59" t="str">
        <f>IFERROR(VLOOKUP(A150,'RBA data and adjustments'!$A$13:$AS$129,45,FALSE),"")</f>
        <v/>
      </c>
      <c r="C150" s="59" t="str">
        <f>IF(B150&lt;&gt;"",B150-VLOOKUP($A150,'CGS estimates'!$A$8:$L$154,11,FALSE),"")</f>
        <v/>
      </c>
      <c r="D150" s="59">
        <f t="shared" si="14"/>
        <v>2.0470191833656743</v>
      </c>
      <c r="E150" s="59">
        <f t="shared" si="16"/>
        <v>2.0470191833656743</v>
      </c>
      <c r="F150" s="59">
        <f>VLOOKUP(A150,'CGS estimates'!$A$8:$L$154,11,FALSE)+E150</f>
        <v>5.4889369915848523</v>
      </c>
      <c r="G150" s="4">
        <f t="shared" si="17"/>
        <v>5.5642580648288087</v>
      </c>
      <c r="L150" s="59">
        <f t="shared" si="15"/>
        <v>5.5642580648288087</v>
      </c>
      <c r="M150" s="56"/>
      <c r="N150" s="62"/>
      <c r="O150" s="59"/>
      <c r="P150" s="59"/>
      <c r="Q150" s="5"/>
      <c r="S150" s="5"/>
    </row>
    <row r="151" spans="1:19">
      <c r="A151" s="10">
        <f>'CGS estimates'!A154</f>
        <v>41851</v>
      </c>
      <c r="B151" s="59">
        <f>IFERROR(VLOOKUP(A151,'RBA data and adjustments'!$A$13:$AS$129,45,FALSE),"")</f>
        <v>5.5707466666666665</v>
      </c>
      <c r="C151" s="59">
        <f>IF(B151&lt;&gt;"",B151-VLOOKUP($A151,'CGS estimates'!$A$8:$L$154,11,FALSE),"")</f>
        <v>2.0436096803652966</v>
      </c>
      <c r="D151" s="58"/>
      <c r="E151" s="59">
        <f t="shared" si="16"/>
        <v>2.0436096803652966</v>
      </c>
      <c r="F151" s="59">
        <f>VLOOKUP(A151,'CGS estimates'!$A$8:$L$154,11,FALSE)+E151</f>
        <v>5.5707466666666665</v>
      </c>
      <c r="G151" s="4">
        <f t="shared" si="17"/>
        <v>5.648329712727107</v>
      </c>
      <c r="L151" s="59">
        <f t="shared" si="15"/>
        <v>5.648329712727107</v>
      </c>
      <c r="M151" s="56"/>
      <c r="N151" s="62"/>
      <c r="O151" s="58"/>
      <c r="P151" s="59"/>
      <c r="Q151" s="5"/>
      <c r="S151" s="5"/>
    </row>
    <row r="152" spans="1:19">
      <c r="A152" s="10"/>
    </row>
    <row r="153" spans="1:19">
      <c r="A153" s="10"/>
    </row>
    <row r="154" spans="1:19">
      <c r="A154" s="10"/>
    </row>
    <row r="155" spans="1:19">
      <c r="A155" s="10"/>
    </row>
    <row r="156" spans="1:19">
      <c r="A156" s="10"/>
    </row>
    <row r="157" spans="1:19">
      <c r="A157" s="10"/>
    </row>
    <row r="158" spans="1:19">
      <c r="A158" s="10"/>
    </row>
    <row r="159" spans="1:19">
      <c r="A159" s="10"/>
    </row>
    <row r="160" spans="1:19">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1" spans="1:1">
      <c r="A261" s="10"/>
    </row>
    <row r="262" spans="1:1">
      <c r="A262" s="10"/>
    </row>
    <row r="263" spans="1:1">
      <c r="A263" s="10"/>
    </row>
    <row r="264" spans="1:1">
      <c r="A264" s="10"/>
    </row>
    <row r="265" spans="1:1">
      <c r="A265" s="10"/>
    </row>
    <row r="266" spans="1:1">
      <c r="A266" s="10"/>
    </row>
    <row r="267" spans="1:1">
      <c r="A267" s="10"/>
    </row>
    <row r="268" spans="1:1">
      <c r="A268" s="10"/>
    </row>
    <row r="269" spans="1:1">
      <c r="A269" s="10"/>
    </row>
    <row r="270" spans="1:1">
      <c r="A270" s="10"/>
    </row>
    <row r="271" spans="1:1">
      <c r="A271" s="10"/>
    </row>
    <row r="272" spans="1:1">
      <c r="A272" s="10"/>
    </row>
    <row r="273" spans="1:1">
      <c r="A273" s="10"/>
    </row>
    <row r="274" spans="1:1">
      <c r="A274" s="10"/>
    </row>
    <row r="275" spans="1:1">
      <c r="A275" s="10"/>
    </row>
    <row r="276" spans="1:1">
      <c r="A276" s="10"/>
    </row>
    <row r="277" spans="1:1">
      <c r="A277" s="10"/>
    </row>
    <row r="278" spans="1:1">
      <c r="A278" s="10"/>
    </row>
    <row r="279" spans="1:1">
      <c r="A279" s="10"/>
    </row>
    <row r="280" spans="1:1">
      <c r="A280" s="10"/>
    </row>
    <row r="281" spans="1:1">
      <c r="A281" s="10"/>
    </row>
    <row r="282" spans="1:1">
      <c r="A282" s="10"/>
    </row>
    <row r="283" spans="1:1">
      <c r="A283" s="10"/>
    </row>
    <row r="284" spans="1:1">
      <c r="A284" s="10"/>
    </row>
    <row r="285" spans="1:1">
      <c r="A285" s="10"/>
    </row>
    <row r="286" spans="1:1">
      <c r="A286" s="10"/>
    </row>
    <row r="287" spans="1:1">
      <c r="A287" s="10"/>
    </row>
    <row r="288" spans="1:1">
      <c r="A288" s="10"/>
    </row>
    <row r="289" spans="1:1">
      <c r="A289" s="10"/>
    </row>
    <row r="290" spans="1:1">
      <c r="A290" s="10"/>
    </row>
    <row r="291" spans="1:1">
      <c r="A291" s="10"/>
    </row>
    <row r="292" spans="1:1">
      <c r="A292" s="10"/>
    </row>
    <row r="293" spans="1:1">
      <c r="A293" s="10"/>
    </row>
    <row r="294" spans="1:1">
      <c r="A294" s="10"/>
    </row>
    <row r="295" spans="1:1">
      <c r="A295" s="10"/>
    </row>
    <row r="296" spans="1:1">
      <c r="A296" s="10"/>
    </row>
    <row r="297" spans="1:1">
      <c r="A297" s="10"/>
    </row>
    <row r="298" spans="1:1">
      <c r="A298" s="10"/>
    </row>
    <row r="299" spans="1:1">
      <c r="A299" s="10"/>
    </row>
    <row r="300" spans="1:1">
      <c r="A300" s="10"/>
    </row>
    <row r="301" spans="1:1">
      <c r="A301" s="10"/>
    </row>
    <row r="302" spans="1:1">
      <c r="A302" s="10"/>
    </row>
    <row r="303" spans="1:1">
      <c r="A303" s="10"/>
    </row>
    <row r="304" spans="1:1">
      <c r="A304" s="10"/>
    </row>
    <row r="305" spans="1:1">
      <c r="A305" s="10"/>
    </row>
    <row r="306" spans="1:1">
      <c r="A306" s="10"/>
    </row>
    <row r="307" spans="1:1">
      <c r="A307" s="10"/>
    </row>
    <row r="308" spans="1:1">
      <c r="A308" s="10"/>
    </row>
    <row r="309" spans="1:1">
      <c r="A309" s="10"/>
    </row>
    <row r="310" spans="1:1">
      <c r="A310" s="10"/>
    </row>
    <row r="311" spans="1:1">
      <c r="A311" s="10"/>
    </row>
    <row r="312" spans="1:1">
      <c r="A312" s="10"/>
    </row>
    <row r="313" spans="1:1">
      <c r="A313" s="10"/>
    </row>
    <row r="314" spans="1:1">
      <c r="A314" s="10"/>
    </row>
    <row r="315" spans="1:1">
      <c r="A315" s="10"/>
    </row>
    <row r="316" spans="1:1">
      <c r="A316" s="10"/>
    </row>
    <row r="317" spans="1:1">
      <c r="A317" s="10"/>
    </row>
    <row r="318" spans="1:1">
      <c r="A318" s="10"/>
    </row>
    <row r="319" spans="1:1">
      <c r="A319" s="10"/>
    </row>
    <row r="320" spans="1:1">
      <c r="A320" s="10"/>
    </row>
    <row r="321" spans="1:1">
      <c r="A321" s="10"/>
    </row>
    <row r="322" spans="1:1">
      <c r="A322" s="10"/>
    </row>
    <row r="323" spans="1:1">
      <c r="A323" s="10"/>
    </row>
    <row r="324" spans="1:1">
      <c r="A324" s="10"/>
    </row>
    <row r="325" spans="1:1">
      <c r="A325" s="10"/>
    </row>
    <row r="326" spans="1:1">
      <c r="A326" s="10"/>
    </row>
    <row r="327" spans="1:1">
      <c r="A327" s="10"/>
    </row>
    <row r="328" spans="1:1">
      <c r="A328" s="10"/>
    </row>
    <row r="329" spans="1:1">
      <c r="A329" s="10"/>
    </row>
    <row r="330" spans="1:1">
      <c r="A330" s="10"/>
    </row>
    <row r="331" spans="1:1">
      <c r="A331" s="10"/>
    </row>
    <row r="332" spans="1:1">
      <c r="A332" s="10"/>
    </row>
    <row r="333" spans="1:1">
      <c r="A333" s="10"/>
    </row>
    <row r="334" spans="1:1">
      <c r="A334" s="10"/>
    </row>
    <row r="335" spans="1:1">
      <c r="A335" s="10"/>
    </row>
    <row r="336" spans="1:1">
      <c r="A336" s="10"/>
    </row>
    <row r="337" spans="1:1">
      <c r="A337" s="10"/>
    </row>
    <row r="338" spans="1:1">
      <c r="A338" s="10"/>
    </row>
    <row r="339" spans="1:1">
      <c r="A339" s="10"/>
    </row>
    <row r="340" spans="1:1">
      <c r="A340" s="10"/>
    </row>
    <row r="341" spans="1:1">
      <c r="A341" s="10"/>
    </row>
    <row r="342" spans="1:1">
      <c r="A342" s="10"/>
    </row>
    <row r="343" spans="1:1">
      <c r="A343" s="10"/>
    </row>
    <row r="344" spans="1:1">
      <c r="A344" s="10"/>
    </row>
    <row r="345" spans="1:1">
      <c r="A345" s="10"/>
    </row>
    <row r="346" spans="1:1">
      <c r="A346" s="10"/>
    </row>
    <row r="347" spans="1:1">
      <c r="A347" s="10"/>
    </row>
    <row r="348" spans="1:1">
      <c r="A348" s="10"/>
    </row>
    <row r="349" spans="1:1">
      <c r="A349" s="10"/>
    </row>
    <row r="350" spans="1:1">
      <c r="A350" s="10"/>
    </row>
    <row r="351" spans="1:1">
      <c r="A351" s="10"/>
    </row>
    <row r="352" spans="1:1">
      <c r="A352" s="10"/>
    </row>
    <row r="353" spans="1:1">
      <c r="A353" s="10"/>
    </row>
    <row r="354" spans="1:1">
      <c r="A354" s="10"/>
    </row>
    <row r="355" spans="1:1">
      <c r="A355" s="10"/>
    </row>
    <row r="356" spans="1:1">
      <c r="A356" s="10"/>
    </row>
    <row r="357" spans="1:1">
      <c r="A357" s="10"/>
    </row>
    <row r="358" spans="1:1">
      <c r="A358" s="10"/>
    </row>
    <row r="359" spans="1:1">
      <c r="A359" s="10"/>
    </row>
    <row r="360" spans="1:1">
      <c r="A360" s="10"/>
    </row>
    <row r="361" spans="1:1">
      <c r="A361" s="10"/>
    </row>
    <row r="362" spans="1:1">
      <c r="A362" s="10"/>
    </row>
    <row r="363" spans="1:1">
      <c r="A363" s="10"/>
    </row>
    <row r="364" spans="1:1">
      <c r="A364" s="10"/>
    </row>
    <row r="365" spans="1:1">
      <c r="A365" s="10"/>
    </row>
    <row r="366" spans="1:1">
      <c r="A366" s="10"/>
    </row>
    <row r="367" spans="1:1">
      <c r="A367" s="10"/>
    </row>
    <row r="368" spans="1:1">
      <c r="A368" s="10"/>
    </row>
    <row r="369" spans="1:1">
      <c r="A369" s="10"/>
    </row>
    <row r="370" spans="1:1">
      <c r="A370" s="10"/>
    </row>
    <row r="371" spans="1:1">
      <c r="A371" s="10"/>
    </row>
    <row r="372" spans="1:1">
      <c r="A372" s="10"/>
    </row>
    <row r="373" spans="1:1">
      <c r="A373" s="10"/>
    </row>
    <row r="374" spans="1:1">
      <c r="A374" s="10"/>
    </row>
    <row r="375" spans="1:1">
      <c r="A375" s="10"/>
    </row>
    <row r="376" spans="1:1">
      <c r="A376" s="10"/>
    </row>
    <row r="377" spans="1:1">
      <c r="A377" s="10"/>
    </row>
    <row r="378" spans="1:1">
      <c r="A378" s="10"/>
    </row>
    <row r="379" spans="1:1">
      <c r="A379" s="10"/>
    </row>
    <row r="380" spans="1:1">
      <c r="A380" s="10"/>
    </row>
    <row r="381" spans="1:1">
      <c r="A381" s="10"/>
    </row>
    <row r="382" spans="1:1">
      <c r="A382" s="10"/>
    </row>
    <row r="383" spans="1:1">
      <c r="A383" s="10"/>
    </row>
    <row r="384" spans="1:1">
      <c r="A384" s="10"/>
    </row>
    <row r="385" spans="1:1">
      <c r="A385" s="10"/>
    </row>
    <row r="386" spans="1:1">
      <c r="A386" s="10"/>
    </row>
    <row r="387" spans="1:1">
      <c r="A387" s="10"/>
    </row>
    <row r="388" spans="1:1">
      <c r="A388" s="10"/>
    </row>
    <row r="389" spans="1:1">
      <c r="A389" s="10"/>
    </row>
    <row r="390" spans="1:1">
      <c r="A390" s="10"/>
    </row>
    <row r="391" spans="1:1">
      <c r="A391" s="10"/>
    </row>
    <row r="392" spans="1:1">
      <c r="A392" s="10"/>
    </row>
    <row r="393" spans="1:1">
      <c r="A393" s="10"/>
    </row>
    <row r="394" spans="1:1">
      <c r="A394" s="10"/>
    </row>
    <row r="395" spans="1:1">
      <c r="A395" s="10"/>
    </row>
    <row r="396" spans="1:1">
      <c r="A396" s="10"/>
    </row>
    <row r="397" spans="1:1">
      <c r="A397" s="10"/>
    </row>
    <row r="398" spans="1:1">
      <c r="A398" s="10"/>
    </row>
    <row r="399" spans="1:1">
      <c r="A399" s="10"/>
    </row>
    <row r="400" spans="1:1">
      <c r="A400" s="10"/>
    </row>
    <row r="401" spans="1:1">
      <c r="A401" s="10"/>
    </row>
    <row r="402" spans="1:1">
      <c r="A402" s="10"/>
    </row>
    <row r="403" spans="1:1">
      <c r="A403" s="10"/>
    </row>
    <row r="404" spans="1:1">
      <c r="A404" s="10"/>
    </row>
    <row r="405" spans="1:1">
      <c r="A405" s="10"/>
    </row>
    <row r="406" spans="1:1">
      <c r="A406" s="10"/>
    </row>
    <row r="407" spans="1:1">
      <c r="A407" s="10"/>
    </row>
    <row r="408" spans="1:1">
      <c r="A408" s="10"/>
    </row>
    <row r="409" spans="1:1">
      <c r="A409" s="10"/>
    </row>
    <row r="410" spans="1:1">
      <c r="A410" s="10"/>
    </row>
    <row r="411" spans="1:1">
      <c r="A411" s="10"/>
    </row>
    <row r="412" spans="1:1">
      <c r="A412" s="10"/>
    </row>
    <row r="413" spans="1:1">
      <c r="A413" s="10"/>
    </row>
    <row r="414" spans="1:1">
      <c r="A414" s="10"/>
    </row>
    <row r="415" spans="1:1">
      <c r="A415" s="10"/>
    </row>
    <row r="416" spans="1:1">
      <c r="A416" s="10"/>
    </row>
    <row r="417" spans="1:1">
      <c r="A417" s="10"/>
    </row>
    <row r="418" spans="1:1">
      <c r="A418" s="10"/>
    </row>
    <row r="419" spans="1:1">
      <c r="A419" s="10"/>
    </row>
    <row r="420" spans="1:1">
      <c r="A420" s="10"/>
    </row>
    <row r="421" spans="1:1">
      <c r="A421" s="10"/>
    </row>
    <row r="422" spans="1:1">
      <c r="A422" s="10"/>
    </row>
    <row r="423" spans="1:1">
      <c r="A423" s="10"/>
    </row>
    <row r="424" spans="1:1">
      <c r="A424" s="10"/>
    </row>
    <row r="425" spans="1:1">
      <c r="A425" s="10"/>
    </row>
    <row r="426" spans="1:1">
      <c r="A426" s="10"/>
    </row>
    <row r="427" spans="1:1">
      <c r="A427" s="10"/>
    </row>
    <row r="428" spans="1:1">
      <c r="A428" s="10"/>
    </row>
    <row r="429" spans="1:1">
      <c r="A429" s="10"/>
    </row>
    <row r="430" spans="1:1">
      <c r="A430" s="10"/>
    </row>
    <row r="431" spans="1:1">
      <c r="A431" s="10"/>
    </row>
    <row r="432" spans="1:1">
      <c r="A432" s="10"/>
    </row>
    <row r="433" spans="1:1">
      <c r="A433" s="10"/>
    </row>
    <row r="434" spans="1:1">
      <c r="A434" s="10"/>
    </row>
    <row r="435" spans="1:1">
      <c r="A435" s="10"/>
    </row>
    <row r="436" spans="1:1">
      <c r="A436" s="10"/>
    </row>
    <row r="437" spans="1:1">
      <c r="A437" s="10"/>
    </row>
    <row r="438" spans="1:1">
      <c r="A438" s="10"/>
    </row>
    <row r="439" spans="1:1">
      <c r="A439" s="10"/>
    </row>
    <row r="440" spans="1:1">
      <c r="A440" s="10"/>
    </row>
    <row r="441" spans="1:1">
      <c r="A441" s="10"/>
    </row>
    <row r="442" spans="1:1">
      <c r="A442" s="10"/>
    </row>
    <row r="443" spans="1:1">
      <c r="A443" s="10"/>
    </row>
    <row r="444" spans="1:1">
      <c r="A444" s="10"/>
    </row>
    <row r="445" spans="1:1">
      <c r="A445" s="10"/>
    </row>
    <row r="446" spans="1:1">
      <c r="A446" s="10"/>
    </row>
    <row r="447" spans="1:1">
      <c r="A447" s="10"/>
    </row>
    <row r="448" spans="1:1">
      <c r="A448" s="10"/>
    </row>
    <row r="449" spans="1:1">
      <c r="A449" s="10"/>
    </row>
    <row r="450" spans="1:1">
      <c r="A450" s="10"/>
    </row>
    <row r="451" spans="1:1">
      <c r="A451" s="10"/>
    </row>
    <row r="452" spans="1:1">
      <c r="A452" s="10"/>
    </row>
    <row r="453" spans="1:1">
      <c r="A453" s="10"/>
    </row>
    <row r="454" spans="1:1">
      <c r="A454" s="10"/>
    </row>
    <row r="455" spans="1:1">
      <c r="A455" s="10"/>
    </row>
    <row r="456" spans="1:1">
      <c r="A456" s="10"/>
    </row>
    <row r="457" spans="1:1">
      <c r="A457" s="10"/>
    </row>
    <row r="458" spans="1:1">
      <c r="A458" s="10"/>
    </row>
    <row r="459" spans="1:1">
      <c r="A459" s="10"/>
    </row>
    <row r="460" spans="1:1">
      <c r="A460" s="10"/>
    </row>
    <row r="461" spans="1:1">
      <c r="A461" s="10"/>
    </row>
    <row r="462" spans="1:1">
      <c r="A462" s="10"/>
    </row>
    <row r="463" spans="1:1">
      <c r="A463" s="10"/>
    </row>
    <row r="464" spans="1:1">
      <c r="A464" s="10"/>
    </row>
    <row r="465" spans="1:1">
      <c r="A465" s="10"/>
    </row>
    <row r="466" spans="1:1">
      <c r="A466" s="10"/>
    </row>
    <row r="467" spans="1:1">
      <c r="A467" s="10"/>
    </row>
    <row r="468" spans="1:1">
      <c r="A468" s="10"/>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F152"/>
  <sheetViews>
    <sheetView workbookViewId="0">
      <selection activeCell="F2" sqref="F2"/>
    </sheetView>
  </sheetViews>
  <sheetFormatPr defaultRowHeight="15"/>
  <cols>
    <col min="2" max="2" width="34.42578125" customWidth="1"/>
    <col min="3" max="3" width="23.7109375" customWidth="1"/>
    <col min="4" max="4" width="24.42578125" customWidth="1"/>
  </cols>
  <sheetData>
    <row r="1" spans="1:6">
      <c r="A1">
        <v>1</v>
      </c>
      <c r="B1">
        <v>2</v>
      </c>
      <c r="C1">
        <v>3</v>
      </c>
      <c r="D1">
        <v>4</v>
      </c>
    </row>
    <row r="2" spans="1:6" ht="30">
      <c r="B2" t="s">
        <v>173</v>
      </c>
      <c r="C2" t="s">
        <v>160</v>
      </c>
      <c r="D2" s="85" t="s">
        <v>171</v>
      </c>
      <c r="F2" s="6" t="s">
        <v>172</v>
      </c>
    </row>
    <row r="3" spans="1:6">
      <c r="A3" s="25">
        <v>41639</v>
      </c>
      <c r="B3" s="5">
        <v>5.5014500000000002</v>
      </c>
      <c r="C3" s="5">
        <f>B3+VLOOKUP(A3,'BVAL extrapolation margin calcs'!$A$3:$E$149,4,FALSE)</f>
        <v>6.8731182926829275</v>
      </c>
      <c r="D3" s="5">
        <f>100*((1+C3/200)^2-1)</f>
        <v>6.9912176803459625</v>
      </c>
      <c r="E3" s="5"/>
    </row>
    <row r="4" spans="1:6">
      <c r="A4" s="25">
        <v>41641</v>
      </c>
      <c r="B4" s="5">
        <v>5.7016600000000004</v>
      </c>
      <c r="C4" s="5">
        <f>B4+VLOOKUP(A4,'BVAL extrapolation margin calcs'!$A$3:$E$149,4,FALSE)</f>
        <v>7.0713819512195126</v>
      </c>
      <c r="D4" s="5">
        <f t="shared" ref="D4:D67" si="0">100*((1+C4/200)^2-1)</f>
        <v>7.1963930579695745</v>
      </c>
      <c r="E4" s="5"/>
      <c r="F4" s="5"/>
    </row>
    <row r="5" spans="1:6">
      <c r="A5" s="25">
        <v>41642</v>
      </c>
      <c r="B5" s="5">
        <v>5.9823000000000004</v>
      </c>
      <c r="C5" s="5">
        <f>B5+VLOOKUP(A5,'BVAL extrapolation margin calcs'!$A$3:$E$149,4,FALSE)</f>
        <v>7.3510487804878055</v>
      </c>
      <c r="D5" s="5">
        <f t="shared" si="0"/>
        <v>7.4861435759205897</v>
      </c>
      <c r="E5" s="5"/>
    </row>
    <row r="6" spans="1:6">
      <c r="A6" s="25">
        <v>41645</v>
      </c>
      <c r="B6" s="5">
        <v>6.2926700000000002</v>
      </c>
      <c r="C6" s="5">
        <f>B6+VLOOKUP(A6,'BVAL extrapolation margin calcs'!$A$3:$E$149,4,FALSE)</f>
        <v>7.6584992682926831</v>
      </c>
      <c r="D6" s="5">
        <f t="shared" si="0"/>
        <v>7.8051307958987959</v>
      </c>
      <c r="E6" s="5"/>
    </row>
    <row r="7" spans="1:6">
      <c r="A7" s="25">
        <v>41646</v>
      </c>
      <c r="B7" s="5">
        <v>6.0110800000000006</v>
      </c>
      <c r="C7" s="5">
        <f>B7+VLOOKUP(A7,'BVAL extrapolation margin calcs'!$A$3:$E$149,4,FALSE)</f>
        <v>7.3759360975609765</v>
      </c>
      <c r="D7" s="5">
        <f t="shared" si="0"/>
        <v>7.5119471808492433</v>
      </c>
      <c r="E7" s="5"/>
    </row>
    <row r="8" spans="1:6">
      <c r="A8" s="25">
        <v>41647</v>
      </c>
      <c r="B8" s="5">
        <v>6.4030999999999993</v>
      </c>
      <c r="C8" s="5">
        <f>B8+VLOOKUP(A8,'BVAL extrapolation margin calcs'!$A$3:$E$149,4,FALSE)</f>
        <v>7.7669829268292681</v>
      </c>
      <c r="D8" s="5">
        <f t="shared" si="0"/>
        <v>7.9177979862933956</v>
      </c>
      <c r="E8" s="5"/>
    </row>
    <row r="9" spans="1:6">
      <c r="A9" s="25">
        <v>41648</v>
      </c>
      <c r="B9" s="5">
        <v>5.9455799999999996</v>
      </c>
      <c r="C9" s="5">
        <f>B9+VLOOKUP(A9,'BVAL extrapolation margin calcs'!$A$3:$E$149,4,FALSE)</f>
        <v>7.3084897560975612</v>
      </c>
      <c r="D9" s="5">
        <f t="shared" si="0"/>
        <v>7.4420248123850063</v>
      </c>
      <c r="E9" s="5"/>
    </row>
    <row r="10" spans="1:6">
      <c r="A10" s="25">
        <v>41649</v>
      </c>
      <c r="B10" s="5">
        <v>6.0309600000000003</v>
      </c>
      <c r="C10" s="5">
        <f>B10+VLOOKUP(A10,'BVAL extrapolation margin calcs'!$A$3:$E$149,4,FALSE)</f>
        <v>7.3928965853658539</v>
      </c>
      <c r="D10" s="5">
        <f t="shared" si="0"/>
        <v>7.5295338851706139</v>
      </c>
      <c r="E10" s="5"/>
    </row>
    <row r="11" spans="1:6">
      <c r="A11" s="25">
        <v>41652</v>
      </c>
      <c r="B11" s="5">
        <v>5.4491999999999994</v>
      </c>
      <c r="C11" s="5">
        <f>B11+VLOOKUP(A11,'BVAL extrapolation margin calcs'!$A$3:$E$149,4,FALSE)</f>
        <v>6.8082170731707317</v>
      </c>
      <c r="D11" s="5">
        <f t="shared" si="0"/>
        <v>6.9240966224592748</v>
      </c>
      <c r="E11" s="5"/>
    </row>
    <row r="12" spans="1:6">
      <c r="A12" s="25">
        <v>41653</v>
      </c>
      <c r="B12" s="5">
        <v>5.3195999999999994</v>
      </c>
      <c r="C12" s="5">
        <f>B12+VLOOKUP(A12,'BVAL extrapolation margin calcs'!$A$3:$E$149,4,FALSE)</f>
        <v>6.6776439024390246</v>
      </c>
      <c r="D12" s="5">
        <f t="shared" si="0"/>
        <v>6.7891212226584674</v>
      </c>
      <c r="E12" s="5"/>
    </row>
    <row r="13" spans="1:6">
      <c r="A13" s="25">
        <v>41654</v>
      </c>
      <c r="B13" s="5">
        <v>5.6756699999999993</v>
      </c>
      <c r="C13" s="5">
        <f>B13+VLOOKUP(A13,'BVAL extrapolation margin calcs'!$A$3:$E$149,4,FALSE)</f>
        <v>7.0327407317073165</v>
      </c>
      <c r="D13" s="5">
        <f t="shared" si="0"/>
        <v>7.1563893372058596</v>
      </c>
      <c r="E13" s="5"/>
    </row>
    <row r="14" spans="1:6">
      <c r="A14" s="25">
        <v>41655</v>
      </c>
      <c r="B14" s="5">
        <v>5.0975999999999999</v>
      </c>
      <c r="C14" s="5">
        <f>B14+VLOOKUP(A14,'BVAL extrapolation margin calcs'!$A$3:$E$149,4,FALSE)</f>
        <v>6.45369756097561</v>
      </c>
      <c r="D14" s="5">
        <f t="shared" si="0"/>
        <v>6.5578230914969504</v>
      </c>
      <c r="E14" s="5"/>
    </row>
    <row r="15" spans="1:6">
      <c r="A15" s="25">
        <v>41656</v>
      </c>
      <c r="B15" s="5">
        <v>6.1446000000000005</v>
      </c>
      <c r="C15" s="5">
        <f>B15+VLOOKUP(A15,'BVAL extrapolation margin calcs'!$A$3:$E$149,4,FALSE)</f>
        <v>7.4997243902439035</v>
      </c>
      <c r="D15" s="5">
        <f t="shared" si="0"/>
        <v>7.6403390550679351</v>
      </c>
      <c r="E15" s="5"/>
    </row>
    <row r="16" spans="1:6">
      <c r="A16" s="25">
        <v>41659</v>
      </c>
      <c r="B16" s="5">
        <v>6.0091200000000002</v>
      </c>
      <c r="C16" s="5">
        <f>B16+VLOOKUP(A16,'BVAL extrapolation margin calcs'!$A$3:$E$149,4,FALSE)</f>
        <v>7.361324878048781</v>
      </c>
      <c r="D16" s="5">
        <f t="shared" si="0"/>
        <v>7.4967976379492152</v>
      </c>
      <c r="E16" s="5"/>
    </row>
    <row r="17" spans="1:5">
      <c r="A17" s="25">
        <v>41660</v>
      </c>
      <c r="B17" s="5">
        <v>5.4693799999999992</v>
      </c>
      <c r="C17" s="5">
        <f>B17+VLOOKUP(A17,'BVAL extrapolation margin calcs'!$A$3:$E$149,4,FALSE)</f>
        <v>6.820611707317072</v>
      </c>
      <c r="D17" s="5">
        <f t="shared" si="0"/>
        <v>6.9369135674720361</v>
      </c>
      <c r="E17" s="5"/>
    </row>
    <row r="18" spans="1:5">
      <c r="A18" s="25">
        <v>41661</v>
      </c>
      <c r="B18" s="5">
        <v>5.5663999999999998</v>
      </c>
      <c r="C18" s="5">
        <f>B18+VLOOKUP(A18,'BVAL extrapolation margin calcs'!$A$3:$E$149,4,FALSE)</f>
        <v>6.9166585365853654</v>
      </c>
      <c r="D18" s="5">
        <f t="shared" si="0"/>
        <v>7.0362589498646599</v>
      </c>
      <c r="E18" s="5"/>
    </row>
    <row r="19" spans="1:5">
      <c r="A19" s="25">
        <v>41662</v>
      </c>
      <c r="B19" s="5">
        <v>5.1314900000000003</v>
      </c>
      <c r="C19" s="5">
        <f>B19+VLOOKUP(A19,'BVAL extrapolation margin calcs'!$A$3:$E$149,4,FALSE)</f>
        <v>6.4807753658536589</v>
      </c>
      <c r="D19" s="5">
        <f t="shared" si="0"/>
        <v>6.5857764892102821</v>
      </c>
      <c r="E19" s="5"/>
    </row>
    <row r="20" spans="1:5">
      <c r="A20" s="25">
        <v>41663</v>
      </c>
      <c r="B20" s="5">
        <v>6.0775000000000006</v>
      </c>
      <c r="C20" s="5">
        <f>B20+VLOOKUP(A20,'BVAL extrapolation margin calcs'!$A$3:$E$149,4,FALSE)</f>
        <v>7.425812195121952</v>
      </c>
      <c r="D20" s="5">
        <f t="shared" si="0"/>
        <v>7.5636689120150313</v>
      </c>
      <c r="E20" s="5"/>
    </row>
    <row r="21" spans="1:5">
      <c r="A21" s="25">
        <v>41667</v>
      </c>
      <c r="B21" s="5">
        <v>5.0682800000000006</v>
      </c>
      <c r="C21" s="5">
        <f>B21+VLOOKUP(A21,'BVAL extrapolation margin calcs'!$A$3:$E$149,4,FALSE)</f>
        <v>6.4126995121951227</v>
      </c>
      <c r="D21" s="5">
        <f t="shared" si="0"/>
        <v>6.5155062997794166</v>
      </c>
      <c r="E21" s="5"/>
    </row>
    <row r="22" spans="1:5">
      <c r="A22" s="25">
        <v>41668</v>
      </c>
      <c r="B22" s="5">
        <v>5.67936</v>
      </c>
      <c r="C22" s="5">
        <f>B22+VLOOKUP(A22,'BVAL extrapolation margin calcs'!$A$3:$E$149,4,FALSE)</f>
        <v>7.022806341463415</v>
      </c>
      <c r="D22" s="5">
        <f t="shared" si="0"/>
        <v>7.1461058637376729</v>
      </c>
      <c r="E22" s="5"/>
    </row>
    <row r="23" spans="1:5">
      <c r="A23" s="25">
        <v>41669</v>
      </c>
      <c r="B23" s="5">
        <v>5.3330600000000006</v>
      </c>
      <c r="C23" s="5">
        <f>B23+VLOOKUP(A23,'BVAL extrapolation margin calcs'!$A$3:$E$149,4,FALSE)</f>
        <v>6.6755331707317076</v>
      </c>
      <c r="D23" s="5">
        <f t="shared" si="0"/>
        <v>6.7869400285155868</v>
      </c>
      <c r="E23" s="5"/>
    </row>
    <row r="24" spans="1:5">
      <c r="A24" s="25">
        <v>41670</v>
      </c>
      <c r="B24" s="5">
        <v>5.1474399999999996</v>
      </c>
      <c r="C24" s="5">
        <f>B24+VLOOKUP(A24,'BVAL extrapolation margin calcs'!$A$3:$E$149,4,FALSE)</f>
        <v>6.4889399999999995</v>
      </c>
      <c r="D24" s="5">
        <f t="shared" si="0"/>
        <v>6.5942058558090322</v>
      </c>
      <c r="E24" s="5"/>
    </row>
    <row r="25" spans="1:5">
      <c r="A25" s="25">
        <v>41673</v>
      </c>
      <c r="B25" s="5">
        <v>5.9612100000000003</v>
      </c>
      <c r="C25" s="5">
        <f>B25+VLOOKUP(A25,'BVAL extrapolation margin calcs'!$A$3:$E$149,4,FALSE)</f>
        <v>7.2883602747252754</v>
      </c>
      <c r="D25" s="5">
        <f t="shared" si="0"/>
        <v>7.4211607634607324</v>
      </c>
      <c r="E25" s="5"/>
    </row>
    <row r="26" spans="1:5">
      <c r="A26" s="25">
        <v>41674</v>
      </c>
      <c r="B26" s="5">
        <v>5.9764699999999999</v>
      </c>
      <c r="C26" s="5">
        <f>B26+VLOOKUP(A26,'BVAL extrapolation margin calcs'!$A$3:$E$149,4,FALSE)</f>
        <v>7.2988370329670325</v>
      </c>
      <c r="D26" s="5">
        <f t="shared" si="0"/>
        <v>7.4320195880515749</v>
      </c>
      <c r="E26" s="5"/>
    </row>
    <row r="27" spans="1:5">
      <c r="A27" s="25">
        <v>41675</v>
      </c>
      <c r="B27" s="5">
        <v>5.4194000000000004</v>
      </c>
      <c r="C27" s="5">
        <f>B27+VLOOKUP(A27,'BVAL extrapolation margin calcs'!$A$3:$E$149,4,FALSE)</f>
        <v>6.7369837912087913</v>
      </c>
      <c r="D27" s="5">
        <f t="shared" si="0"/>
        <v>6.8504511677163205</v>
      </c>
      <c r="E27" s="5"/>
    </row>
    <row r="28" spans="1:5">
      <c r="A28" s="25">
        <v>41676</v>
      </c>
      <c r="B28" s="5">
        <v>5.0896299999999997</v>
      </c>
      <c r="C28" s="5">
        <f>B28+VLOOKUP(A28,'BVAL extrapolation margin calcs'!$A$3:$E$149,4,FALSE)</f>
        <v>6.4024305494505489</v>
      </c>
      <c r="D28" s="5">
        <f t="shared" si="0"/>
        <v>6.5049083418019071</v>
      </c>
      <c r="E28" s="5"/>
    </row>
    <row r="29" spans="1:5">
      <c r="A29" s="25">
        <v>41677</v>
      </c>
      <c r="B29" s="5">
        <v>5.8380400000000003</v>
      </c>
      <c r="C29" s="5">
        <f>B29+VLOOKUP(A29,'BVAL extrapolation margin calcs'!$A$3:$E$149,4,FALSE)</f>
        <v>7.146057307692308</v>
      </c>
      <c r="D29" s="5">
        <f t="shared" si="0"/>
        <v>7.273722645304348</v>
      </c>
      <c r="E29" s="5"/>
    </row>
    <row r="30" spans="1:5">
      <c r="A30" s="25">
        <v>41680</v>
      </c>
      <c r="B30" s="5">
        <v>5.7752100000000004</v>
      </c>
      <c r="C30" s="5">
        <f>B30+VLOOKUP(A30,'BVAL extrapolation margin calcs'!$A$3:$E$149,4,FALSE)</f>
        <v>7.0688775824175831</v>
      </c>
      <c r="D30" s="5">
        <f t="shared" si="0"/>
        <v>7.1938001581055788</v>
      </c>
      <c r="E30" s="5"/>
    </row>
    <row r="31" spans="1:5">
      <c r="A31" s="25">
        <v>41681</v>
      </c>
      <c r="B31" s="5">
        <v>5.6479999999999997</v>
      </c>
      <c r="C31" s="5">
        <f>B31+VLOOKUP(A31,'BVAL extrapolation margin calcs'!$A$3:$E$149,4,FALSE)</f>
        <v>6.9368843406593408</v>
      </c>
      <c r="D31" s="5">
        <f t="shared" si="0"/>
        <v>7.0571852515485478</v>
      </c>
      <c r="E31" s="5"/>
    </row>
    <row r="32" spans="1:5">
      <c r="A32" s="25">
        <v>41682</v>
      </c>
      <c r="B32" s="5">
        <v>5.7548400000000006</v>
      </c>
      <c r="C32" s="5">
        <f>B32+VLOOKUP(A32,'BVAL extrapolation margin calcs'!$A$3:$E$149,4,FALSE)</f>
        <v>7.0389410989011001</v>
      </c>
      <c r="D32" s="5">
        <f t="shared" si="0"/>
        <v>7.1628078283855867</v>
      </c>
      <c r="E32" s="5"/>
    </row>
    <row r="33" spans="1:5">
      <c r="A33" s="25">
        <v>41683</v>
      </c>
      <c r="B33" s="5">
        <v>5.7160799999999998</v>
      </c>
      <c r="C33" s="5">
        <f>B33+VLOOKUP(A33,'BVAL extrapolation margin calcs'!$A$3:$E$149,4,FALSE)</f>
        <v>6.9953978571428568</v>
      </c>
      <c r="D33" s="5">
        <f t="shared" si="0"/>
        <v>7.1177368350921588</v>
      </c>
      <c r="E33" s="5"/>
    </row>
    <row r="34" spans="1:5">
      <c r="A34" s="25">
        <v>41684</v>
      </c>
      <c r="B34" s="5">
        <v>5.4568800000000008</v>
      </c>
      <c r="C34" s="5">
        <f>B34+VLOOKUP(A34,'BVAL extrapolation margin calcs'!$A$3:$E$149,4,FALSE)</f>
        <v>6.7314146153846171</v>
      </c>
      <c r="D34" s="5">
        <f t="shared" si="0"/>
        <v>6.8446944721951342</v>
      </c>
      <c r="E34" s="5"/>
    </row>
    <row r="35" spans="1:5">
      <c r="A35" s="25">
        <v>41687</v>
      </c>
      <c r="B35" s="5">
        <v>5.4546799999999998</v>
      </c>
      <c r="C35" s="5">
        <f>B35+VLOOKUP(A35,'BVAL extrapolation margin calcs'!$A$3:$E$149,4,FALSE)</f>
        <v>6.7148648901098902</v>
      </c>
      <c r="D35" s="5">
        <f t="shared" si="0"/>
        <v>6.8275884163409906</v>
      </c>
      <c r="E35" s="5"/>
    </row>
    <row r="36" spans="1:5">
      <c r="A36" s="25">
        <v>41688</v>
      </c>
      <c r="B36" s="5">
        <v>5.5739999999999998</v>
      </c>
      <c r="C36" s="5">
        <f>B36+VLOOKUP(A36,'BVAL extrapolation margin calcs'!$A$3:$E$149,4,FALSE)</f>
        <v>6.8294016483516486</v>
      </c>
      <c r="D36" s="5">
        <f t="shared" si="0"/>
        <v>6.946003465537931</v>
      </c>
      <c r="E36" s="5"/>
    </row>
    <row r="37" spans="1:5">
      <c r="A37" s="25">
        <v>41689</v>
      </c>
      <c r="B37" s="5">
        <v>5.8533200000000001</v>
      </c>
      <c r="C37" s="5">
        <f>B37+VLOOKUP(A37,'BVAL extrapolation margin calcs'!$A$3:$E$149,4,FALSE)</f>
        <v>7.1039384065934073</v>
      </c>
      <c r="D37" s="5">
        <f t="shared" si="0"/>
        <v>7.2301032588050873</v>
      </c>
      <c r="E37" s="5"/>
    </row>
    <row r="38" spans="1:5">
      <c r="A38" s="25">
        <v>41690</v>
      </c>
      <c r="B38" s="5">
        <v>6.0763999999999996</v>
      </c>
      <c r="C38" s="5">
        <f>B38+VLOOKUP(A38,'BVAL extrapolation margin calcs'!$A$3:$E$149,4,FALSE)</f>
        <v>7.3222351648351651</v>
      </c>
      <c r="D38" s="5">
        <f t="shared" si="0"/>
        <v>7.4562729843580478</v>
      </c>
      <c r="E38" s="5"/>
    </row>
    <row r="39" spans="1:5">
      <c r="A39" s="25">
        <v>41691</v>
      </c>
      <c r="B39" s="5">
        <v>5.2934000000000001</v>
      </c>
      <c r="C39" s="5">
        <f>B39+VLOOKUP(A39,'BVAL extrapolation margin calcs'!$A$3:$E$149,4,FALSE)</f>
        <v>6.534451923076924</v>
      </c>
      <c r="D39" s="5">
        <f t="shared" si="0"/>
        <v>6.6411995779144251</v>
      </c>
      <c r="E39" s="5"/>
    </row>
    <row r="40" spans="1:5">
      <c r="A40" s="25">
        <v>41694</v>
      </c>
      <c r="B40" s="5">
        <v>6.0742000000000003</v>
      </c>
      <c r="C40" s="5">
        <f>B40+VLOOKUP(A40,'BVAL extrapolation margin calcs'!$A$3:$E$149,4,FALSE)</f>
        <v>7.3009021978021984</v>
      </c>
      <c r="D40" s="5">
        <f t="shared" si="0"/>
        <v>7.4341601300568882</v>
      </c>
      <c r="E40" s="5"/>
    </row>
    <row r="41" spans="1:5">
      <c r="A41" s="25">
        <v>41695</v>
      </c>
      <c r="B41" s="5">
        <v>5.5822700000000003</v>
      </c>
      <c r="C41" s="5">
        <f>B41+VLOOKUP(A41,'BVAL extrapolation margin calcs'!$A$3:$E$149,4,FALSE)</f>
        <v>6.8041889560439568</v>
      </c>
      <c r="D41" s="5">
        <f t="shared" si="0"/>
        <v>6.9199314244178245</v>
      </c>
      <c r="E41" s="5"/>
    </row>
    <row r="42" spans="1:5">
      <c r="A42" s="25">
        <v>41696</v>
      </c>
      <c r="B42" s="5">
        <v>4.9949899999999996</v>
      </c>
      <c r="C42" s="5">
        <f>B42+VLOOKUP(A42,'BVAL extrapolation margin calcs'!$A$3:$E$149,4,FALSE)</f>
        <v>6.2121257142857145</v>
      </c>
      <c r="D42" s="5">
        <f t="shared" si="0"/>
        <v>6.3086019790109304</v>
      </c>
      <c r="E42" s="5"/>
    </row>
    <row r="43" spans="1:5">
      <c r="A43" s="25">
        <v>41697</v>
      </c>
      <c r="B43" s="5">
        <v>5.2978799999999993</v>
      </c>
      <c r="C43" s="5">
        <f>B43+VLOOKUP(A43,'BVAL extrapolation margin calcs'!$A$3:$E$149,4,FALSE)</f>
        <v>6.5102324725274725</v>
      </c>
      <c r="D43" s="5">
        <f t="shared" si="0"/>
        <v>6.6161902896433533</v>
      </c>
      <c r="E43" s="5"/>
    </row>
    <row r="44" spans="1:5">
      <c r="A44" s="25">
        <v>41698</v>
      </c>
      <c r="B44" s="5">
        <v>4.8948899999999993</v>
      </c>
      <c r="C44" s="5">
        <f>B44+VLOOKUP(A44,'BVAL extrapolation margin calcs'!$A$3:$E$149,4,FALSE)</f>
        <v>6.1024592307692309</v>
      </c>
      <c r="D44" s="5">
        <f t="shared" si="0"/>
        <v>6.1955592524272518</v>
      </c>
      <c r="E44" s="5"/>
    </row>
    <row r="45" spans="1:5">
      <c r="A45" s="25">
        <v>41701</v>
      </c>
      <c r="B45" s="5">
        <v>5.1914400000000001</v>
      </c>
      <c r="C45" s="5">
        <f>B45+VLOOKUP(A45,'BVAL extrapolation margin calcs'!$A$3:$E$149,4,FALSE)</f>
        <v>6.3967937254375968</v>
      </c>
      <c r="D45" s="5">
        <f t="shared" si="0"/>
        <v>6.4990911503520765</v>
      </c>
      <c r="E45" s="5"/>
    </row>
    <row r="46" spans="1:5">
      <c r="A46" s="25">
        <v>41702</v>
      </c>
      <c r="B46" s="5">
        <v>5.9092000000000002</v>
      </c>
      <c r="C46" s="5">
        <f>B46+VLOOKUP(A46,'BVAL extrapolation margin calcs'!$A$3:$E$149,4,FALSE)</f>
        <v>7.113815223660386</v>
      </c>
      <c r="D46" s="5">
        <f t="shared" si="0"/>
        <v>7.2403311412513327</v>
      </c>
      <c r="E46" s="5"/>
    </row>
    <row r="47" spans="1:5">
      <c r="A47" s="25">
        <v>41703</v>
      </c>
      <c r="B47" s="5">
        <v>5.6357599999999994</v>
      </c>
      <c r="C47" s="5">
        <f>B47+VLOOKUP(A47,'BVAL extrapolation margin calcs'!$A$3:$E$149,4,FALSE)</f>
        <v>6.8396367218831742</v>
      </c>
      <c r="D47" s="5">
        <f t="shared" si="0"/>
        <v>6.956588298101507</v>
      </c>
      <c r="E47" s="5"/>
    </row>
    <row r="48" spans="1:5">
      <c r="A48" s="25">
        <v>41704</v>
      </c>
      <c r="B48" s="5">
        <v>5.1509</v>
      </c>
      <c r="C48" s="5">
        <f>B48+VLOOKUP(A48,'BVAL extrapolation margin calcs'!$A$3:$E$149,4,FALSE)</f>
        <v>6.3540382201059629</v>
      </c>
      <c r="D48" s="5">
        <f t="shared" si="0"/>
        <v>6.4549727243623956</v>
      </c>
      <c r="E48" s="5"/>
    </row>
    <row r="49" spans="1:5">
      <c r="A49" s="25">
        <v>41705</v>
      </c>
      <c r="B49" s="5">
        <v>5.6598500000000005</v>
      </c>
      <c r="C49" s="5">
        <f>B49+VLOOKUP(A49,'BVAL extrapolation margin calcs'!$A$3:$E$149,4,FALSE)</f>
        <v>6.8622497183287514</v>
      </c>
      <c r="D49" s="5">
        <f t="shared" si="0"/>
        <v>6.9799758963204894</v>
      </c>
      <c r="E49" s="5"/>
    </row>
    <row r="50" spans="1:5">
      <c r="A50" s="25">
        <v>41708</v>
      </c>
      <c r="B50" s="5">
        <v>5.90212</v>
      </c>
      <c r="C50" s="5">
        <f>B50+VLOOKUP(A50,'BVAL extrapolation margin calcs'!$A$3:$E$149,4,FALSE)</f>
        <v>7.102304212997117</v>
      </c>
      <c r="D50" s="5">
        <f t="shared" si="0"/>
        <v>7.2284110258320267</v>
      </c>
      <c r="E50" s="5"/>
    </row>
    <row r="51" spans="1:5">
      <c r="A51" s="25">
        <v>41709</v>
      </c>
      <c r="B51" s="5">
        <v>5.4420299999999999</v>
      </c>
      <c r="C51" s="5">
        <f>B51+VLOOKUP(A51,'BVAL extrapolation margin calcs'!$A$3:$E$149,4,FALSE)</f>
        <v>6.6414757112199059</v>
      </c>
      <c r="D51" s="5">
        <f t="shared" si="0"/>
        <v>6.7517487102767282</v>
      </c>
      <c r="E51" s="5"/>
    </row>
    <row r="52" spans="1:5">
      <c r="A52" s="25">
        <v>41710</v>
      </c>
      <c r="B52" s="5">
        <v>6.0411999999999999</v>
      </c>
      <c r="C52" s="5">
        <f>B52+VLOOKUP(A52,'BVAL extrapolation margin calcs'!$A$3:$E$149,4,FALSE)</f>
        <v>7.2399072094426939</v>
      </c>
      <c r="D52" s="5">
        <f t="shared" si="0"/>
        <v>7.3709478504460302</v>
      </c>
      <c r="E52" s="5"/>
    </row>
    <row r="53" spans="1:5">
      <c r="A53" s="25">
        <v>41711</v>
      </c>
      <c r="B53" s="5">
        <v>4.9464000000000006</v>
      </c>
      <c r="C53" s="5">
        <f>B53+VLOOKUP(A53,'BVAL extrapolation margin calcs'!$A$3:$E$149,4,FALSE)</f>
        <v>6.1443687076654836</v>
      </c>
      <c r="D53" s="5">
        <f t="shared" si="0"/>
        <v>6.2387518747048398</v>
      </c>
      <c r="E53" s="5"/>
    </row>
    <row r="54" spans="1:5">
      <c r="A54" s="25">
        <v>41712</v>
      </c>
      <c r="B54" s="5">
        <v>5.7112800000000004</v>
      </c>
      <c r="C54" s="5">
        <f>B54+VLOOKUP(A54,'BVAL extrapolation margin calcs'!$A$3:$E$149,4,FALSE)</f>
        <v>6.9085102058882715</v>
      </c>
      <c r="D54" s="5">
        <f t="shared" si="0"/>
        <v>7.0278289890504109</v>
      </c>
      <c r="E54" s="5"/>
    </row>
    <row r="55" spans="1:5">
      <c r="A55" s="25">
        <v>41715</v>
      </c>
      <c r="B55" s="5">
        <v>5.08352</v>
      </c>
      <c r="C55" s="5">
        <f>B55+VLOOKUP(A55,'BVAL extrapolation margin calcs'!$A$3:$E$149,4,FALSE)</f>
        <v>6.2785347005566372</v>
      </c>
      <c r="D55" s="5">
        <f t="shared" si="0"/>
        <v>6.377084695521873</v>
      </c>
      <c r="E55" s="5"/>
    </row>
    <row r="56" spans="1:5">
      <c r="A56" s="25">
        <v>41716</v>
      </c>
      <c r="B56" s="5">
        <v>5.7994000000000003</v>
      </c>
      <c r="C56" s="5">
        <f>B56+VLOOKUP(A56,'BVAL extrapolation margin calcs'!$A$3:$E$149,4,FALSE)</f>
        <v>6.9936761987794256</v>
      </c>
      <c r="D56" s="5">
        <f t="shared" si="0"/>
        <v>7.1159549657128673</v>
      </c>
      <c r="E56" s="5"/>
    </row>
    <row r="57" spans="1:5">
      <c r="A57" s="25">
        <v>41717</v>
      </c>
      <c r="B57" s="5">
        <v>5.7865600000000006</v>
      </c>
      <c r="C57" s="5">
        <f>B57+VLOOKUP(A57,'BVAL extrapolation margin calcs'!$A$3:$E$149,4,FALSE)</f>
        <v>6.9800976970022148</v>
      </c>
      <c r="D57" s="5">
        <f t="shared" si="0"/>
        <v>7.1019021066514476</v>
      </c>
      <c r="E57" s="5"/>
    </row>
    <row r="58" spans="1:5">
      <c r="A58" s="25">
        <v>41718</v>
      </c>
      <c r="B58" s="5">
        <v>5.7393000000000001</v>
      </c>
      <c r="C58" s="5">
        <f>B58+VLOOKUP(A58,'BVAL extrapolation margin calcs'!$A$3:$E$149,4,FALSE)</f>
        <v>6.9320991952250024</v>
      </c>
      <c r="D58" s="5">
        <f t="shared" si="0"/>
        <v>7.0522341933560995</v>
      </c>
      <c r="E58" s="5"/>
    </row>
    <row r="59" spans="1:5">
      <c r="A59" s="25">
        <v>41719</v>
      </c>
      <c r="B59" s="5">
        <v>5.6680900000000003</v>
      </c>
      <c r="C59" s="5">
        <f>B59+VLOOKUP(A59,'BVAL extrapolation margin calcs'!$A$3:$E$149,4,FALSE)</f>
        <v>6.8601506934477916</v>
      </c>
      <c r="D59" s="5">
        <f t="shared" si="0"/>
        <v>6.9778048622898492</v>
      </c>
      <c r="E59" s="5"/>
    </row>
    <row r="60" spans="1:5">
      <c r="A60" s="25">
        <v>41722</v>
      </c>
      <c r="B60" s="5">
        <v>6.0058999999999996</v>
      </c>
      <c r="C60" s="5">
        <f>B60+VLOOKUP(A60,'BVAL extrapolation margin calcs'!$A$3:$E$149,4,FALSE)</f>
        <v>7.195745188116156</v>
      </c>
      <c r="D60" s="5">
        <f t="shared" si="0"/>
        <v>7.3251920601469012</v>
      </c>
      <c r="E60" s="5"/>
    </row>
    <row r="61" spans="1:5">
      <c r="A61" s="25">
        <v>41723</v>
      </c>
      <c r="B61" s="5">
        <v>5.1305199999999997</v>
      </c>
      <c r="C61" s="5">
        <f>B61+VLOOKUP(A61,'BVAL extrapolation margin calcs'!$A$3:$E$149,4,FALSE)</f>
        <v>6.3196266863389452</v>
      </c>
      <c r="D61" s="5">
        <f t="shared" si="0"/>
        <v>6.4194708899756758</v>
      </c>
      <c r="E61" s="5"/>
    </row>
    <row r="62" spans="1:5">
      <c r="A62" s="25">
        <v>41724</v>
      </c>
      <c r="B62" s="5">
        <v>5.8197299999999998</v>
      </c>
      <c r="C62" s="5">
        <f>B62+VLOOKUP(A62,'BVAL extrapolation margin calcs'!$A$3:$E$149,4,FALSE)</f>
        <v>7.0080981845617334</v>
      </c>
      <c r="D62" s="5">
        <f t="shared" si="0"/>
        <v>7.1308817849728534</v>
      </c>
      <c r="E62" s="5"/>
    </row>
    <row r="63" spans="1:5">
      <c r="A63" s="25">
        <v>41725</v>
      </c>
      <c r="B63" s="5">
        <v>5.2651599999999998</v>
      </c>
      <c r="C63" s="5">
        <f>B63+VLOOKUP(A63,'BVAL extrapolation margin calcs'!$A$3:$E$149,4,FALSE)</f>
        <v>6.4527896827845224</v>
      </c>
      <c r="D63" s="5">
        <f t="shared" si="0"/>
        <v>6.5568859195101581</v>
      </c>
      <c r="E63" s="5"/>
    </row>
    <row r="64" spans="1:5">
      <c r="A64" s="25">
        <v>41726</v>
      </c>
      <c r="B64" s="5">
        <v>5.3018000000000001</v>
      </c>
      <c r="C64" s="5">
        <f>B64+VLOOKUP(A64,'BVAL extrapolation margin calcs'!$A$3:$E$149,4,FALSE)</f>
        <v>6.4886911810073116</v>
      </c>
      <c r="D64" s="5">
        <f t="shared" si="0"/>
        <v>6.5939489641135385</v>
      </c>
      <c r="E64" s="5"/>
    </row>
    <row r="65" spans="1:5">
      <c r="A65" s="25">
        <v>41729</v>
      </c>
      <c r="B65" s="5">
        <v>5.5712700000000002</v>
      </c>
      <c r="C65" s="5">
        <f>B65+VLOOKUP(A65,'BVAL extrapolation margin calcs'!$A$3:$E$149,4,FALSE)</f>
        <v>6.7559456756756768</v>
      </c>
      <c r="D65" s="5">
        <f t="shared" si="0"/>
        <v>6.8700526806073636</v>
      </c>
      <c r="E65" s="5"/>
    </row>
    <row r="66" spans="1:5">
      <c r="A66" s="25">
        <v>41730</v>
      </c>
      <c r="B66" s="5">
        <v>4.9050000000000002</v>
      </c>
      <c r="C66" s="5">
        <f>B66+VLOOKUP(A66,'BVAL extrapolation margin calcs'!$A$3:$E$149,4,FALSE)</f>
        <v>6.0757091384201889</v>
      </c>
      <c r="D66" s="5">
        <f t="shared" si="0"/>
        <v>6.1679947422568882</v>
      </c>
      <c r="E66" s="5"/>
    </row>
    <row r="67" spans="1:5">
      <c r="A67" s="25">
        <v>41731</v>
      </c>
      <c r="B67" s="5">
        <v>5.1098400000000002</v>
      </c>
      <c r="C67" s="5">
        <f>B67+VLOOKUP(A67,'BVAL extrapolation margin calcs'!$A$3:$E$149,4,FALSE)</f>
        <v>6.2665826011647017</v>
      </c>
      <c r="D67" s="5">
        <f t="shared" si="0"/>
        <v>6.3647577449077453</v>
      </c>
      <c r="E67" s="5"/>
    </row>
    <row r="68" spans="1:5">
      <c r="A68" s="25">
        <v>41732</v>
      </c>
      <c r="B68" s="5">
        <v>5.4944000000000006</v>
      </c>
      <c r="C68" s="5">
        <f>B68+VLOOKUP(A68,'BVAL extrapolation margin calcs'!$A$3:$E$149,4,FALSE)</f>
        <v>6.6371760639092141</v>
      </c>
      <c r="D68" s="5">
        <f t="shared" ref="D68:D131" si="1">100*((1+C68/200)^2-1)</f>
        <v>6.7473063291675572</v>
      </c>
      <c r="E68" s="5"/>
    </row>
    <row r="69" spans="1:5">
      <c r="A69" s="25">
        <v>41733</v>
      </c>
      <c r="B69" s="5">
        <v>5.73672</v>
      </c>
      <c r="C69" s="5">
        <f>B69+VLOOKUP(A69,'BVAL extrapolation margin calcs'!$A$3:$E$149,4,FALSE)</f>
        <v>6.8655295266537264</v>
      </c>
      <c r="D69" s="5">
        <f t="shared" si="1"/>
        <v>6.9833682658571039</v>
      </c>
      <c r="E69" s="5"/>
    </row>
    <row r="70" spans="1:5">
      <c r="A70" s="25">
        <v>41736</v>
      </c>
      <c r="B70" s="5">
        <v>5.1590400000000001</v>
      </c>
      <c r="C70" s="5">
        <f>B70+VLOOKUP(A70,'BVAL extrapolation margin calcs'!$A$3:$E$149,4,FALSE)</f>
        <v>6.2459499148872641</v>
      </c>
      <c r="D70" s="5">
        <f t="shared" si="1"/>
        <v>6.3434796407354499</v>
      </c>
      <c r="E70" s="5"/>
    </row>
    <row r="71" spans="1:5">
      <c r="A71" s="25">
        <v>41737</v>
      </c>
      <c r="B71" s="5">
        <v>5.2959199999999997</v>
      </c>
      <c r="C71" s="5">
        <f>B71+VLOOKUP(A71,'BVAL extrapolation margin calcs'!$A$3:$E$149,4,FALSE)</f>
        <v>6.3688633776317758</v>
      </c>
      <c r="D71" s="5">
        <f t="shared" si="1"/>
        <v>6.4702694294391128</v>
      </c>
      <c r="E71" s="5"/>
    </row>
    <row r="72" spans="1:5">
      <c r="A72" s="25">
        <v>41738</v>
      </c>
      <c r="B72" s="5">
        <v>5.7458999999999998</v>
      </c>
      <c r="C72" s="5">
        <f>B72+VLOOKUP(A72,'BVAL extrapolation margin calcs'!$A$3:$E$149,4,FALSE)</f>
        <v>6.8048768403762887</v>
      </c>
      <c r="D72" s="5">
        <f t="shared" si="1"/>
        <v>6.9206427124080205</v>
      </c>
      <c r="E72" s="5"/>
    </row>
    <row r="73" spans="1:5">
      <c r="A73" s="25">
        <v>41739</v>
      </c>
      <c r="B73" s="5">
        <v>4.9624800000000002</v>
      </c>
      <c r="C73" s="5">
        <f>B73+VLOOKUP(A73,'BVAL extrapolation margin calcs'!$A$3:$E$149,4,FALSE)</f>
        <v>6.0074903031208011</v>
      </c>
      <c r="D73" s="5">
        <f t="shared" si="1"/>
        <v>6.0977151524760576</v>
      </c>
      <c r="E73" s="5"/>
    </row>
    <row r="74" spans="1:5">
      <c r="A74" s="25">
        <v>41740</v>
      </c>
      <c r="B74" s="5">
        <v>5.8266999999999998</v>
      </c>
      <c r="C74" s="5">
        <f>B74+VLOOKUP(A74,'BVAL extrapolation margin calcs'!$A$3:$E$149,4,FALSE)</f>
        <v>6.8577437658653135</v>
      </c>
      <c r="D74" s="5">
        <f t="shared" si="1"/>
        <v>6.9753153897609721</v>
      </c>
      <c r="E74" s="5"/>
    </row>
    <row r="75" spans="1:5">
      <c r="A75" s="25">
        <v>41743</v>
      </c>
      <c r="B75" s="5">
        <v>5.4342800000000002</v>
      </c>
      <c r="C75" s="5">
        <f>B75+VLOOKUP(A75,'BVAL extrapolation margin calcs'!$A$3:$E$149,4,FALSE)</f>
        <v>6.4234241540988517</v>
      </c>
      <c r="D75" s="5">
        <f t="shared" si="1"/>
        <v>6.5265750987574922</v>
      </c>
      <c r="E75" s="5"/>
    </row>
    <row r="76" spans="1:5">
      <c r="A76" s="25">
        <v>41744</v>
      </c>
      <c r="B76" s="5">
        <v>5.47342</v>
      </c>
      <c r="C76" s="5">
        <f>B76+VLOOKUP(A76,'BVAL extrapolation margin calcs'!$A$3:$E$149,4,FALSE)</f>
        <v>6.4485976168433634</v>
      </c>
      <c r="D76" s="5">
        <f t="shared" si="1"/>
        <v>6.5525586449032502</v>
      </c>
      <c r="E76" s="5"/>
    </row>
    <row r="77" spans="1:5">
      <c r="A77" s="25">
        <v>41745</v>
      </c>
      <c r="B77" s="5">
        <v>5.6528100000000006</v>
      </c>
      <c r="C77" s="5">
        <f>B77+VLOOKUP(A77,'BVAL extrapolation margin calcs'!$A$3:$E$149,4,FALSE)</f>
        <v>6.6140210795878769</v>
      </c>
      <c r="D77" s="5">
        <f t="shared" si="1"/>
        <v>6.7233842666909682</v>
      </c>
      <c r="E77" s="5"/>
    </row>
    <row r="78" spans="1:5">
      <c r="A78" s="25">
        <v>41746</v>
      </c>
      <c r="B78" s="5">
        <v>5.3146200000000006</v>
      </c>
      <c r="C78" s="5">
        <f>B78+VLOOKUP(A78,'BVAL extrapolation margin calcs'!$A$3:$E$149,4,FALSE)</f>
        <v>6.2618645423323889</v>
      </c>
      <c r="D78" s="5">
        <f t="shared" si="1"/>
        <v>6.3598919111986785</v>
      </c>
      <c r="E78" s="5"/>
    </row>
    <row r="79" spans="1:5">
      <c r="A79" s="25">
        <v>41751</v>
      </c>
      <c r="B79" s="5">
        <v>5.5629</v>
      </c>
      <c r="C79" s="5">
        <f>B79+VLOOKUP(A79,'BVAL extrapolation margin calcs'!$A$3:$E$149,4,FALSE)</f>
        <v>6.4403118560549508</v>
      </c>
      <c r="D79" s="5">
        <f t="shared" si="1"/>
        <v>6.5440058980630322</v>
      </c>
      <c r="E79" s="5"/>
    </row>
    <row r="80" spans="1:5">
      <c r="A80" s="25">
        <v>41752</v>
      </c>
      <c r="B80" s="5">
        <v>5.7170500000000004</v>
      </c>
      <c r="C80" s="5">
        <f>B80+VLOOKUP(A80,'BVAL extrapolation margin calcs'!$A$3:$E$149,4,FALSE)</f>
        <v>6.5804953187994633</v>
      </c>
      <c r="D80" s="5">
        <f t="shared" si="1"/>
        <v>6.6887526154013166</v>
      </c>
      <c r="E80" s="5"/>
    </row>
    <row r="81" spans="1:5">
      <c r="A81" s="25">
        <v>41753</v>
      </c>
      <c r="B81" s="5">
        <v>5.3045200000000001</v>
      </c>
      <c r="C81" s="5">
        <f>B81+VLOOKUP(A81,'BVAL extrapolation margin calcs'!$A$3:$E$149,4,FALSE)</f>
        <v>6.1539987815439758</v>
      </c>
      <c r="D81" s="5">
        <f t="shared" si="1"/>
        <v>6.2486780340521131</v>
      </c>
      <c r="E81" s="5"/>
    </row>
    <row r="82" spans="1:5">
      <c r="A82" s="25">
        <v>41757</v>
      </c>
      <c r="B82" s="5">
        <v>5.7442000000000002</v>
      </c>
      <c r="C82" s="5">
        <f>B82+VLOOKUP(A82,'BVAL extrapolation margin calcs'!$A$3:$E$149,4,FALSE)</f>
        <v>6.5378126325220256</v>
      </c>
      <c r="D82" s="5">
        <f t="shared" si="1"/>
        <v>6.6446701175669531</v>
      </c>
      <c r="E82" s="5"/>
    </row>
    <row r="83" spans="1:5">
      <c r="A83" s="25">
        <v>41758</v>
      </c>
      <c r="B83" s="5">
        <v>5.3376599999999996</v>
      </c>
      <c r="C83" s="5">
        <f>B83+VLOOKUP(A83,'BVAL extrapolation margin calcs'!$A$3:$E$149,4,FALSE)</f>
        <v>6.117306095266537</v>
      </c>
      <c r="D83" s="5">
        <f t="shared" si="1"/>
        <v>6.2108596799244964</v>
      </c>
      <c r="E83" s="5"/>
    </row>
    <row r="84" spans="1:5">
      <c r="A84" s="25">
        <v>41759</v>
      </c>
      <c r="B84" s="5">
        <v>4.7070000000000007</v>
      </c>
      <c r="C84" s="5">
        <f>B84+VLOOKUP(A84,'BVAL extrapolation margin calcs'!$A$3:$E$149,4,FALSE)</f>
        <v>5.472679558011051</v>
      </c>
      <c r="D84" s="5">
        <f t="shared" si="1"/>
        <v>5.5475551118727484</v>
      </c>
      <c r="E84" s="5"/>
    </row>
    <row r="85" spans="1:5">
      <c r="A85" s="25">
        <v>41760</v>
      </c>
      <c r="B85" s="5">
        <v>5.0015999999999998</v>
      </c>
      <c r="C85" s="5">
        <f>B85+VLOOKUP(A85,'BVAL extrapolation margin calcs'!$A$3:$E$149,4,FALSE)</f>
        <v>5.7644587038301571</v>
      </c>
      <c r="D85" s="5">
        <f t="shared" si="1"/>
        <v>5.8475311642005812</v>
      </c>
      <c r="E85" s="5"/>
    </row>
    <row r="86" spans="1:5">
      <c r="A86" s="25">
        <v>41761</v>
      </c>
      <c r="B86" s="5">
        <v>4.7656000000000001</v>
      </c>
      <c r="C86" s="5">
        <f>B86+VLOOKUP(A86,'BVAL extrapolation margin calcs'!$A$3:$E$149,4,FALSE)</f>
        <v>5.5256378496492653</v>
      </c>
      <c r="D86" s="5">
        <f t="shared" si="1"/>
        <v>5.6019695337629738</v>
      </c>
      <c r="E86" s="5"/>
    </row>
    <row r="87" spans="1:5">
      <c r="A87" s="25">
        <v>41764</v>
      </c>
      <c r="B87" s="5">
        <v>5.6113199999999992</v>
      </c>
      <c r="C87" s="5">
        <f>B87+VLOOKUP(A87,'BVAL extrapolation margin calcs'!$A$3:$E$149,4,FALSE)</f>
        <v>6.3628952871065856</v>
      </c>
      <c r="D87" s="5">
        <f t="shared" si="1"/>
        <v>6.4641113781933157</v>
      </c>
      <c r="E87" s="5"/>
    </row>
    <row r="88" spans="1:5">
      <c r="A88" s="25">
        <v>41765</v>
      </c>
      <c r="B88" s="5">
        <v>5.5030099999999997</v>
      </c>
      <c r="C88" s="5">
        <f>B88+VLOOKUP(A88,'BVAL extrapolation margin calcs'!$A$3:$E$149,4,FALSE)</f>
        <v>6.2517644329256941</v>
      </c>
      <c r="D88" s="5">
        <f t="shared" si="1"/>
        <v>6.3494758292376607</v>
      </c>
      <c r="E88" s="5"/>
    </row>
    <row r="89" spans="1:5">
      <c r="A89" s="25">
        <v>41766</v>
      </c>
      <c r="B89" s="5">
        <v>4.7485799999999996</v>
      </c>
      <c r="C89" s="5">
        <f>B89+VLOOKUP(A89,'BVAL extrapolation margin calcs'!$A$3:$E$149,4,FALSE)</f>
        <v>5.494513578744801</v>
      </c>
      <c r="D89" s="5">
        <f t="shared" si="1"/>
        <v>5.569987777412333</v>
      </c>
      <c r="E89" s="5"/>
    </row>
    <row r="90" spans="1:5">
      <c r="A90" s="25">
        <v>41767</v>
      </c>
      <c r="B90" s="5">
        <v>5.4515799999999999</v>
      </c>
      <c r="C90" s="5">
        <f>B90+VLOOKUP(A90,'BVAL extrapolation margin calcs'!$A$3:$E$149,4,FALSE)</f>
        <v>6.1946927245639083</v>
      </c>
      <c r="D90" s="5">
        <f t="shared" si="1"/>
        <v>6.2906282694433324</v>
      </c>
      <c r="E90" s="5"/>
    </row>
    <row r="91" spans="1:5">
      <c r="A91" s="25">
        <v>41768</v>
      </c>
      <c r="B91" s="5">
        <v>5.3770500000000006</v>
      </c>
      <c r="C91" s="5">
        <f>B91+VLOOKUP(A91,'BVAL extrapolation margin calcs'!$A$3:$E$149,4,FALSE)</f>
        <v>6.1173418703830169</v>
      </c>
      <c r="D91" s="5">
        <f t="shared" si="1"/>
        <v>6.2108965492808421</v>
      </c>
      <c r="E91" s="5"/>
    </row>
    <row r="92" spans="1:5">
      <c r="A92" s="25">
        <v>41771</v>
      </c>
      <c r="B92" s="5">
        <v>5.0836499999999996</v>
      </c>
      <c r="C92" s="5">
        <f>B92+VLOOKUP(A92,'BVAL extrapolation margin calcs'!$A$3:$E$149,4,FALSE)</f>
        <v>5.815479307840338</v>
      </c>
      <c r="D92" s="5">
        <f t="shared" si="1"/>
        <v>5.9000288067901474</v>
      </c>
      <c r="E92" s="5"/>
    </row>
    <row r="93" spans="1:5">
      <c r="A93" s="25">
        <v>41772</v>
      </c>
      <c r="B93" s="5">
        <v>4.7407599999999999</v>
      </c>
      <c r="C93" s="5">
        <f>B93+VLOOKUP(A93,'BVAL extrapolation margin calcs'!$A$3:$E$149,4,FALSE)</f>
        <v>5.4697684536594453</v>
      </c>
      <c r="D93" s="5">
        <f t="shared" si="1"/>
        <v>5.5445643710010817</v>
      </c>
      <c r="E93" s="5"/>
    </row>
    <row r="94" spans="1:5">
      <c r="A94" s="25">
        <v>41773</v>
      </c>
      <c r="B94" s="5">
        <v>4.6017000000000001</v>
      </c>
      <c r="C94" s="5">
        <f>B94+VLOOKUP(A94,'BVAL extrapolation margin calcs'!$A$3:$E$149,4,FALSE)</f>
        <v>5.3278875994785526</v>
      </c>
      <c r="D94" s="5">
        <f t="shared" si="1"/>
        <v>5.3988535651602332</v>
      </c>
      <c r="E94" s="5"/>
    </row>
    <row r="95" spans="1:5">
      <c r="A95" s="25">
        <v>41774</v>
      </c>
      <c r="B95" s="5">
        <v>4.6634799999999998</v>
      </c>
      <c r="C95" s="5">
        <f>B95+VLOOKUP(A95,'BVAL extrapolation margin calcs'!$A$3:$E$149,4,FALSE)</f>
        <v>5.3868467452976603</v>
      </c>
      <c r="D95" s="5">
        <f t="shared" si="1"/>
        <v>5.4593920399409912</v>
      </c>
      <c r="E95" s="5"/>
    </row>
    <row r="96" spans="1:5">
      <c r="A96" s="25">
        <v>41775</v>
      </c>
      <c r="B96" s="5">
        <v>5.5083599999999997</v>
      </c>
      <c r="C96" s="5">
        <f>B96+VLOOKUP(A96,'BVAL extrapolation margin calcs'!$A$3:$E$149,4,FALSE)</f>
        <v>6.2289058911167672</v>
      </c>
      <c r="D96" s="5">
        <f t="shared" si="1"/>
        <v>6.3259040626177487</v>
      </c>
      <c r="E96" s="5"/>
    </row>
    <row r="97" spans="1:5">
      <c r="A97" s="25">
        <v>41778</v>
      </c>
      <c r="B97" s="5">
        <v>5.1280000000000001</v>
      </c>
      <c r="C97" s="5">
        <f>B97+VLOOKUP(A97,'BVAL extrapolation margin calcs'!$A$3:$E$149,4,FALSE)</f>
        <v>5.8400833285740896</v>
      </c>
      <c r="D97" s="5">
        <f t="shared" si="1"/>
        <v>5.9253497617858253</v>
      </c>
      <c r="E97" s="5"/>
    </row>
    <row r="98" spans="1:5">
      <c r="A98" s="25">
        <v>41779</v>
      </c>
      <c r="B98" s="5">
        <v>5.0489600000000001</v>
      </c>
      <c r="C98" s="5">
        <f>B98+VLOOKUP(A98,'BVAL extrapolation margin calcs'!$A$3:$E$149,4,FALSE)</f>
        <v>5.7582224743931967</v>
      </c>
      <c r="D98" s="5">
        <f t="shared" si="1"/>
        <v>5.8411152895547103</v>
      </c>
      <c r="E98" s="5"/>
    </row>
    <row r="99" spans="1:5">
      <c r="A99" s="25">
        <v>41780</v>
      </c>
      <c r="B99" s="5">
        <v>4.9402099999999995</v>
      </c>
      <c r="C99" s="5">
        <f>B99+VLOOKUP(A99,'BVAL extrapolation margin calcs'!$A$3:$E$149,4,FALSE)</f>
        <v>5.6466516202123032</v>
      </c>
      <c r="D99" s="5">
        <f t="shared" si="1"/>
        <v>5.7263633065124386</v>
      </c>
      <c r="E99" s="5"/>
    </row>
    <row r="100" spans="1:5">
      <c r="A100" s="25">
        <v>41781</v>
      </c>
      <c r="B100" s="5">
        <v>4.7065199999999994</v>
      </c>
      <c r="C100" s="5">
        <f>B100+VLOOKUP(A100,'BVAL extrapolation margin calcs'!$A$3:$E$149,4,FALSE)</f>
        <v>5.4101407660314109</v>
      </c>
      <c r="D100" s="5">
        <f t="shared" si="1"/>
        <v>5.4833148238021101</v>
      </c>
      <c r="E100" s="5"/>
    </row>
    <row r="101" spans="1:5">
      <c r="A101" s="25">
        <v>41782</v>
      </c>
      <c r="B101" s="5">
        <v>5.5575799999999997</v>
      </c>
      <c r="C101" s="5">
        <f>B101+VLOOKUP(A101,'BVAL extrapolation margin calcs'!$A$3:$E$149,4,FALSE)</f>
        <v>6.2583799118505183</v>
      </c>
      <c r="D101" s="5">
        <f t="shared" si="1"/>
        <v>6.3562982096531551</v>
      </c>
      <c r="E101" s="5"/>
    </row>
    <row r="102" spans="1:5">
      <c r="A102" s="25">
        <v>41785</v>
      </c>
      <c r="B102" s="5">
        <v>5.2136199999999997</v>
      </c>
      <c r="C102" s="5">
        <f>B102+VLOOKUP(A102,'BVAL extrapolation margin calcs'!$A$3:$E$149,4,FALSE)</f>
        <v>5.9059573493078403</v>
      </c>
      <c r="D102" s="5">
        <f t="shared" si="1"/>
        <v>5.9931581798374323</v>
      </c>
      <c r="E102" s="5"/>
    </row>
    <row r="103" spans="1:5">
      <c r="A103" s="25">
        <v>41786</v>
      </c>
      <c r="B103" s="5">
        <v>5.3220099999999997</v>
      </c>
      <c r="C103" s="5">
        <f>B103+VLOOKUP(A103,'BVAL extrapolation margin calcs'!$A$3:$E$149,4,FALSE)</f>
        <v>6.0115264951269474</v>
      </c>
      <c r="D103" s="5">
        <f t="shared" si="1"/>
        <v>6.1018726221309771</v>
      </c>
      <c r="E103" s="5"/>
    </row>
    <row r="104" spans="1:5">
      <c r="A104" s="25">
        <v>41787</v>
      </c>
      <c r="B104" s="5">
        <v>5.0303399999999998</v>
      </c>
      <c r="C104" s="5">
        <f>B104+VLOOKUP(A104,'BVAL extrapolation margin calcs'!$A$3:$E$149,4,FALSE)</f>
        <v>5.7170356409460545</v>
      </c>
      <c r="D104" s="5">
        <f t="shared" si="1"/>
        <v>5.7987468822456423</v>
      </c>
      <c r="E104" s="5"/>
    </row>
    <row r="105" spans="1:5">
      <c r="A105" s="25">
        <v>41788</v>
      </c>
      <c r="B105" s="5">
        <v>5.12676</v>
      </c>
      <c r="C105" s="5">
        <f>B105+VLOOKUP(A105,'BVAL extrapolation margin calcs'!$A$3:$E$149,4,FALSE)</f>
        <v>5.8106347867651627</v>
      </c>
      <c r="D105" s="5">
        <f t="shared" si="1"/>
        <v>5.895043478328077</v>
      </c>
      <c r="E105" s="5"/>
    </row>
    <row r="106" spans="1:5">
      <c r="A106" s="25">
        <v>41789</v>
      </c>
      <c r="B106" s="5">
        <v>4.7770799999999998</v>
      </c>
      <c r="C106" s="5">
        <f>B106+VLOOKUP(A106,'BVAL extrapolation margin calcs'!$A$3:$E$149,4,FALSE)</f>
        <v>5.4581339325842695</v>
      </c>
      <c r="D106" s="5">
        <f t="shared" si="1"/>
        <v>5.5326119976493393</v>
      </c>
      <c r="E106" s="5"/>
    </row>
    <row r="107" spans="1:5">
      <c r="A107" s="25">
        <v>41792</v>
      </c>
      <c r="B107" s="5">
        <v>5.3858600000000001</v>
      </c>
      <c r="C107" s="5">
        <f>B107+VLOOKUP(A107,'BVAL extrapolation margin calcs'!$A$3:$E$149,4,FALSE)</f>
        <v>6.046265305167279</v>
      </c>
      <c r="D107" s="5">
        <f t="shared" si="1"/>
        <v>6.1376586155184709</v>
      </c>
      <c r="E107" s="5"/>
    </row>
    <row r="108" spans="1:5">
      <c r="A108" s="25">
        <v>41793</v>
      </c>
      <c r="B108" s="5">
        <v>5.2275</v>
      </c>
      <c r="C108" s="5">
        <f>B108+VLOOKUP(A108,'BVAL extrapolation margin calcs'!$A$3:$E$149,4,FALSE)</f>
        <v>5.8810224293616153</v>
      </c>
      <c r="D108" s="5">
        <f t="shared" si="1"/>
        <v>5.9674884913982318</v>
      </c>
      <c r="E108" s="5"/>
    </row>
    <row r="109" spans="1:5">
      <c r="A109" s="25">
        <v>41794</v>
      </c>
      <c r="B109" s="5">
        <v>5.5479499999999993</v>
      </c>
      <c r="C109" s="5">
        <f>B109+VLOOKUP(A109,'BVAL extrapolation margin calcs'!$A$3:$E$149,4,FALSE)</f>
        <v>6.1945895535559501</v>
      </c>
      <c r="D109" s="5">
        <f t="shared" si="1"/>
        <v>6.290521902898516</v>
      </c>
      <c r="E109" s="5"/>
    </row>
    <row r="110" spans="1:5">
      <c r="A110" s="25">
        <v>41795</v>
      </c>
      <c r="B110" s="5">
        <v>5.2723799999999992</v>
      </c>
      <c r="C110" s="5">
        <f>B110+VLOOKUP(A110,'BVAL extrapolation margin calcs'!$A$3:$E$149,4,FALSE)</f>
        <v>5.9121366777502864</v>
      </c>
      <c r="D110" s="5">
        <f t="shared" si="1"/>
        <v>5.9995200779912716</v>
      </c>
      <c r="E110" s="5"/>
    </row>
    <row r="111" spans="1:5">
      <c r="A111" s="25">
        <v>41796</v>
      </c>
      <c r="B111" s="5">
        <v>4.7462799999999996</v>
      </c>
      <c r="C111" s="5">
        <f>B111+VLOOKUP(A111,'BVAL extrapolation margin calcs'!$A$3:$E$149,4,FALSE)</f>
        <v>5.3791538019446232</v>
      </c>
      <c r="D111" s="5">
        <f t="shared" si="1"/>
        <v>5.4514920410070555</v>
      </c>
      <c r="E111" s="5"/>
    </row>
    <row r="112" spans="1:5">
      <c r="A112" s="25">
        <v>41800</v>
      </c>
      <c r="B112" s="5">
        <v>5.6342099999999995</v>
      </c>
      <c r="C112" s="5">
        <f>B112+VLOOKUP(A112,'BVAL extrapolation margin calcs'!$A$3:$E$149,4,FALSE)</f>
        <v>6.2395522987219687</v>
      </c>
      <c r="D112" s="5">
        <f t="shared" si="1"/>
        <v>6.3368823309431832</v>
      </c>
      <c r="E112" s="5"/>
    </row>
    <row r="113" spans="1:5">
      <c r="A113" s="25">
        <v>41801</v>
      </c>
      <c r="B113" s="5">
        <v>5.0361600000000006</v>
      </c>
      <c r="C113" s="5">
        <f>B113+VLOOKUP(A113,'BVAL extrapolation margin calcs'!$A$3:$E$149,4,FALSE)</f>
        <v>5.6346194229163062</v>
      </c>
      <c r="D113" s="5">
        <f t="shared" si="1"/>
        <v>5.7139917630190551</v>
      </c>
      <c r="E113" s="5"/>
    </row>
    <row r="114" spans="1:5">
      <c r="A114" s="25">
        <v>41802</v>
      </c>
      <c r="B114" s="5">
        <v>4.9133800000000001</v>
      </c>
      <c r="C114" s="5">
        <f>B114+VLOOKUP(A114,'BVAL extrapolation margin calcs'!$A$3:$E$149,4,FALSE)</f>
        <v>5.5049565471106421</v>
      </c>
      <c r="D114" s="5">
        <f t="shared" si="1"/>
        <v>5.5807179135745733</v>
      </c>
      <c r="E114" s="5"/>
    </row>
    <row r="115" spans="1:5">
      <c r="A115" s="25">
        <v>41803</v>
      </c>
      <c r="B115" s="5">
        <v>5.5067000000000004</v>
      </c>
      <c r="C115" s="5">
        <f>B115+VLOOKUP(A115,'BVAL extrapolation margin calcs'!$A$3:$E$149,4,FALSE)</f>
        <v>6.0913936713049788</v>
      </c>
      <c r="D115" s="5">
        <f t="shared" si="1"/>
        <v>6.184156363451998</v>
      </c>
      <c r="E115" s="5"/>
    </row>
    <row r="116" spans="1:5">
      <c r="A116" s="25">
        <v>41806</v>
      </c>
      <c r="B116" s="5">
        <v>5.3271600000000001</v>
      </c>
      <c r="C116" s="5">
        <f>B116+VLOOKUP(A116,'BVAL extrapolation margin calcs'!$A$3:$E$149,4,FALSE)</f>
        <v>5.8912050438879868</v>
      </c>
      <c r="D116" s="5">
        <f t="shared" si="1"/>
        <v>5.9779707860608378</v>
      </c>
      <c r="E116" s="5"/>
    </row>
    <row r="117" spans="1:5">
      <c r="A117" s="25">
        <v>41807</v>
      </c>
      <c r="B117" s="5">
        <v>5.4762599999999999</v>
      </c>
      <c r="C117" s="5">
        <f>B117+VLOOKUP(A117,'BVAL extrapolation margin calcs'!$A$3:$E$149,4,FALSE)</f>
        <v>6.033422168082323</v>
      </c>
      <c r="D117" s="5">
        <f t="shared" si="1"/>
        <v>6.1244276257280905</v>
      </c>
      <c r="E117" s="5"/>
    </row>
    <row r="118" spans="1:5">
      <c r="A118" s="25">
        <v>41808</v>
      </c>
      <c r="B118" s="5">
        <v>5.4261400000000002</v>
      </c>
      <c r="C118" s="5">
        <f>B118+VLOOKUP(A118,'BVAL extrapolation margin calcs'!$A$3:$E$149,4,FALSE)</f>
        <v>5.9764192922766597</v>
      </c>
      <c r="D118" s="5">
        <f t="shared" si="1"/>
        <v>6.0657132611694031</v>
      </c>
      <c r="E118" s="5"/>
    </row>
    <row r="119" spans="1:5">
      <c r="A119" s="25">
        <v>41809</v>
      </c>
      <c r="B119" s="5">
        <v>4.9140199999999998</v>
      </c>
      <c r="C119" s="5">
        <f>B119+VLOOKUP(A119,'BVAL extrapolation margin calcs'!$A$3:$E$149,4,FALSE)</f>
        <v>5.4574164164709957</v>
      </c>
      <c r="D119" s="5">
        <f t="shared" si="1"/>
        <v>5.5318749013279156</v>
      </c>
      <c r="E119" s="5"/>
    </row>
    <row r="120" spans="1:5">
      <c r="A120" s="25">
        <v>41810</v>
      </c>
      <c r="B120" s="5">
        <v>5.5825000000000005</v>
      </c>
      <c r="C120" s="5">
        <f>B120+VLOOKUP(A120,'BVAL extrapolation margin calcs'!$A$3:$E$149,4,FALSE)</f>
        <v>6.1190135406653328</v>
      </c>
      <c r="D120" s="5">
        <f t="shared" si="1"/>
        <v>6.2126193574424393</v>
      </c>
      <c r="E120" s="5"/>
    </row>
    <row r="121" spans="1:5">
      <c r="A121" s="25">
        <v>41813</v>
      </c>
      <c r="B121" s="5">
        <v>4.7067300000000003</v>
      </c>
      <c r="C121" s="5">
        <f>B121+VLOOKUP(A121,'BVAL extrapolation margin calcs'!$A$3:$E$149,4,FALSE)</f>
        <v>5.2225949132483418</v>
      </c>
      <c r="D121" s="5">
        <f t="shared" si="1"/>
        <v>5.2907836573180322</v>
      </c>
      <c r="E121" s="5"/>
    </row>
    <row r="122" spans="1:5">
      <c r="A122" s="25">
        <v>41814</v>
      </c>
      <c r="B122" s="5">
        <v>4.5081000000000007</v>
      </c>
      <c r="C122" s="5">
        <f>B122+VLOOKUP(A122,'BVAL extrapolation margin calcs'!$A$3:$E$149,4,FALSE)</f>
        <v>5.0170820374426786</v>
      </c>
      <c r="D122" s="5">
        <f t="shared" si="1"/>
        <v>5.0800098178687358</v>
      </c>
      <c r="E122" s="5"/>
    </row>
    <row r="123" spans="1:5">
      <c r="A123" s="25">
        <v>41815</v>
      </c>
      <c r="B123" s="5">
        <v>4.6661600000000005</v>
      </c>
      <c r="C123" s="5">
        <f>B123+VLOOKUP(A123,'BVAL extrapolation margin calcs'!$A$3:$E$149,4,FALSE)</f>
        <v>5.1682591616370139</v>
      </c>
      <c r="D123" s="5">
        <f t="shared" si="1"/>
        <v>5.2350364185416165</v>
      </c>
      <c r="E123" s="5"/>
    </row>
    <row r="124" spans="1:5">
      <c r="A124" s="25">
        <v>41816</v>
      </c>
      <c r="B124" s="5">
        <v>4.5236099999999997</v>
      </c>
      <c r="C124" s="5">
        <f>B124+VLOOKUP(A124,'BVAL extrapolation margin calcs'!$A$3:$E$149,4,FALSE)</f>
        <v>5.0188262858313495</v>
      </c>
      <c r="D124" s="5">
        <f t="shared" si="1"/>
        <v>5.081797829049739</v>
      </c>
      <c r="E124" s="5"/>
    </row>
    <row r="125" spans="1:5">
      <c r="A125" s="25">
        <v>41817</v>
      </c>
      <c r="B125" s="5">
        <v>5.3243999999999998</v>
      </c>
      <c r="C125" s="5">
        <f>B125+VLOOKUP(A125,'BVAL extrapolation margin calcs'!$A$3:$E$149,4,FALSE)</f>
        <v>5.812733410025686</v>
      </c>
      <c r="D125" s="5">
        <f t="shared" si="1"/>
        <v>5.8972030842657785</v>
      </c>
      <c r="E125" s="5"/>
    </row>
    <row r="126" spans="1:5">
      <c r="A126" s="25">
        <v>41820</v>
      </c>
      <c r="B126" s="5">
        <v>4.9742499999999996</v>
      </c>
      <c r="C126" s="5">
        <f>B126+VLOOKUP(A126,'BVAL extrapolation margin calcs'!$A$3:$E$149,4,FALSE)</f>
        <v>5.441934782608695</v>
      </c>
      <c r="D126" s="5">
        <f t="shared" si="1"/>
        <v>5.5159714180540886</v>
      </c>
      <c r="E126" s="5"/>
    </row>
    <row r="127" spans="1:5">
      <c r="A127" s="25">
        <v>41821</v>
      </c>
      <c r="B127" s="5">
        <v>4.4568000000000003</v>
      </c>
      <c r="C127" s="5">
        <f>B127+VLOOKUP(A127,'BVAL extrapolation margin calcs'!$A$3:$E$149,4,FALSE)</f>
        <v>4.9233852734922863</v>
      </c>
      <c r="D127" s="5">
        <f t="shared" si="1"/>
        <v>4.9839845798703708</v>
      </c>
      <c r="E127" s="5"/>
    </row>
    <row r="128" spans="1:5">
      <c r="A128" s="25">
        <v>41822</v>
      </c>
      <c r="B128" s="5">
        <v>5.0255399999999995</v>
      </c>
      <c r="C128" s="5">
        <f>B128+VLOOKUP(A128,'BVAL extrapolation margin calcs'!$A$3:$E$149,4,FALSE)</f>
        <v>5.491025764375876</v>
      </c>
      <c r="D128" s="5">
        <f t="shared" si="1"/>
        <v>5.5664041742384818</v>
      </c>
      <c r="E128" s="5"/>
    </row>
    <row r="129" spans="1:5">
      <c r="A129" s="25">
        <v>41823</v>
      </c>
      <c r="B129" s="5">
        <v>5.2714800000000004</v>
      </c>
      <c r="C129" s="5">
        <f>B129+VLOOKUP(A129,'BVAL extrapolation margin calcs'!$A$3:$E$149,4,FALSE)</f>
        <v>5.7358662552594675</v>
      </c>
      <c r="D129" s="5">
        <f t="shared" si="1"/>
        <v>5.818116659505046</v>
      </c>
      <c r="E129" s="5"/>
    </row>
    <row r="130" spans="1:5">
      <c r="A130" s="25">
        <v>41824</v>
      </c>
      <c r="B130" s="5">
        <v>4.7203200000000001</v>
      </c>
      <c r="C130" s="5">
        <f>B130+VLOOKUP(A130,'BVAL extrapolation margin calcs'!$A$3:$E$149,4,FALSE)</f>
        <v>5.1836067461430577</v>
      </c>
      <c r="D130" s="5">
        <f t="shared" si="1"/>
        <v>5.2507811933896864</v>
      </c>
      <c r="E130" s="5"/>
    </row>
    <row r="131" spans="1:5">
      <c r="A131" s="25">
        <v>41827</v>
      </c>
      <c r="B131" s="5">
        <v>5.3017199999999995</v>
      </c>
      <c r="C131" s="5">
        <f>B131+VLOOKUP(A131,'BVAL extrapolation margin calcs'!$A$3:$E$149,4,FALSE)</f>
        <v>5.761708218793828</v>
      </c>
      <c r="D131" s="5">
        <f t="shared" si="1"/>
        <v>5.8447014227901217</v>
      </c>
      <c r="E131" s="5"/>
    </row>
    <row r="132" spans="1:5">
      <c r="A132" s="25">
        <v>41828</v>
      </c>
      <c r="B132" s="5">
        <v>5.1366000000000005</v>
      </c>
      <c r="C132" s="5">
        <f>B132+VLOOKUP(A132,'BVAL extrapolation margin calcs'!$A$3:$E$149,4,FALSE)</f>
        <v>5.5954887096774195</v>
      </c>
      <c r="D132" s="5">
        <f t="shared" ref="D132:D148" si="2">100*((1+C132/200)^2-1)</f>
        <v>5.6737624444277213</v>
      </c>
      <c r="E132" s="5"/>
    </row>
    <row r="133" spans="1:5">
      <c r="A133" s="25">
        <v>41829</v>
      </c>
      <c r="B133" s="5">
        <v>4.7539800000000003</v>
      </c>
      <c r="C133" s="5">
        <f>B133+VLOOKUP(A133,'BVAL extrapolation margin calcs'!$A$3:$E$149,4,FALSE)</f>
        <v>5.2117692005610099</v>
      </c>
      <c r="D133" s="5">
        <f t="shared" si="2"/>
        <v>5.2796755460608136</v>
      </c>
      <c r="E133" s="5"/>
    </row>
    <row r="134" spans="1:5">
      <c r="A134" s="25">
        <v>41830</v>
      </c>
      <c r="B134" s="5">
        <v>4.8990599999999995</v>
      </c>
      <c r="C134" s="5">
        <f>B134+VLOOKUP(A134,'BVAL extrapolation margin calcs'!$A$3:$E$149,4,FALSE)</f>
        <v>5.3557496914445997</v>
      </c>
      <c r="D134" s="5">
        <f t="shared" si="2"/>
        <v>5.4274598283381437</v>
      </c>
      <c r="E134" s="5"/>
    </row>
    <row r="135" spans="1:5">
      <c r="A135" s="25">
        <v>41831</v>
      </c>
      <c r="B135" s="5">
        <v>4.8086099999999998</v>
      </c>
      <c r="C135" s="5">
        <f>B135+VLOOKUP(A135,'BVAL extrapolation margin calcs'!$A$3:$E$149,4,FALSE)</f>
        <v>5.2642001823281905</v>
      </c>
      <c r="D135" s="5">
        <f t="shared" si="2"/>
        <v>5.3334796912272608</v>
      </c>
      <c r="E135" s="5"/>
    </row>
    <row r="136" spans="1:5">
      <c r="A136" s="25">
        <v>41834</v>
      </c>
      <c r="B136" s="5">
        <v>5.258</v>
      </c>
      <c r="C136" s="5">
        <f>B136+VLOOKUP(A136,'BVAL extrapolation margin calcs'!$A$3:$E$149,4,FALSE)</f>
        <v>5.7102916549789624</v>
      </c>
      <c r="D136" s="5">
        <f t="shared" si="2"/>
        <v>5.7918102319412856</v>
      </c>
      <c r="E136" s="5"/>
    </row>
    <row r="137" spans="1:5">
      <c r="A137" s="25">
        <v>41835</v>
      </c>
      <c r="B137" s="5">
        <v>4.9524800000000004</v>
      </c>
      <c r="C137" s="5">
        <f>B137+VLOOKUP(A137,'BVAL extrapolation margin calcs'!$A$3:$E$149,4,FALSE)</f>
        <v>5.4036721458625534</v>
      </c>
      <c r="D137" s="5">
        <f t="shared" si="2"/>
        <v>5.4766713275125056</v>
      </c>
      <c r="E137" s="5"/>
    </row>
    <row r="138" spans="1:5">
      <c r="A138" s="25">
        <v>41836</v>
      </c>
      <c r="B138" s="5">
        <v>5.1775000000000002</v>
      </c>
      <c r="C138" s="5">
        <f>B138+VLOOKUP(A138,'BVAL extrapolation margin calcs'!$A$3:$E$149,4,FALSE)</f>
        <v>5.6275926367461429</v>
      </c>
      <c r="D138" s="5">
        <f t="shared" si="2"/>
        <v>5.7067671339590342</v>
      </c>
      <c r="E138" s="5"/>
    </row>
    <row r="139" spans="1:5">
      <c r="A139" s="25">
        <v>41837</v>
      </c>
      <c r="B139" s="5">
        <v>4.29793</v>
      </c>
      <c r="C139" s="5">
        <f>B139+VLOOKUP(A139,'BVAL extrapolation margin calcs'!$A$3:$E$149,4,FALSE)</f>
        <v>4.7469231276297332</v>
      </c>
      <c r="D139" s="5">
        <f t="shared" si="2"/>
        <v>4.8032563255787863</v>
      </c>
      <c r="E139" s="5"/>
    </row>
    <row r="140" spans="1:5">
      <c r="A140" s="25">
        <v>41838</v>
      </c>
      <c r="B140" s="5">
        <v>4.6109</v>
      </c>
      <c r="C140" s="5">
        <f>B140+VLOOKUP(A140,'BVAL extrapolation margin calcs'!$A$3:$E$149,4,FALSE)</f>
        <v>5.0587936185133238</v>
      </c>
      <c r="D140" s="5">
        <f t="shared" si="2"/>
        <v>5.1227721007000904</v>
      </c>
      <c r="E140" s="5"/>
    </row>
    <row r="141" spans="1:5">
      <c r="A141" s="25">
        <v>41841</v>
      </c>
      <c r="B141" s="5">
        <v>4.3961100000000002</v>
      </c>
      <c r="C141" s="5">
        <f>B141+VLOOKUP(A141,'BVAL extrapolation margin calcs'!$A$3:$E$149,4,FALSE)</f>
        <v>4.8407050911640956</v>
      </c>
      <c r="D141" s="5">
        <f t="shared" si="2"/>
        <v>4.8992861556131251</v>
      </c>
      <c r="E141" s="5"/>
    </row>
    <row r="142" spans="1:5">
      <c r="A142" s="25">
        <v>41842</v>
      </c>
      <c r="B142" s="5">
        <v>5.0471899999999996</v>
      </c>
      <c r="C142" s="5">
        <f>B142+VLOOKUP(A142,'BVAL extrapolation margin calcs'!$A$3:$E$149,4,FALSE)</f>
        <v>5.4906855820476856</v>
      </c>
      <c r="D142" s="5">
        <f t="shared" si="2"/>
        <v>5.5660546524499699</v>
      </c>
      <c r="E142" s="5"/>
    </row>
    <row r="143" spans="1:5">
      <c r="A143" s="25">
        <v>41843</v>
      </c>
      <c r="B143" s="5">
        <v>4.7510000000000003</v>
      </c>
      <c r="C143" s="5">
        <f>B143+VLOOKUP(A143,'BVAL extrapolation margin calcs'!$A$3:$E$149,4,FALSE)</f>
        <v>5.1933960729312769</v>
      </c>
      <c r="D143" s="5">
        <f t="shared" si="2"/>
        <v>5.2608244798570958</v>
      </c>
      <c r="E143" s="5"/>
    </row>
    <row r="144" spans="1:5">
      <c r="A144" s="25">
        <v>41844</v>
      </c>
      <c r="B144" s="5">
        <v>5.1103199999999998</v>
      </c>
      <c r="C144" s="5">
        <f>B144+VLOOKUP(A144,'BVAL extrapolation margin calcs'!$A$3:$E$149,4,FALSE)</f>
        <v>5.5516165638148669</v>
      </c>
      <c r="D144" s="5">
        <f t="shared" si="2"/>
        <v>5.6286676799939483</v>
      </c>
      <c r="E144" s="5"/>
    </row>
    <row r="145" spans="1:5">
      <c r="A145" s="25">
        <v>41845</v>
      </c>
      <c r="B145" s="5">
        <v>4.4979000000000005</v>
      </c>
      <c r="C145" s="5">
        <f>B145+VLOOKUP(A145,'BVAL extrapolation margin calcs'!$A$3:$E$149,4,FALSE)</f>
        <v>4.9380970546984582</v>
      </c>
      <c r="D145" s="5">
        <f t="shared" si="2"/>
        <v>4.9990590610025309</v>
      </c>
      <c r="E145" s="5"/>
    </row>
    <row r="146" spans="1:5">
      <c r="A146" s="25">
        <v>41848</v>
      </c>
      <c r="B146" s="5">
        <v>5.2514000000000003</v>
      </c>
      <c r="C146" s="5">
        <f>B146+VLOOKUP(A146,'BVAL extrapolation margin calcs'!$A$3:$E$149,4,FALSE)</f>
        <v>5.6882985273492288</v>
      </c>
      <c r="D146" s="5">
        <f t="shared" si="2"/>
        <v>5.769190377689859</v>
      </c>
      <c r="E146" s="5"/>
    </row>
    <row r="147" spans="1:5">
      <c r="A147" s="25">
        <v>41849</v>
      </c>
      <c r="B147" s="5">
        <v>5.2298200000000001</v>
      </c>
      <c r="C147" s="5">
        <f>B147+VLOOKUP(A147,'BVAL extrapolation margin calcs'!$A$3:$E$149,4,FALSE)</f>
        <v>5.6656190182328192</v>
      </c>
      <c r="D147" s="5">
        <f t="shared" si="2"/>
        <v>5.7458671153822305</v>
      </c>
      <c r="E147" s="5"/>
    </row>
    <row r="148" spans="1:5">
      <c r="A148" s="25">
        <v>41850</v>
      </c>
      <c r="B148" s="5">
        <v>4.5686400000000003</v>
      </c>
      <c r="C148" s="5">
        <f>B148+VLOOKUP(A148,'BVAL extrapolation margin calcs'!$A$3:$E$149,4,FALSE)</f>
        <v>5.0033395091164099</v>
      </c>
      <c r="D148" s="5">
        <f t="shared" si="2"/>
        <v>5.0659230247251275</v>
      </c>
      <c r="E148" s="5"/>
    </row>
    <row r="149" spans="1:5">
      <c r="A149" s="25">
        <v>41851</v>
      </c>
      <c r="B149" s="5">
        <v>5.1402800000000006</v>
      </c>
      <c r="C149" s="5">
        <f>B149+VLOOKUP(A149,'BVAL extrapolation margin calcs'!$A$3:$E$149,4,FALSE)</f>
        <v>5.5738800000000008</v>
      </c>
      <c r="D149" s="5">
        <f>100*((1+C149/200)^2-1)</f>
        <v>5.6515503456359806</v>
      </c>
      <c r="E149" s="5"/>
    </row>
    <row r="152" spans="1:5">
      <c r="B152" s="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E149"/>
  <sheetViews>
    <sheetView workbookViewId="0">
      <selection activeCell="B3" sqref="B3"/>
    </sheetView>
  </sheetViews>
  <sheetFormatPr defaultRowHeight="15"/>
  <cols>
    <col min="1" max="1" width="12.140625" customWidth="1"/>
    <col min="2" max="2" width="25.28515625" customWidth="1"/>
    <col min="3" max="3" width="34.42578125" customWidth="1"/>
    <col min="4" max="4" width="26.140625" customWidth="1"/>
    <col min="5" max="5" width="27.42578125" customWidth="1"/>
  </cols>
  <sheetData>
    <row r="1" spans="1:5">
      <c r="A1">
        <v>1</v>
      </c>
      <c r="B1">
        <v>2</v>
      </c>
      <c r="C1">
        <v>3</v>
      </c>
      <c r="D1">
        <v>4</v>
      </c>
    </row>
    <row r="2" spans="1:5">
      <c r="B2" s="3" t="s">
        <v>162</v>
      </c>
      <c r="C2" s="3" t="s">
        <v>163</v>
      </c>
      <c r="D2" s="3" t="s">
        <v>164</v>
      </c>
      <c r="E2" s="3"/>
    </row>
    <row r="3" spans="1:5">
      <c r="A3" s="10">
        <v>41639</v>
      </c>
      <c r="B3" s="5">
        <f>IFERROR(VLOOKUP(A3,'RBA data and adjustments'!$A$13:$AY$128,47,FALSE),"")</f>
        <v>1.3716682926829273</v>
      </c>
      <c r="C3" s="5"/>
      <c r="D3" s="5">
        <f>IF(B3&lt;&gt;"",B3,C3)</f>
        <v>1.3716682926829273</v>
      </c>
      <c r="E3" s="5"/>
    </row>
    <row r="4" spans="1:5">
      <c r="A4" s="10">
        <v>41641</v>
      </c>
      <c r="B4" s="5" t="str">
        <f>IFERROR(VLOOKUP(A4,'RBA data and adjustments'!$A$13:$AY$128,47,FALSE),"")</f>
        <v/>
      </c>
      <c r="C4" s="5">
        <f>B$3+(A4-$A$3)*((B$24-B$3)/($A$24-$A$3))</f>
        <v>1.3697219512195127</v>
      </c>
      <c r="D4" s="5">
        <f t="shared" ref="D4:D67" si="0">IF(B4&lt;&gt;"",B4,C4)</f>
        <v>1.3697219512195127</v>
      </c>
      <c r="E4" s="5"/>
    </row>
    <row r="5" spans="1:5">
      <c r="A5" s="10">
        <v>41642</v>
      </c>
      <c r="B5" s="5" t="str">
        <f>IFERROR(VLOOKUP(A5,'RBA data and adjustments'!$A$13:$AY$128,47,FALSE),"")</f>
        <v/>
      </c>
      <c r="C5" s="5">
        <f t="shared" ref="C5:C23" si="1">B$3+(A5-$A$3)*((B$24-B$3)/($A$24-$A$3))</f>
        <v>1.3687487804878053</v>
      </c>
      <c r="D5" s="5">
        <f t="shared" si="0"/>
        <v>1.3687487804878053</v>
      </c>
      <c r="E5" s="5"/>
    </row>
    <row r="6" spans="1:5">
      <c r="A6" s="10">
        <v>41645</v>
      </c>
      <c r="B6" s="5" t="str">
        <f>IFERROR(VLOOKUP(A6,'RBA data and adjustments'!$A$13:$AY$128,47,FALSE),"")</f>
        <v/>
      </c>
      <c r="C6" s="5">
        <f t="shared" si="1"/>
        <v>1.3658292682926834</v>
      </c>
      <c r="D6" s="5">
        <f t="shared" si="0"/>
        <v>1.3658292682926834</v>
      </c>
      <c r="E6" s="5"/>
    </row>
    <row r="7" spans="1:5">
      <c r="A7" s="10">
        <v>41646</v>
      </c>
      <c r="B7" s="5" t="str">
        <f>IFERROR(VLOOKUP(A7,'RBA data and adjustments'!$A$13:$AY$128,47,FALSE),"")</f>
        <v/>
      </c>
      <c r="C7" s="5">
        <f t="shared" si="1"/>
        <v>1.364856097560976</v>
      </c>
      <c r="D7" s="5">
        <f t="shared" si="0"/>
        <v>1.364856097560976</v>
      </c>
      <c r="E7" s="5"/>
    </row>
    <row r="8" spans="1:5">
      <c r="A8" s="10">
        <v>41647</v>
      </c>
      <c r="B8" s="5" t="str">
        <f>IFERROR(VLOOKUP(A8,'RBA data and adjustments'!$A$13:$AY$128,47,FALSE),"")</f>
        <v/>
      </c>
      <c r="C8" s="5">
        <f t="shared" si="1"/>
        <v>1.3638829268292687</v>
      </c>
      <c r="D8" s="5">
        <f t="shared" si="0"/>
        <v>1.3638829268292687</v>
      </c>
      <c r="E8" s="5"/>
    </row>
    <row r="9" spans="1:5">
      <c r="A9" s="10">
        <v>41648</v>
      </c>
      <c r="B9" s="5" t="str">
        <f>IFERROR(VLOOKUP(A9,'RBA data and adjustments'!$A$13:$AY$128,47,FALSE),"")</f>
        <v/>
      </c>
      <c r="C9" s="5">
        <f t="shared" si="1"/>
        <v>1.3629097560975614</v>
      </c>
      <c r="D9" s="5">
        <f t="shared" si="0"/>
        <v>1.3629097560975614</v>
      </c>
      <c r="E9" s="5"/>
    </row>
    <row r="10" spans="1:5">
      <c r="A10" s="10">
        <v>41649</v>
      </c>
      <c r="B10" s="5" t="str">
        <f>IFERROR(VLOOKUP(A10,'RBA data and adjustments'!$A$13:$AY$128,47,FALSE),"")</f>
        <v/>
      </c>
      <c r="C10" s="5">
        <f t="shared" si="1"/>
        <v>1.361936585365854</v>
      </c>
      <c r="D10" s="5">
        <f t="shared" si="0"/>
        <v>1.361936585365854</v>
      </c>
      <c r="E10" s="5"/>
    </row>
    <row r="11" spans="1:5">
      <c r="A11" s="10">
        <v>41652</v>
      </c>
      <c r="B11" s="5" t="str">
        <f>IFERROR(VLOOKUP(A11,'RBA data and adjustments'!$A$13:$AY$128,47,FALSE),"")</f>
        <v/>
      </c>
      <c r="C11" s="5">
        <f t="shared" si="1"/>
        <v>1.3590170731707321</v>
      </c>
      <c r="D11" s="5">
        <f t="shared" si="0"/>
        <v>1.3590170731707321</v>
      </c>
      <c r="E11" s="5"/>
    </row>
    <row r="12" spans="1:5">
      <c r="A12" s="10">
        <v>41653</v>
      </c>
      <c r="B12" s="5" t="str">
        <f>IFERROR(VLOOKUP(A12,'RBA data and adjustments'!$A$13:$AY$128,47,FALSE),"")</f>
        <v/>
      </c>
      <c r="C12" s="5">
        <f t="shared" si="1"/>
        <v>1.3580439024390247</v>
      </c>
      <c r="D12" s="5">
        <f t="shared" si="0"/>
        <v>1.3580439024390247</v>
      </c>
      <c r="E12" s="5"/>
    </row>
    <row r="13" spans="1:5">
      <c r="A13" s="10">
        <v>41654</v>
      </c>
      <c r="B13" s="5" t="str">
        <f>IFERROR(VLOOKUP(A13,'RBA data and adjustments'!$A$13:$AY$128,47,FALSE),"")</f>
        <v/>
      </c>
      <c r="C13" s="5">
        <f t="shared" si="1"/>
        <v>1.3570707317073174</v>
      </c>
      <c r="D13" s="5">
        <f t="shared" si="0"/>
        <v>1.3570707317073174</v>
      </c>
      <c r="E13" s="5"/>
    </row>
    <row r="14" spans="1:5">
      <c r="A14" s="10">
        <v>41655</v>
      </c>
      <c r="B14" s="5" t="str">
        <f>IFERROR(VLOOKUP(A14,'RBA data and adjustments'!$A$13:$AY$128,47,FALSE),"")</f>
        <v/>
      </c>
      <c r="C14" s="5">
        <f t="shared" si="1"/>
        <v>1.3560975609756099</v>
      </c>
      <c r="D14" s="5">
        <f t="shared" si="0"/>
        <v>1.3560975609756099</v>
      </c>
      <c r="E14" s="5"/>
    </row>
    <row r="15" spans="1:5">
      <c r="A15" s="10">
        <v>41656</v>
      </c>
      <c r="B15" s="5" t="str">
        <f>IFERROR(VLOOKUP(A15,'RBA data and adjustments'!$A$13:$AY$128,47,FALSE),"")</f>
        <v/>
      </c>
      <c r="C15" s="5">
        <f t="shared" si="1"/>
        <v>1.3551243902439025</v>
      </c>
      <c r="D15" s="5">
        <f t="shared" si="0"/>
        <v>1.3551243902439025</v>
      </c>
      <c r="E15" s="5"/>
    </row>
    <row r="16" spans="1:5">
      <c r="A16" s="10">
        <v>41659</v>
      </c>
      <c r="B16" s="5" t="str">
        <f>IFERROR(VLOOKUP(A16,'RBA data and adjustments'!$A$13:$AY$128,47,FALSE),"")</f>
        <v/>
      </c>
      <c r="C16" s="5">
        <f t="shared" si="1"/>
        <v>1.3522048780487805</v>
      </c>
      <c r="D16" s="5">
        <f t="shared" si="0"/>
        <v>1.3522048780487805</v>
      </c>
      <c r="E16" s="5"/>
    </row>
    <row r="17" spans="1:5">
      <c r="A17" s="10">
        <v>41660</v>
      </c>
      <c r="B17" s="5" t="str">
        <f>IFERROR(VLOOKUP(A17,'RBA data and adjustments'!$A$13:$AY$128,47,FALSE),"")</f>
        <v/>
      </c>
      <c r="C17" s="5">
        <f t="shared" si="1"/>
        <v>1.3512317073170732</v>
      </c>
      <c r="D17" s="5">
        <f t="shared" si="0"/>
        <v>1.3512317073170732</v>
      </c>
      <c r="E17" s="5"/>
    </row>
    <row r="18" spans="1:5">
      <c r="A18" s="10">
        <v>41661</v>
      </c>
      <c r="B18" s="5" t="str">
        <f>IFERROR(VLOOKUP(A18,'RBA data and adjustments'!$A$13:$AY$128,47,FALSE),"")</f>
        <v/>
      </c>
      <c r="C18" s="5">
        <f t="shared" si="1"/>
        <v>1.3502585365853659</v>
      </c>
      <c r="D18" s="5">
        <f t="shared" si="0"/>
        <v>1.3502585365853659</v>
      </c>
      <c r="E18" s="5"/>
    </row>
    <row r="19" spans="1:5">
      <c r="A19" s="10">
        <v>41662</v>
      </c>
      <c r="B19" s="5" t="str">
        <f>IFERROR(VLOOKUP(A19,'RBA data and adjustments'!$A$13:$AY$128,47,FALSE),"")</f>
        <v/>
      </c>
      <c r="C19" s="5">
        <f t="shared" si="1"/>
        <v>1.3492853658536585</v>
      </c>
      <c r="D19" s="5">
        <f t="shared" si="0"/>
        <v>1.3492853658536585</v>
      </c>
      <c r="E19" s="5"/>
    </row>
    <row r="20" spans="1:5">
      <c r="A20" s="10">
        <v>41663</v>
      </c>
      <c r="B20" s="5" t="str">
        <f>IFERROR(VLOOKUP(A20,'RBA data and adjustments'!$A$13:$AY$128,47,FALSE),"")</f>
        <v/>
      </c>
      <c r="C20" s="5">
        <f t="shared" si="1"/>
        <v>1.3483121951219512</v>
      </c>
      <c r="D20" s="5">
        <f t="shared" si="0"/>
        <v>1.3483121951219512</v>
      </c>
      <c r="E20" s="5"/>
    </row>
    <row r="21" spans="1:5">
      <c r="A21" s="10">
        <v>41667</v>
      </c>
      <c r="B21" s="5" t="str">
        <f>IFERROR(VLOOKUP(A21,'RBA data and adjustments'!$A$13:$AY$128,47,FALSE),"")</f>
        <v/>
      </c>
      <c r="C21" s="5">
        <f t="shared" si="1"/>
        <v>1.3444195121951219</v>
      </c>
      <c r="D21" s="5">
        <f t="shared" si="0"/>
        <v>1.3444195121951219</v>
      </c>
      <c r="E21" s="5"/>
    </row>
    <row r="22" spans="1:5">
      <c r="A22" s="10">
        <v>41668</v>
      </c>
      <c r="B22" s="5" t="str">
        <f>IFERROR(VLOOKUP(A22,'RBA data and adjustments'!$A$13:$AY$128,47,FALSE),"")</f>
        <v/>
      </c>
      <c r="C22" s="5">
        <f t="shared" si="1"/>
        <v>1.3434463414634146</v>
      </c>
      <c r="D22" s="5">
        <f t="shared" si="0"/>
        <v>1.3434463414634146</v>
      </c>
      <c r="E22" s="5"/>
    </row>
    <row r="23" spans="1:5">
      <c r="A23" s="10">
        <v>41669</v>
      </c>
      <c r="B23" s="5" t="str">
        <f>IFERROR(VLOOKUP(A23,'RBA data and adjustments'!$A$13:$AY$128,47,FALSE),"")</f>
        <v/>
      </c>
      <c r="C23" s="5">
        <f t="shared" si="1"/>
        <v>1.3424731707317072</v>
      </c>
      <c r="D23" s="5">
        <f t="shared" si="0"/>
        <v>1.3424731707317072</v>
      </c>
      <c r="E23" s="5"/>
    </row>
    <row r="24" spans="1:5">
      <c r="A24" s="10">
        <v>41670</v>
      </c>
      <c r="B24" s="5">
        <f>IFERROR(VLOOKUP(A24,'RBA data and adjustments'!$A$13:$AY$128,47,FALSE),"")</f>
        <v>1.3414999999999999</v>
      </c>
      <c r="C24" s="5"/>
      <c r="D24" s="5">
        <f t="shared" si="0"/>
        <v>1.3414999999999999</v>
      </c>
      <c r="E24" s="5"/>
    </row>
    <row r="25" spans="1:5">
      <c r="A25" s="10">
        <v>41673</v>
      </c>
      <c r="B25" s="5" t="str">
        <f>IFERROR(VLOOKUP(A25,'RBA data and adjustments'!$A$13:$AY$128,47,FALSE),"")</f>
        <v/>
      </c>
      <c r="C25" s="5">
        <f>B$24+(A25-$A$24)*((B$44-B$24)/($A$44-$A$24))</f>
        <v>1.3271502747252748</v>
      </c>
      <c r="D25" s="5">
        <f t="shared" si="0"/>
        <v>1.3271502747252748</v>
      </c>
      <c r="E25" s="5"/>
    </row>
    <row r="26" spans="1:5">
      <c r="A26" s="10">
        <v>41674</v>
      </c>
      <c r="B26" s="5" t="str">
        <f>IFERROR(VLOOKUP(A26,'RBA data and adjustments'!$A$13:$AY$128,47,FALSE),"")</f>
        <v/>
      </c>
      <c r="C26" s="5">
        <f t="shared" ref="C26:C43" si="2">B$24+(A26-$A$24)*((B$44-B$24)/($A$44-$A$24))</f>
        <v>1.322367032967033</v>
      </c>
      <c r="D26" s="5">
        <f t="shared" si="0"/>
        <v>1.322367032967033</v>
      </c>
      <c r="E26" s="5"/>
    </row>
    <row r="27" spans="1:5">
      <c r="A27" s="10">
        <v>41675</v>
      </c>
      <c r="B27" s="5" t="str">
        <f>IFERROR(VLOOKUP(A27,'RBA data and adjustments'!$A$13:$AY$128,47,FALSE),"")</f>
        <v/>
      </c>
      <c r="C27" s="5">
        <f t="shared" si="2"/>
        <v>1.3175837912087913</v>
      </c>
      <c r="D27" s="5">
        <f t="shared" si="0"/>
        <v>1.3175837912087913</v>
      </c>
      <c r="E27" s="5"/>
    </row>
    <row r="28" spans="1:5">
      <c r="A28" s="10">
        <v>41676</v>
      </c>
      <c r="B28" s="5" t="str">
        <f>IFERROR(VLOOKUP(A28,'RBA data and adjustments'!$A$13:$AY$128,47,FALSE),"")</f>
        <v/>
      </c>
      <c r="C28" s="5">
        <f t="shared" si="2"/>
        <v>1.3128005494505495</v>
      </c>
      <c r="D28" s="5">
        <f t="shared" si="0"/>
        <v>1.3128005494505495</v>
      </c>
      <c r="E28" s="5"/>
    </row>
    <row r="29" spans="1:5">
      <c r="A29" s="10">
        <v>41677</v>
      </c>
      <c r="B29" s="5" t="str">
        <f>IFERROR(VLOOKUP(A29,'RBA data and adjustments'!$A$13:$AY$128,47,FALSE),"")</f>
        <v/>
      </c>
      <c r="C29" s="5">
        <f t="shared" si="2"/>
        <v>1.3080173076923078</v>
      </c>
      <c r="D29" s="5">
        <f t="shared" si="0"/>
        <v>1.3080173076923078</v>
      </c>
      <c r="E29" s="5"/>
    </row>
    <row r="30" spans="1:5">
      <c r="A30" s="10">
        <v>41680</v>
      </c>
      <c r="B30" s="5" t="str">
        <f>IFERROR(VLOOKUP(A30,'RBA data and adjustments'!$A$13:$AY$128,47,FALSE),"")</f>
        <v/>
      </c>
      <c r="C30" s="5">
        <f t="shared" si="2"/>
        <v>1.2936675824175827</v>
      </c>
      <c r="D30" s="5">
        <f t="shared" si="0"/>
        <v>1.2936675824175827</v>
      </c>
      <c r="E30" s="5"/>
    </row>
    <row r="31" spans="1:5">
      <c r="A31" s="10">
        <v>41681</v>
      </c>
      <c r="B31" s="5" t="str">
        <f>IFERROR(VLOOKUP(A31,'RBA data and adjustments'!$A$13:$AY$128,47,FALSE),"")</f>
        <v/>
      </c>
      <c r="C31" s="5">
        <f t="shared" si="2"/>
        <v>1.2888843406593409</v>
      </c>
      <c r="D31" s="5">
        <f t="shared" si="0"/>
        <v>1.2888843406593409</v>
      </c>
      <c r="E31" s="5"/>
    </row>
    <row r="32" spans="1:5">
      <c r="A32" s="10">
        <v>41682</v>
      </c>
      <c r="B32" s="5" t="str">
        <f>IFERROR(VLOOKUP(A32,'RBA data and adjustments'!$A$13:$AY$128,47,FALSE),"")</f>
        <v/>
      </c>
      <c r="C32" s="5">
        <f t="shared" si="2"/>
        <v>1.2841010989010992</v>
      </c>
      <c r="D32" s="5">
        <f t="shared" si="0"/>
        <v>1.2841010989010992</v>
      </c>
      <c r="E32" s="5"/>
    </row>
    <row r="33" spans="1:5">
      <c r="A33" s="10">
        <v>41683</v>
      </c>
      <c r="B33" s="5" t="str">
        <f>IFERROR(VLOOKUP(A33,'RBA data and adjustments'!$A$13:$AY$128,47,FALSE),"")</f>
        <v/>
      </c>
      <c r="C33" s="5">
        <f t="shared" si="2"/>
        <v>1.2793178571428574</v>
      </c>
      <c r="D33" s="5">
        <f t="shared" si="0"/>
        <v>1.2793178571428574</v>
      </c>
      <c r="E33" s="5"/>
    </row>
    <row r="34" spans="1:5">
      <c r="A34" s="10">
        <v>41684</v>
      </c>
      <c r="B34" s="5" t="str">
        <f>IFERROR(VLOOKUP(A34,'RBA data and adjustments'!$A$13:$AY$128,47,FALSE),"")</f>
        <v/>
      </c>
      <c r="C34" s="5">
        <f t="shared" si="2"/>
        <v>1.2745346153846158</v>
      </c>
      <c r="D34" s="5">
        <f t="shared" si="0"/>
        <v>1.2745346153846158</v>
      </c>
      <c r="E34" s="5"/>
    </row>
    <row r="35" spans="1:5">
      <c r="A35" s="10">
        <v>41687</v>
      </c>
      <c r="B35" s="5" t="str">
        <f>IFERROR(VLOOKUP(A35,'RBA data and adjustments'!$A$13:$AY$128,47,FALSE),"")</f>
        <v/>
      </c>
      <c r="C35" s="5">
        <f t="shared" si="2"/>
        <v>1.2601848901098907</v>
      </c>
      <c r="D35" s="5">
        <f t="shared" si="0"/>
        <v>1.2601848901098907</v>
      </c>
      <c r="E35" s="5"/>
    </row>
    <row r="36" spans="1:5">
      <c r="A36" s="10">
        <v>41688</v>
      </c>
      <c r="B36" s="5" t="str">
        <f>IFERROR(VLOOKUP(A36,'RBA data and adjustments'!$A$13:$AY$128,47,FALSE),"")</f>
        <v/>
      </c>
      <c r="C36" s="5">
        <f t="shared" si="2"/>
        <v>1.2554016483516488</v>
      </c>
      <c r="D36" s="5">
        <f t="shared" si="0"/>
        <v>1.2554016483516488</v>
      </c>
      <c r="E36" s="5"/>
    </row>
    <row r="37" spans="1:5">
      <c r="A37" s="10">
        <v>41689</v>
      </c>
      <c r="B37" s="5" t="str">
        <f>IFERROR(VLOOKUP(A37,'RBA data and adjustments'!$A$13:$AY$128,47,FALSE),"")</f>
        <v/>
      </c>
      <c r="C37" s="5">
        <f t="shared" si="2"/>
        <v>1.2506184065934072</v>
      </c>
      <c r="D37" s="5">
        <f t="shared" si="0"/>
        <v>1.2506184065934072</v>
      </c>
      <c r="E37" s="5"/>
    </row>
    <row r="38" spans="1:5">
      <c r="A38" s="10">
        <v>41690</v>
      </c>
      <c r="B38" s="5" t="str">
        <f>IFERROR(VLOOKUP(A38,'RBA data and adjustments'!$A$13:$AY$128,47,FALSE),"")</f>
        <v/>
      </c>
      <c r="C38" s="5">
        <f t="shared" si="2"/>
        <v>1.2458351648351653</v>
      </c>
      <c r="D38" s="5">
        <f t="shared" si="0"/>
        <v>1.2458351648351653</v>
      </c>
      <c r="E38" s="5"/>
    </row>
    <row r="39" spans="1:5">
      <c r="A39" s="10">
        <v>41691</v>
      </c>
      <c r="B39" s="5" t="str">
        <f>IFERROR(VLOOKUP(A39,'RBA data and adjustments'!$A$13:$AY$128,47,FALSE),"")</f>
        <v/>
      </c>
      <c r="C39" s="5">
        <f t="shared" si="2"/>
        <v>1.2410519230769237</v>
      </c>
      <c r="D39" s="5">
        <f t="shared" si="0"/>
        <v>1.2410519230769237</v>
      </c>
      <c r="E39" s="5"/>
    </row>
    <row r="40" spans="1:5">
      <c r="A40" s="10">
        <v>41694</v>
      </c>
      <c r="B40" s="5" t="str">
        <f>IFERROR(VLOOKUP(A40,'RBA data and adjustments'!$A$13:$AY$128,47,FALSE),"")</f>
        <v/>
      </c>
      <c r="C40" s="5">
        <f t="shared" si="2"/>
        <v>1.2267021978021986</v>
      </c>
      <c r="D40" s="5">
        <f t="shared" si="0"/>
        <v>1.2267021978021986</v>
      </c>
      <c r="E40" s="5"/>
    </row>
    <row r="41" spans="1:5">
      <c r="A41" s="10">
        <v>41695</v>
      </c>
      <c r="B41" s="5" t="str">
        <f>IFERROR(VLOOKUP(A41,'RBA data and adjustments'!$A$13:$AY$128,47,FALSE),"")</f>
        <v/>
      </c>
      <c r="C41" s="5">
        <f t="shared" si="2"/>
        <v>1.2219189560439567</v>
      </c>
      <c r="D41" s="5">
        <f t="shared" si="0"/>
        <v>1.2219189560439567</v>
      </c>
      <c r="E41" s="5"/>
    </row>
    <row r="42" spans="1:5">
      <c r="A42" s="10">
        <v>41696</v>
      </c>
      <c r="B42" s="5" t="str">
        <f>IFERROR(VLOOKUP(A42,'RBA data and adjustments'!$A$13:$AY$128,47,FALSE),"")</f>
        <v/>
      </c>
      <c r="C42" s="5">
        <f t="shared" si="2"/>
        <v>1.2171357142857151</v>
      </c>
      <c r="D42" s="5">
        <f t="shared" si="0"/>
        <v>1.2171357142857151</v>
      </c>
      <c r="E42" s="5"/>
    </row>
    <row r="43" spans="1:5">
      <c r="A43" s="10">
        <v>41697</v>
      </c>
      <c r="B43" s="5" t="str">
        <f>IFERROR(VLOOKUP(A43,'RBA data and adjustments'!$A$13:$AY$128,47,FALSE),"")</f>
        <v/>
      </c>
      <c r="C43" s="5">
        <f t="shared" si="2"/>
        <v>1.2123524725274732</v>
      </c>
      <c r="D43" s="5">
        <f t="shared" si="0"/>
        <v>1.2123524725274732</v>
      </c>
      <c r="E43" s="5"/>
    </row>
    <row r="44" spans="1:5">
      <c r="A44" s="10">
        <v>41698</v>
      </c>
      <c r="B44" s="5">
        <f>IFERROR(VLOOKUP(A44,'RBA data and adjustments'!$A$13:$AY$128,47,FALSE),"")</f>
        <v>1.2075692307692316</v>
      </c>
      <c r="C44" s="5"/>
      <c r="D44" s="5">
        <f t="shared" si="0"/>
        <v>1.2075692307692316</v>
      </c>
      <c r="E44" s="5"/>
    </row>
    <row r="45" spans="1:5">
      <c r="A45" s="10">
        <v>41701</v>
      </c>
      <c r="B45" s="5" t="str">
        <f>IFERROR(VLOOKUP(A45,'RBA data and adjustments'!$A$13:$AY$128,47,FALSE),"")</f>
        <v/>
      </c>
      <c r="C45" s="5">
        <f>B$44+(A45-$A$44)*((B$65-B$44)/($A$65-$A$44))</f>
        <v>1.2053537254375972</v>
      </c>
      <c r="D45" s="5">
        <f t="shared" si="0"/>
        <v>1.2053537254375972</v>
      </c>
      <c r="E45" s="5"/>
    </row>
    <row r="46" spans="1:5">
      <c r="A46" s="10">
        <v>41702</v>
      </c>
      <c r="B46" s="5" t="str">
        <f>IFERROR(VLOOKUP(A46,'RBA data and adjustments'!$A$13:$AY$128,47,FALSE),"")</f>
        <v/>
      </c>
      <c r="C46" s="5">
        <f t="shared" ref="C46:C64" si="3">B$44+(A46-$A$44)*((B$65-B$44)/($A$65-$A$44))</f>
        <v>1.2046152236603858</v>
      </c>
      <c r="D46" s="5">
        <f t="shared" si="0"/>
        <v>1.2046152236603858</v>
      </c>
      <c r="E46" s="5"/>
    </row>
    <row r="47" spans="1:5">
      <c r="A47" s="10">
        <v>41703</v>
      </c>
      <c r="B47" s="5" t="str">
        <f>IFERROR(VLOOKUP(A47,'RBA data and adjustments'!$A$13:$AY$128,47,FALSE),"")</f>
        <v/>
      </c>
      <c r="C47" s="5">
        <f t="shared" si="3"/>
        <v>1.2038767218831743</v>
      </c>
      <c r="D47" s="5">
        <f t="shared" si="0"/>
        <v>1.2038767218831743</v>
      </c>
      <c r="E47" s="5"/>
    </row>
    <row r="48" spans="1:5">
      <c r="A48" s="10">
        <v>41704</v>
      </c>
      <c r="B48" s="5" t="str">
        <f>IFERROR(VLOOKUP(A48,'RBA data and adjustments'!$A$13:$AY$128,47,FALSE),"")</f>
        <v/>
      </c>
      <c r="C48" s="5">
        <f t="shared" si="3"/>
        <v>1.2031382201059628</v>
      </c>
      <c r="D48" s="5">
        <f t="shared" si="0"/>
        <v>1.2031382201059628</v>
      </c>
      <c r="E48" s="5"/>
    </row>
    <row r="49" spans="1:5">
      <c r="A49" s="10">
        <v>41705</v>
      </c>
      <c r="B49" s="5" t="str">
        <f>IFERROR(VLOOKUP(A49,'RBA data and adjustments'!$A$13:$AY$128,47,FALSE),"")</f>
        <v/>
      </c>
      <c r="C49" s="5">
        <f t="shared" si="3"/>
        <v>1.2023997183287514</v>
      </c>
      <c r="D49" s="5">
        <f t="shared" si="0"/>
        <v>1.2023997183287514</v>
      </c>
      <c r="E49" s="5"/>
    </row>
    <row r="50" spans="1:5">
      <c r="A50" s="10">
        <v>41708</v>
      </c>
      <c r="B50" s="5" t="str">
        <f>IFERROR(VLOOKUP(A50,'RBA data and adjustments'!$A$13:$AY$128,47,FALSE),"")</f>
        <v/>
      </c>
      <c r="C50" s="5">
        <f t="shared" si="3"/>
        <v>1.2001842129971172</v>
      </c>
      <c r="D50" s="5">
        <f t="shared" si="0"/>
        <v>1.2001842129971172</v>
      </c>
      <c r="E50" s="5"/>
    </row>
    <row r="51" spans="1:5">
      <c r="A51" s="10">
        <v>41709</v>
      </c>
      <c r="B51" s="5" t="str">
        <f>IFERROR(VLOOKUP(A51,'RBA data and adjustments'!$A$13:$AY$128,47,FALSE),"")</f>
        <v/>
      </c>
      <c r="C51" s="5">
        <f t="shared" si="3"/>
        <v>1.1994457112199057</v>
      </c>
      <c r="D51" s="5">
        <f t="shared" si="0"/>
        <v>1.1994457112199057</v>
      </c>
      <c r="E51" s="5"/>
    </row>
    <row r="52" spans="1:5">
      <c r="A52" s="10">
        <v>41710</v>
      </c>
      <c r="B52" s="5" t="str">
        <f>IFERROR(VLOOKUP(A52,'RBA data and adjustments'!$A$13:$AY$128,47,FALSE),"")</f>
        <v/>
      </c>
      <c r="C52" s="5">
        <f t="shared" si="3"/>
        <v>1.1987072094426943</v>
      </c>
      <c r="D52" s="5">
        <f t="shared" si="0"/>
        <v>1.1987072094426943</v>
      </c>
      <c r="E52" s="5"/>
    </row>
    <row r="53" spans="1:5">
      <c r="A53" s="10">
        <v>41711</v>
      </c>
      <c r="B53" s="5" t="str">
        <f>IFERROR(VLOOKUP(A53,'RBA data and adjustments'!$A$13:$AY$128,47,FALSE),"")</f>
        <v/>
      </c>
      <c r="C53" s="5">
        <f t="shared" si="3"/>
        <v>1.1979687076654828</v>
      </c>
      <c r="D53" s="5">
        <f t="shared" si="0"/>
        <v>1.1979687076654828</v>
      </c>
      <c r="E53" s="5"/>
    </row>
    <row r="54" spans="1:5">
      <c r="A54" s="10">
        <v>41712</v>
      </c>
      <c r="B54" s="5" t="str">
        <f>IFERROR(VLOOKUP(A54,'RBA data and adjustments'!$A$13:$AY$128,47,FALSE),"")</f>
        <v/>
      </c>
      <c r="C54" s="5">
        <f t="shared" si="3"/>
        <v>1.1972302058882713</v>
      </c>
      <c r="D54" s="5">
        <f t="shared" si="0"/>
        <v>1.1972302058882713</v>
      </c>
      <c r="E54" s="5"/>
    </row>
    <row r="55" spans="1:5">
      <c r="A55" s="10">
        <v>41715</v>
      </c>
      <c r="B55" s="5" t="str">
        <f>IFERROR(VLOOKUP(A55,'RBA data and adjustments'!$A$13:$AY$128,47,FALSE),"")</f>
        <v/>
      </c>
      <c r="C55" s="5">
        <f t="shared" si="3"/>
        <v>1.1950147005566369</v>
      </c>
      <c r="D55" s="5">
        <f t="shared" si="0"/>
        <v>1.1950147005566369</v>
      </c>
      <c r="E55" s="5"/>
    </row>
    <row r="56" spans="1:5">
      <c r="A56" s="10">
        <v>41716</v>
      </c>
      <c r="B56" s="5" t="str">
        <f>IFERROR(VLOOKUP(A56,'RBA data and adjustments'!$A$13:$AY$128,47,FALSE),"")</f>
        <v/>
      </c>
      <c r="C56" s="5">
        <f t="shared" si="3"/>
        <v>1.1942761987794255</v>
      </c>
      <c r="D56" s="5">
        <f t="shared" si="0"/>
        <v>1.1942761987794255</v>
      </c>
      <c r="E56" s="5"/>
    </row>
    <row r="57" spans="1:5">
      <c r="A57" s="10">
        <v>41717</v>
      </c>
      <c r="B57" s="5" t="str">
        <f>IFERROR(VLOOKUP(A57,'RBA data and adjustments'!$A$13:$AY$128,47,FALSE),"")</f>
        <v/>
      </c>
      <c r="C57" s="5">
        <f t="shared" si="3"/>
        <v>1.193537697002214</v>
      </c>
      <c r="D57" s="5">
        <f t="shared" si="0"/>
        <v>1.193537697002214</v>
      </c>
      <c r="E57" s="5"/>
    </row>
    <row r="58" spans="1:5">
      <c r="A58" s="10">
        <v>41718</v>
      </c>
      <c r="B58" s="5" t="str">
        <f>IFERROR(VLOOKUP(A58,'RBA data and adjustments'!$A$13:$AY$128,47,FALSE),"")</f>
        <v/>
      </c>
      <c r="C58" s="5">
        <f t="shared" si="3"/>
        <v>1.1927991952250026</v>
      </c>
      <c r="D58" s="5">
        <f t="shared" si="0"/>
        <v>1.1927991952250026</v>
      </c>
      <c r="E58" s="5"/>
    </row>
    <row r="59" spans="1:5">
      <c r="A59" s="10">
        <v>41719</v>
      </c>
      <c r="B59" s="5" t="str">
        <f>IFERROR(VLOOKUP(A59,'RBA data and adjustments'!$A$13:$AY$128,47,FALSE),"")</f>
        <v/>
      </c>
      <c r="C59" s="5">
        <f t="shared" si="3"/>
        <v>1.1920606934477911</v>
      </c>
      <c r="D59" s="5">
        <f t="shared" si="0"/>
        <v>1.1920606934477911</v>
      </c>
      <c r="E59" s="5"/>
    </row>
    <row r="60" spans="1:5">
      <c r="A60" s="10">
        <v>41722</v>
      </c>
      <c r="B60" s="5" t="str">
        <f>IFERROR(VLOOKUP(A60,'RBA data and adjustments'!$A$13:$AY$128,47,FALSE),"")</f>
        <v/>
      </c>
      <c r="C60" s="5">
        <f t="shared" si="3"/>
        <v>1.1898451881161569</v>
      </c>
      <c r="D60" s="5">
        <f t="shared" si="0"/>
        <v>1.1898451881161569</v>
      </c>
      <c r="E60" s="5"/>
    </row>
    <row r="61" spans="1:5">
      <c r="A61" s="10">
        <v>41723</v>
      </c>
      <c r="B61" s="5" t="str">
        <f>IFERROR(VLOOKUP(A61,'RBA data and adjustments'!$A$13:$AY$128,47,FALSE),"")</f>
        <v/>
      </c>
      <c r="C61" s="5">
        <f t="shared" si="3"/>
        <v>1.1891066863389455</v>
      </c>
      <c r="D61" s="5">
        <f t="shared" si="0"/>
        <v>1.1891066863389455</v>
      </c>
      <c r="E61" s="5"/>
    </row>
    <row r="62" spans="1:5">
      <c r="A62" s="10">
        <v>41724</v>
      </c>
      <c r="B62" s="5" t="str">
        <f>IFERROR(VLOOKUP(A62,'RBA data and adjustments'!$A$13:$AY$128,47,FALSE),"")</f>
        <v/>
      </c>
      <c r="C62" s="5">
        <f t="shared" si="3"/>
        <v>1.188368184561734</v>
      </c>
      <c r="D62" s="5">
        <f t="shared" si="0"/>
        <v>1.188368184561734</v>
      </c>
      <c r="E62" s="5"/>
    </row>
    <row r="63" spans="1:5">
      <c r="A63" s="10">
        <v>41725</v>
      </c>
      <c r="B63" s="5" t="str">
        <f>IFERROR(VLOOKUP(A63,'RBA data and adjustments'!$A$13:$AY$128,47,FALSE),"")</f>
        <v/>
      </c>
      <c r="C63" s="5">
        <f t="shared" si="3"/>
        <v>1.1876296827845225</v>
      </c>
      <c r="D63" s="5">
        <f t="shared" si="0"/>
        <v>1.1876296827845225</v>
      </c>
      <c r="E63" s="5"/>
    </row>
    <row r="64" spans="1:5">
      <c r="A64" s="10">
        <v>41726</v>
      </c>
      <c r="B64" s="5" t="str">
        <f>IFERROR(VLOOKUP(A64,'RBA data and adjustments'!$A$13:$AY$128,47,FALSE),"")</f>
        <v/>
      </c>
      <c r="C64" s="5">
        <f t="shared" si="3"/>
        <v>1.1868911810073111</v>
      </c>
      <c r="D64" s="5">
        <f t="shared" si="0"/>
        <v>1.1868911810073111</v>
      </c>
      <c r="E64" s="5"/>
    </row>
    <row r="65" spans="1:5">
      <c r="A65" s="10">
        <v>41729</v>
      </c>
      <c r="B65" s="5">
        <f>IFERROR(VLOOKUP(A65,'RBA data and adjustments'!$A$13:$AY$128,47,FALSE),"")</f>
        <v>1.1846756756756767</v>
      </c>
      <c r="C65" s="5"/>
      <c r="D65" s="5">
        <f t="shared" si="0"/>
        <v>1.1846756756756767</v>
      </c>
      <c r="E65" s="5"/>
    </row>
    <row r="66" spans="1:5">
      <c r="A66" s="10">
        <v>41730</v>
      </c>
      <c r="B66" s="5" t="str">
        <f>IFERROR(VLOOKUP(A66,'RBA data and adjustments'!$A$13:$AY$128,47,FALSE),"")</f>
        <v/>
      </c>
      <c r="C66" s="5">
        <f>B$65+(A66-$A$65)*((B$84-B$65)/($A$84-$A$65))</f>
        <v>1.1707091384201891</v>
      </c>
      <c r="D66" s="5">
        <f t="shared" si="0"/>
        <v>1.1707091384201891</v>
      </c>
      <c r="E66" s="5"/>
    </row>
    <row r="67" spans="1:5">
      <c r="A67" s="10">
        <v>41731</v>
      </c>
      <c r="B67" s="5" t="str">
        <f>IFERROR(VLOOKUP(A67,'RBA data and adjustments'!$A$13:$AY$128,47,FALSE),"")</f>
        <v/>
      </c>
      <c r="C67" s="5">
        <f t="shared" ref="C67:C83" si="4">B$65+(A67-$A$65)*((B$84-B$65)/($A$84-$A$65))</f>
        <v>1.1567426011647015</v>
      </c>
      <c r="D67" s="5">
        <f t="shared" si="0"/>
        <v>1.1567426011647015</v>
      </c>
      <c r="E67" s="5"/>
    </row>
    <row r="68" spans="1:5">
      <c r="A68" s="10">
        <v>41732</v>
      </c>
      <c r="B68" s="5" t="str">
        <f>IFERROR(VLOOKUP(A68,'RBA data and adjustments'!$A$13:$AY$128,47,FALSE),"")</f>
        <v/>
      </c>
      <c r="C68" s="5">
        <f t="shared" si="4"/>
        <v>1.1427760639092139</v>
      </c>
      <c r="D68" s="5">
        <f t="shared" ref="D68:D131" si="5">IF(B68&lt;&gt;"",B68,C68)</f>
        <v>1.1427760639092139</v>
      </c>
      <c r="E68" s="5"/>
    </row>
    <row r="69" spans="1:5">
      <c r="A69" s="10">
        <v>41733</v>
      </c>
      <c r="B69" s="5" t="str">
        <f>IFERROR(VLOOKUP(A69,'RBA data and adjustments'!$A$13:$AY$128,47,FALSE),"")</f>
        <v/>
      </c>
      <c r="C69" s="5">
        <f t="shared" si="4"/>
        <v>1.1288095266537266</v>
      </c>
      <c r="D69" s="5">
        <f t="shared" si="5"/>
        <v>1.1288095266537266</v>
      </c>
      <c r="E69" s="5"/>
    </row>
    <row r="70" spans="1:5">
      <c r="A70" s="10">
        <v>41736</v>
      </c>
      <c r="B70" s="5" t="str">
        <f>IFERROR(VLOOKUP(A70,'RBA data and adjustments'!$A$13:$AY$128,47,FALSE),"")</f>
        <v/>
      </c>
      <c r="C70" s="5">
        <f t="shared" si="4"/>
        <v>1.0869099148872639</v>
      </c>
      <c r="D70" s="5">
        <f t="shared" si="5"/>
        <v>1.0869099148872639</v>
      </c>
      <c r="E70" s="5"/>
    </row>
    <row r="71" spans="1:5">
      <c r="A71" s="10">
        <v>41737</v>
      </c>
      <c r="B71" s="5" t="str">
        <f>IFERROR(VLOOKUP(A71,'RBA data and adjustments'!$A$13:$AY$128,47,FALSE),"")</f>
        <v/>
      </c>
      <c r="C71" s="5">
        <f t="shared" si="4"/>
        <v>1.0729433776317763</v>
      </c>
      <c r="D71" s="5">
        <f t="shared" si="5"/>
        <v>1.0729433776317763</v>
      </c>
      <c r="E71" s="5"/>
    </row>
    <row r="72" spans="1:5">
      <c r="A72" s="10">
        <v>41738</v>
      </c>
      <c r="B72" s="5" t="str">
        <f>IFERROR(VLOOKUP(A72,'RBA data and adjustments'!$A$13:$AY$128,47,FALSE),"")</f>
        <v/>
      </c>
      <c r="C72" s="5">
        <f t="shared" si="4"/>
        <v>1.0589768403762887</v>
      </c>
      <c r="D72" s="5">
        <f t="shared" si="5"/>
        <v>1.0589768403762887</v>
      </c>
      <c r="E72" s="5"/>
    </row>
    <row r="73" spans="1:5">
      <c r="A73" s="10">
        <v>41739</v>
      </c>
      <c r="B73" s="5" t="str">
        <f>IFERROR(VLOOKUP(A73,'RBA data and adjustments'!$A$13:$AY$128,47,FALSE),"")</f>
        <v/>
      </c>
      <c r="C73" s="5">
        <f t="shared" si="4"/>
        <v>1.0450103031208011</v>
      </c>
      <c r="D73" s="5">
        <f t="shared" si="5"/>
        <v>1.0450103031208011</v>
      </c>
      <c r="E73" s="5"/>
    </row>
    <row r="74" spans="1:5">
      <c r="A74" s="10">
        <v>41740</v>
      </c>
      <c r="B74" s="5" t="str">
        <f>IFERROR(VLOOKUP(A74,'RBA data and adjustments'!$A$13:$AY$128,47,FALSE),"")</f>
        <v/>
      </c>
      <c r="C74" s="5">
        <f t="shared" si="4"/>
        <v>1.0310437658653138</v>
      </c>
      <c r="D74" s="5">
        <f t="shared" si="5"/>
        <v>1.0310437658653138</v>
      </c>
      <c r="E74" s="5"/>
    </row>
    <row r="75" spans="1:5">
      <c r="A75" s="10">
        <v>41743</v>
      </c>
      <c r="B75" s="5" t="str">
        <f>IFERROR(VLOOKUP(A75,'RBA data and adjustments'!$A$13:$AY$128,47,FALSE),"")</f>
        <v/>
      </c>
      <c r="C75" s="5">
        <f t="shared" si="4"/>
        <v>0.98914415409885104</v>
      </c>
      <c r="D75" s="5">
        <f t="shared" si="5"/>
        <v>0.98914415409885104</v>
      </c>
      <c r="E75" s="5"/>
    </row>
    <row r="76" spans="1:5">
      <c r="A76" s="10">
        <v>41744</v>
      </c>
      <c r="B76" s="5" t="str">
        <f>IFERROR(VLOOKUP(A76,'RBA data and adjustments'!$A$13:$AY$128,47,FALSE),"")</f>
        <v/>
      </c>
      <c r="C76" s="5">
        <f t="shared" si="4"/>
        <v>0.97517761684336346</v>
      </c>
      <c r="D76" s="5">
        <f t="shared" si="5"/>
        <v>0.97517761684336346</v>
      </c>
      <c r="E76" s="5"/>
    </row>
    <row r="77" spans="1:5">
      <c r="A77" s="10">
        <v>41745</v>
      </c>
      <c r="B77" s="5" t="str">
        <f>IFERROR(VLOOKUP(A77,'RBA data and adjustments'!$A$13:$AY$128,47,FALSE),"")</f>
        <v/>
      </c>
      <c r="C77" s="5">
        <f t="shared" si="4"/>
        <v>0.96121107958787588</v>
      </c>
      <c r="D77" s="5">
        <f t="shared" si="5"/>
        <v>0.96121107958787588</v>
      </c>
      <c r="E77" s="5"/>
    </row>
    <row r="78" spans="1:5">
      <c r="A78" s="10">
        <v>41746</v>
      </c>
      <c r="B78" s="5" t="str">
        <f>IFERROR(VLOOKUP(A78,'RBA data and adjustments'!$A$13:$AY$128,47,FALSE),"")</f>
        <v/>
      </c>
      <c r="C78" s="5">
        <f t="shared" si="4"/>
        <v>0.94724454233238831</v>
      </c>
      <c r="D78" s="5">
        <f t="shared" si="5"/>
        <v>0.94724454233238831</v>
      </c>
      <c r="E78" s="5"/>
    </row>
    <row r="79" spans="1:5">
      <c r="A79" s="10">
        <v>41751</v>
      </c>
      <c r="B79" s="5" t="str">
        <f>IFERROR(VLOOKUP(A79,'RBA data and adjustments'!$A$13:$AY$128,47,FALSE),"")</f>
        <v/>
      </c>
      <c r="C79" s="5">
        <f t="shared" si="4"/>
        <v>0.87741185605495065</v>
      </c>
      <c r="D79" s="5">
        <f t="shared" si="5"/>
        <v>0.87741185605495065</v>
      </c>
      <c r="E79" s="5"/>
    </row>
    <row r="80" spans="1:5">
      <c r="A80" s="10">
        <v>41752</v>
      </c>
      <c r="B80" s="5" t="str">
        <f>IFERROR(VLOOKUP(A80,'RBA data and adjustments'!$A$13:$AY$128,47,FALSE),"")</f>
        <v/>
      </c>
      <c r="C80" s="5">
        <f t="shared" si="4"/>
        <v>0.86344531879946307</v>
      </c>
      <c r="D80" s="5">
        <f t="shared" si="5"/>
        <v>0.86344531879946307</v>
      </c>
      <c r="E80" s="5"/>
    </row>
    <row r="81" spans="1:5">
      <c r="A81" s="10">
        <v>41753</v>
      </c>
      <c r="B81" s="5" t="str">
        <f>IFERROR(VLOOKUP(A81,'RBA data and adjustments'!$A$13:$AY$128,47,FALSE),"")</f>
        <v/>
      </c>
      <c r="C81" s="5">
        <f t="shared" si="4"/>
        <v>0.84947878154397549</v>
      </c>
      <c r="D81" s="5">
        <f t="shared" si="5"/>
        <v>0.84947878154397549</v>
      </c>
      <c r="E81" s="5"/>
    </row>
    <row r="82" spans="1:5">
      <c r="A82" s="10">
        <v>41757</v>
      </c>
      <c r="B82" s="5" t="str">
        <f>IFERROR(VLOOKUP(A82,'RBA data and adjustments'!$A$13:$AY$128,47,FALSE),"")</f>
        <v/>
      </c>
      <c r="C82" s="5">
        <f t="shared" si="4"/>
        <v>0.79361263252202541</v>
      </c>
      <c r="D82" s="5">
        <f t="shared" si="5"/>
        <v>0.79361263252202541</v>
      </c>
      <c r="E82" s="5"/>
    </row>
    <row r="83" spans="1:5">
      <c r="A83" s="10">
        <v>41758</v>
      </c>
      <c r="B83" s="5" t="str">
        <f>IFERROR(VLOOKUP(A83,'RBA data and adjustments'!$A$13:$AY$128,47,FALSE),"")</f>
        <v/>
      </c>
      <c r="C83" s="5">
        <f t="shared" si="4"/>
        <v>0.77964609526653783</v>
      </c>
      <c r="D83" s="5">
        <f t="shared" si="5"/>
        <v>0.77964609526653783</v>
      </c>
      <c r="E83" s="5"/>
    </row>
    <row r="84" spans="1:5">
      <c r="A84" s="10">
        <v>41759</v>
      </c>
      <c r="B84" s="5">
        <f>IFERROR(VLOOKUP(A84,'RBA data and adjustments'!$A$13:$AY$128,47,FALSE),"")</f>
        <v>0.76567955801105025</v>
      </c>
      <c r="C84" s="5"/>
      <c r="D84" s="5">
        <f t="shared" si="5"/>
        <v>0.76567955801105025</v>
      </c>
      <c r="E84" s="5"/>
    </row>
    <row r="85" spans="1:5">
      <c r="A85" s="10">
        <v>41760</v>
      </c>
      <c r="B85" s="5" t="str">
        <f>IFERROR(VLOOKUP(A85,'RBA data and adjustments'!$A$13:$AY$128,47,FALSE),"")</f>
        <v/>
      </c>
      <c r="C85" s="5">
        <f>B$84+(A85-$A$84)*((B$106-B$84)/($A$106-$A$84))</f>
        <v>0.76285870383015753</v>
      </c>
      <c r="D85" s="5">
        <f t="shared" si="5"/>
        <v>0.76285870383015753</v>
      </c>
      <c r="E85" s="5"/>
    </row>
    <row r="86" spans="1:5">
      <c r="A86" s="10">
        <v>41761</v>
      </c>
      <c r="B86" s="5" t="str">
        <f>IFERROR(VLOOKUP(A86,'RBA data and adjustments'!$A$13:$AY$128,47,FALSE),"")</f>
        <v/>
      </c>
      <c r="C86" s="5">
        <f t="shared" ref="C86:C105" si="6">B$84+(A86-$A$84)*((B$106-B$84)/($A$106-$A$84))</f>
        <v>0.76003784964926491</v>
      </c>
      <c r="D86" s="5">
        <f t="shared" si="5"/>
        <v>0.76003784964926491</v>
      </c>
      <c r="E86" s="5"/>
    </row>
    <row r="87" spans="1:5">
      <c r="A87" s="10">
        <v>41764</v>
      </c>
      <c r="B87" s="5" t="str">
        <f>IFERROR(VLOOKUP(A87,'RBA data and adjustments'!$A$13:$AY$128,47,FALSE),"")</f>
        <v/>
      </c>
      <c r="C87" s="5">
        <f t="shared" si="6"/>
        <v>0.75157528710658683</v>
      </c>
      <c r="D87" s="5">
        <f t="shared" si="5"/>
        <v>0.75157528710658683</v>
      </c>
      <c r="E87" s="5"/>
    </row>
    <row r="88" spans="1:5">
      <c r="A88" s="10">
        <v>41765</v>
      </c>
      <c r="B88" s="5" t="str">
        <f>IFERROR(VLOOKUP(A88,'RBA data and adjustments'!$A$13:$AY$128,47,FALSE),"")</f>
        <v/>
      </c>
      <c r="C88" s="5">
        <f t="shared" si="6"/>
        <v>0.7487544329256941</v>
      </c>
      <c r="D88" s="5">
        <f t="shared" si="5"/>
        <v>0.7487544329256941</v>
      </c>
      <c r="E88" s="5"/>
    </row>
    <row r="89" spans="1:5">
      <c r="A89" s="10">
        <v>41766</v>
      </c>
      <c r="B89" s="5" t="str">
        <f>IFERROR(VLOOKUP(A89,'RBA data and adjustments'!$A$13:$AY$128,47,FALSE),"")</f>
        <v/>
      </c>
      <c r="C89" s="5">
        <f t="shared" si="6"/>
        <v>0.74593357874480148</v>
      </c>
      <c r="D89" s="5">
        <f t="shared" si="5"/>
        <v>0.74593357874480148</v>
      </c>
      <c r="E89" s="5"/>
    </row>
    <row r="90" spans="1:5">
      <c r="A90" s="10">
        <v>41767</v>
      </c>
      <c r="B90" s="5" t="str">
        <f>IFERROR(VLOOKUP(A90,'RBA data and adjustments'!$A$13:$AY$128,47,FALSE),"")</f>
        <v/>
      </c>
      <c r="C90" s="5">
        <f t="shared" si="6"/>
        <v>0.74311272456390876</v>
      </c>
      <c r="D90" s="5">
        <f t="shared" si="5"/>
        <v>0.74311272456390876</v>
      </c>
      <c r="E90" s="5"/>
    </row>
    <row r="91" spans="1:5">
      <c r="A91" s="10">
        <v>41768</v>
      </c>
      <c r="B91" s="5" t="str">
        <f>IFERROR(VLOOKUP(A91,'RBA data and adjustments'!$A$13:$AY$128,47,FALSE),"")</f>
        <v/>
      </c>
      <c r="C91" s="5">
        <f t="shared" si="6"/>
        <v>0.74029187038301614</v>
      </c>
      <c r="D91" s="5">
        <f t="shared" si="5"/>
        <v>0.74029187038301614</v>
      </c>
      <c r="E91" s="5"/>
    </row>
    <row r="92" spans="1:5">
      <c r="A92" s="10">
        <v>41771</v>
      </c>
      <c r="B92" s="5" t="str">
        <f>IFERROR(VLOOKUP(A92,'RBA data and adjustments'!$A$13:$AY$128,47,FALSE),"")</f>
        <v/>
      </c>
      <c r="C92" s="5">
        <f t="shared" si="6"/>
        <v>0.73182930784033806</v>
      </c>
      <c r="D92" s="5">
        <f t="shared" si="5"/>
        <v>0.73182930784033806</v>
      </c>
      <c r="E92" s="5"/>
    </row>
    <row r="93" spans="1:5">
      <c r="A93" s="10">
        <v>41772</v>
      </c>
      <c r="B93" s="5" t="str">
        <f>IFERROR(VLOOKUP(A93,'RBA data and adjustments'!$A$13:$AY$128,47,FALSE),"")</f>
        <v/>
      </c>
      <c r="C93" s="5">
        <f t="shared" si="6"/>
        <v>0.72900845365944533</v>
      </c>
      <c r="D93" s="5">
        <f t="shared" si="5"/>
        <v>0.72900845365944533</v>
      </c>
      <c r="E93" s="5"/>
    </row>
    <row r="94" spans="1:5">
      <c r="A94" s="10">
        <v>41773</v>
      </c>
      <c r="B94" s="5" t="str">
        <f>IFERROR(VLOOKUP(A94,'RBA data and adjustments'!$A$13:$AY$128,47,FALSE),"")</f>
        <v/>
      </c>
      <c r="C94" s="5">
        <f t="shared" si="6"/>
        <v>0.72618759947855271</v>
      </c>
      <c r="D94" s="5">
        <f t="shared" si="5"/>
        <v>0.72618759947855271</v>
      </c>
      <c r="E94" s="5"/>
    </row>
    <row r="95" spans="1:5">
      <c r="A95" s="10">
        <v>41774</v>
      </c>
      <c r="B95" s="5" t="str">
        <f>IFERROR(VLOOKUP(A95,'RBA data and adjustments'!$A$13:$AY$128,47,FALSE),"")</f>
        <v/>
      </c>
      <c r="C95" s="5">
        <f t="shared" si="6"/>
        <v>0.72336674529765999</v>
      </c>
      <c r="D95" s="5">
        <f t="shared" si="5"/>
        <v>0.72336674529765999</v>
      </c>
      <c r="E95" s="5"/>
    </row>
    <row r="96" spans="1:5">
      <c r="A96" s="10">
        <v>41775</v>
      </c>
      <c r="B96" s="5" t="str">
        <f>IFERROR(VLOOKUP(A96,'RBA data and adjustments'!$A$13:$AY$128,47,FALSE),"")</f>
        <v/>
      </c>
      <c r="C96" s="5">
        <f t="shared" si="6"/>
        <v>0.72054589111676726</v>
      </c>
      <c r="D96" s="5">
        <f t="shared" si="5"/>
        <v>0.72054589111676726</v>
      </c>
      <c r="E96" s="5"/>
    </row>
    <row r="97" spans="1:5">
      <c r="A97" s="10">
        <v>41778</v>
      </c>
      <c r="B97" s="5" t="str">
        <f>IFERROR(VLOOKUP(A97,'RBA data and adjustments'!$A$13:$AY$128,47,FALSE),"")</f>
        <v/>
      </c>
      <c r="C97" s="5">
        <f t="shared" si="6"/>
        <v>0.71208332857408929</v>
      </c>
      <c r="D97" s="5">
        <f t="shared" si="5"/>
        <v>0.71208332857408929</v>
      </c>
      <c r="E97" s="5"/>
    </row>
    <row r="98" spans="1:5">
      <c r="A98" s="10">
        <v>41779</v>
      </c>
      <c r="B98" s="5" t="str">
        <f>IFERROR(VLOOKUP(A98,'RBA data and adjustments'!$A$13:$AY$128,47,FALSE),"")</f>
        <v/>
      </c>
      <c r="C98" s="5">
        <f t="shared" si="6"/>
        <v>0.70926247439319656</v>
      </c>
      <c r="D98" s="5">
        <f t="shared" si="5"/>
        <v>0.70926247439319656</v>
      </c>
      <c r="E98" s="5"/>
    </row>
    <row r="99" spans="1:5">
      <c r="A99" s="10">
        <v>41780</v>
      </c>
      <c r="B99" s="5" t="str">
        <f>IFERROR(VLOOKUP(A99,'RBA data and adjustments'!$A$13:$AY$128,47,FALSE),"")</f>
        <v/>
      </c>
      <c r="C99" s="5">
        <f t="shared" si="6"/>
        <v>0.70644162021230383</v>
      </c>
      <c r="D99" s="5">
        <f t="shared" si="5"/>
        <v>0.70644162021230383</v>
      </c>
      <c r="E99" s="5"/>
    </row>
    <row r="100" spans="1:5">
      <c r="A100" s="10">
        <v>41781</v>
      </c>
      <c r="B100" s="5" t="str">
        <f>IFERROR(VLOOKUP(A100,'RBA data and adjustments'!$A$13:$AY$128,47,FALSE),"")</f>
        <v/>
      </c>
      <c r="C100" s="5">
        <f t="shared" si="6"/>
        <v>0.70362076603141122</v>
      </c>
      <c r="D100" s="5">
        <f t="shared" si="5"/>
        <v>0.70362076603141122</v>
      </c>
      <c r="E100" s="5"/>
    </row>
    <row r="101" spans="1:5">
      <c r="A101" s="10">
        <v>41782</v>
      </c>
      <c r="B101" s="5" t="str">
        <f>IFERROR(VLOOKUP(A101,'RBA data and adjustments'!$A$13:$AY$128,47,FALSE),"")</f>
        <v/>
      </c>
      <c r="C101" s="5">
        <f t="shared" si="6"/>
        <v>0.70079991185051849</v>
      </c>
      <c r="D101" s="5">
        <f t="shared" si="5"/>
        <v>0.70079991185051849</v>
      </c>
      <c r="E101" s="5"/>
    </row>
    <row r="102" spans="1:5">
      <c r="A102" s="10">
        <v>41785</v>
      </c>
      <c r="B102" s="5" t="str">
        <f>IFERROR(VLOOKUP(A102,'RBA data and adjustments'!$A$13:$AY$128,47,FALSE),"")</f>
        <v/>
      </c>
      <c r="C102" s="5">
        <f t="shared" si="6"/>
        <v>0.69233734930784041</v>
      </c>
      <c r="D102" s="5">
        <f t="shared" si="5"/>
        <v>0.69233734930784041</v>
      </c>
      <c r="E102" s="5"/>
    </row>
    <row r="103" spans="1:5">
      <c r="A103" s="10">
        <v>41786</v>
      </c>
      <c r="B103" s="5" t="str">
        <f>IFERROR(VLOOKUP(A103,'RBA data and adjustments'!$A$13:$AY$128,47,FALSE),"")</f>
        <v/>
      </c>
      <c r="C103" s="5">
        <f t="shared" si="6"/>
        <v>0.68951649512694779</v>
      </c>
      <c r="D103" s="5">
        <f t="shared" si="5"/>
        <v>0.68951649512694779</v>
      </c>
      <c r="E103" s="5"/>
    </row>
    <row r="104" spans="1:5">
      <c r="A104" s="10">
        <v>41787</v>
      </c>
      <c r="B104" s="5" t="str">
        <f>IFERROR(VLOOKUP(A104,'RBA data and adjustments'!$A$13:$AY$128,47,FALSE),"")</f>
        <v/>
      </c>
      <c r="C104" s="5">
        <f t="shared" si="6"/>
        <v>0.68669564094605506</v>
      </c>
      <c r="D104" s="5">
        <f t="shared" si="5"/>
        <v>0.68669564094605506</v>
      </c>
      <c r="E104" s="5"/>
    </row>
    <row r="105" spans="1:5">
      <c r="A105" s="10">
        <v>41788</v>
      </c>
      <c r="B105" s="5" t="str">
        <f>IFERROR(VLOOKUP(A105,'RBA data and adjustments'!$A$13:$AY$128,47,FALSE),"")</f>
        <v/>
      </c>
      <c r="C105" s="5">
        <f t="shared" si="6"/>
        <v>0.68387478676516245</v>
      </c>
      <c r="D105" s="5">
        <f t="shared" si="5"/>
        <v>0.68387478676516245</v>
      </c>
      <c r="E105" s="5"/>
    </row>
    <row r="106" spans="1:5">
      <c r="A106" s="10">
        <v>41789</v>
      </c>
      <c r="B106" s="5">
        <f>IFERROR(VLOOKUP(A106,'RBA data and adjustments'!$A$13:$AY$128,47,FALSE),"")</f>
        <v>0.68105393258426972</v>
      </c>
      <c r="C106" s="5"/>
      <c r="D106" s="5">
        <f t="shared" si="5"/>
        <v>0.68105393258426972</v>
      </c>
      <c r="E106" s="5"/>
    </row>
    <row r="107" spans="1:5">
      <c r="A107" s="10">
        <v>41792</v>
      </c>
      <c r="B107" s="5" t="str">
        <f>IFERROR(VLOOKUP(A107,'RBA data and adjustments'!$A$13:$AY$128,47,FALSE),"")</f>
        <v/>
      </c>
      <c r="C107" s="5">
        <f>B$106+(A107-$A$106)*((B$126-B$106)/($A$126-$A$106))</f>
        <v>0.66040530516727869</v>
      </c>
      <c r="D107" s="5">
        <f t="shared" si="5"/>
        <v>0.66040530516727869</v>
      </c>
      <c r="E107" s="5"/>
    </row>
    <row r="108" spans="1:5">
      <c r="A108" s="10">
        <v>41793</v>
      </c>
      <c r="B108" s="5" t="str">
        <f>IFERROR(VLOOKUP(A108,'RBA data and adjustments'!$A$13:$AY$128,47,FALSE),"")</f>
        <v/>
      </c>
      <c r="C108" s="5">
        <f t="shared" ref="C108:C125" si="7">B$106+(A108-$A$106)*((B$126-B$106)/($A$126-$A$106))</f>
        <v>0.65352242936161498</v>
      </c>
      <c r="D108" s="5">
        <f t="shared" si="5"/>
        <v>0.65352242936161498</v>
      </c>
      <c r="E108" s="5"/>
    </row>
    <row r="109" spans="1:5">
      <c r="A109" s="10">
        <v>41794</v>
      </c>
      <c r="B109" s="5" t="str">
        <f>IFERROR(VLOOKUP(A109,'RBA data and adjustments'!$A$13:$AY$128,47,FALSE),"")</f>
        <v/>
      </c>
      <c r="C109" s="5">
        <f t="shared" si="7"/>
        <v>0.64663955355595126</v>
      </c>
      <c r="D109" s="5">
        <f t="shared" si="5"/>
        <v>0.64663955355595126</v>
      </c>
      <c r="E109" s="5"/>
    </row>
    <row r="110" spans="1:5">
      <c r="A110" s="10">
        <v>41795</v>
      </c>
      <c r="B110" s="5" t="str">
        <f>IFERROR(VLOOKUP(A110,'RBA data and adjustments'!$A$13:$AY$128,47,FALSE),"")</f>
        <v/>
      </c>
      <c r="C110" s="5">
        <f t="shared" si="7"/>
        <v>0.63975667775028755</v>
      </c>
      <c r="D110" s="5">
        <f t="shared" si="5"/>
        <v>0.63975667775028755</v>
      </c>
      <c r="E110" s="5"/>
    </row>
    <row r="111" spans="1:5">
      <c r="A111" s="10">
        <v>41796</v>
      </c>
      <c r="B111" s="5" t="str">
        <f>IFERROR(VLOOKUP(A111,'RBA data and adjustments'!$A$13:$AY$128,47,FALSE),"")</f>
        <v/>
      </c>
      <c r="C111" s="5">
        <f t="shared" si="7"/>
        <v>0.63287380194462395</v>
      </c>
      <c r="D111" s="5">
        <f t="shared" si="5"/>
        <v>0.63287380194462395</v>
      </c>
      <c r="E111" s="5"/>
    </row>
    <row r="112" spans="1:5">
      <c r="A112" s="10">
        <v>41800</v>
      </c>
      <c r="B112" s="5" t="str">
        <f>IFERROR(VLOOKUP(A112,'RBA data and adjustments'!$A$13:$AY$128,47,FALSE),"")</f>
        <v/>
      </c>
      <c r="C112" s="5">
        <f t="shared" si="7"/>
        <v>0.60534229872196921</v>
      </c>
      <c r="D112" s="5">
        <f t="shared" si="5"/>
        <v>0.60534229872196921</v>
      </c>
      <c r="E112" s="5"/>
    </row>
    <row r="113" spans="1:5">
      <c r="A113" s="10">
        <v>41801</v>
      </c>
      <c r="B113" s="5" t="str">
        <f>IFERROR(VLOOKUP(A113,'RBA data and adjustments'!$A$13:$AY$128,47,FALSE),"")</f>
        <v/>
      </c>
      <c r="C113" s="5">
        <f t="shared" si="7"/>
        <v>0.59845942291630549</v>
      </c>
      <c r="D113" s="5">
        <f t="shared" si="5"/>
        <v>0.59845942291630549</v>
      </c>
      <c r="E113" s="5"/>
    </row>
    <row r="114" spans="1:5">
      <c r="A114" s="10">
        <v>41802</v>
      </c>
      <c r="B114" s="5" t="str">
        <f>IFERROR(VLOOKUP(A114,'RBA data and adjustments'!$A$13:$AY$128,47,FALSE),"")</f>
        <v/>
      </c>
      <c r="C114" s="5">
        <f t="shared" si="7"/>
        <v>0.59157654711064178</v>
      </c>
      <c r="D114" s="5">
        <f t="shared" si="5"/>
        <v>0.59157654711064178</v>
      </c>
      <c r="E114" s="5"/>
    </row>
    <row r="115" spans="1:5">
      <c r="A115" s="10">
        <v>41803</v>
      </c>
      <c r="B115" s="5" t="str">
        <f>IFERROR(VLOOKUP(A115,'RBA data and adjustments'!$A$13:$AY$128,47,FALSE),"")</f>
        <v/>
      </c>
      <c r="C115" s="5">
        <f t="shared" si="7"/>
        <v>0.58469367130497807</v>
      </c>
      <c r="D115" s="5">
        <f t="shared" si="5"/>
        <v>0.58469367130497807</v>
      </c>
      <c r="E115" s="5"/>
    </row>
    <row r="116" spans="1:5">
      <c r="A116" s="10">
        <v>41806</v>
      </c>
      <c r="B116" s="5" t="str">
        <f>IFERROR(VLOOKUP(A116,'RBA data and adjustments'!$A$13:$AY$128,47,FALSE),"")</f>
        <v/>
      </c>
      <c r="C116" s="5">
        <f t="shared" si="7"/>
        <v>0.56404504388798704</v>
      </c>
      <c r="D116" s="5">
        <f t="shared" si="5"/>
        <v>0.56404504388798704</v>
      </c>
      <c r="E116" s="5"/>
    </row>
    <row r="117" spans="1:5">
      <c r="A117" s="10">
        <v>41807</v>
      </c>
      <c r="B117" s="5" t="str">
        <f>IFERROR(VLOOKUP(A117,'RBA data and adjustments'!$A$13:$AY$128,47,FALSE),"")</f>
        <v/>
      </c>
      <c r="C117" s="5">
        <f t="shared" si="7"/>
        <v>0.55716216808232333</v>
      </c>
      <c r="D117" s="5">
        <f t="shared" si="5"/>
        <v>0.55716216808232333</v>
      </c>
      <c r="E117" s="5"/>
    </row>
    <row r="118" spans="1:5">
      <c r="A118" s="10">
        <v>41808</v>
      </c>
      <c r="B118" s="5" t="str">
        <f>IFERROR(VLOOKUP(A118,'RBA data and adjustments'!$A$13:$AY$128,47,FALSE),"")</f>
        <v/>
      </c>
      <c r="C118" s="5">
        <f t="shared" si="7"/>
        <v>0.55027929227665962</v>
      </c>
      <c r="D118" s="5">
        <f t="shared" si="5"/>
        <v>0.55027929227665962</v>
      </c>
      <c r="E118" s="5"/>
    </row>
    <row r="119" spans="1:5">
      <c r="A119" s="10">
        <v>41809</v>
      </c>
      <c r="B119" s="5" t="str">
        <f>IFERROR(VLOOKUP(A119,'RBA data and adjustments'!$A$13:$AY$128,47,FALSE),"")</f>
        <v/>
      </c>
      <c r="C119" s="5">
        <f t="shared" si="7"/>
        <v>0.5433964164709959</v>
      </c>
      <c r="D119" s="5">
        <f t="shared" si="5"/>
        <v>0.5433964164709959</v>
      </c>
      <c r="E119" s="5"/>
    </row>
    <row r="120" spans="1:5">
      <c r="A120" s="10">
        <v>41810</v>
      </c>
      <c r="B120" s="5" t="str">
        <f>IFERROR(VLOOKUP(A120,'RBA data and adjustments'!$A$13:$AY$128,47,FALSE),"")</f>
        <v/>
      </c>
      <c r="C120" s="5">
        <f t="shared" si="7"/>
        <v>0.5365135406653323</v>
      </c>
      <c r="D120" s="5">
        <f t="shared" si="5"/>
        <v>0.5365135406653323</v>
      </c>
      <c r="E120" s="5"/>
    </row>
    <row r="121" spans="1:5">
      <c r="A121" s="10">
        <v>41813</v>
      </c>
      <c r="B121" s="5" t="str">
        <f>IFERROR(VLOOKUP(A121,'RBA data and adjustments'!$A$13:$AY$128,47,FALSE),"")</f>
        <v/>
      </c>
      <c r="C121" s="5">
        <f t="shared" si="7"/>
        <v>0.51586491324834127</v>
      </c>
      <c r="D121" s="5">
        <f t="shared" si="5"/>
        <v>0.51586491324834127</v>
      </c>
      <c r="E121" s="5"/>
    </row>
    <row r="122" spans="1:5">
      <c r="A122" s="10">
        <v>41814</v>
      </c>
      <c r="B122" s="5" t="str">
        <f>IFERROR(VLOOKUP(A122,'RBA data and adjustments'!$A$13:$AY$128,47,FALSE),"")</f>
        <v/>
      </c>
      <c r="C122" s="5">
        <f t="shared" si="7"/>
        <v>0.50898203744267756</v>
      </c>
      <c r="D122" s="5">
        <f t="shared" si="5"/>
        <v>0.50898203744267756</v>
      </c>
      <c r="E122" s="5"/>
    </row>
    <row r="123" spans="1:5">
      <c r="A123" s="10">
        <v>41815</v>
      </c>
      <c r="B123" s="5" t="str">
        <f>IFERROR(VLOOKUP(A123,'RBA data and adjustments'!$A$13:$AY$128,47,FALSE),"")</f>
        <v/>
      </c>
      <c r="C123" s="5">
        <f t="shared" si="7"/>
        <v>0.50209916163701385</v>
      </c>
      <c r="D123" s="5">
        <f t="shared" si="5"/>
        <v>0.50209916163701385</v>
      </c>
      <c r="E123" s="5"/>
    </row>
    <row r="124" spans="1:5">
      <c r="A124" s="10">
        <v>41816</v>
      </c>
      <c r="B124" s="5" t="str">
        <f>IFERROR(VLOOKUP(A124,'RBA data and adjustments'!$A$13:$AY$128,47,FALSE),"")</f>
        <v/>
      </c>
      <c r="C124" s="5">
        <f t="shared" si="7"/>
        <v>0.49521628583135013</v>
      </c>
      <c r="D124" s="5">
        <f t="shared" si="5"/>
        <v>0.49521628583135013</v>
      </c>
      <c r="E124" s="5"/>
    </row>
    <row r="125" spans="1:5">
      <c r="A125" s="10">
        <v>41817</v>
      </c>
      <c r="B125" s="5" t="str">
        <f>IFERROR(VLOOKUP(A125,'RBA data and adjustments'!$A$13:$AY$128,47,FALSE),"")</f>
        <v/>
      </c>
      <c r="C125" s="5">
        <f t="shared" si="7"/>
        <v>0.48833341002568642</v>
      </c>
      <c r="D125" s="5">
        <f t="shared" si="5"/>
        <v>0.48833341002568642</v>
      </c>
      <c r="E125" s="5"/>
    </row>
    <row r="126" spans="1:5">
      <c r="A126" s="10">
        <v>41820</v>
      </c>
      <c r="B126" s="5">
        <f>IFERROR(VLOOKUP(A126,'RBA data and adjustments'!$A$13:$AY$128,47,FALSE),"")</f>
        <v>0.46768478260869539</v>
      </c>
      <c r="C126" s="5"/>
      <c r="D126" s="5">
        <f t="shared" si="5"/>
        <v>0.46768478260869539</v>
      </c>
      <c r="E126" s="5"/>
    </row>
    <row r="127" spans="1:5">
      <c r="A127" s="10">
        <v>41821</v>
      </c>
      <c r="B127" s="5" t="str">
        <f>IFERROR(VLOOKUP(A127,'RBA data and adjustments'!$A$13:$AY$128,47,FALSE),"")</f>
        <v/>
      </c>
      <c r="C127" s="5">
        <f>B$126+(A127-$A$126)*((B$149-B$126)/($A$149-$A$126))</f>
        <v>0.46658527349228585</v>
      </c>
      <c r="D127" s="5">
        <f t="shared" si="5"/>
        <v>0.46658527349228585</v>
      </c>
      <c r="E127" s="5"/>
    </row>
    <row r="128" spans="1:5">
      <c r="A128" s="10">
        <v>41822</v>
      </c>
      <c r="B128" s="5" t="str">
        <f>IFERROR(VLOOKUP(A128,'RBA data and adjustments'!$A$13:$AY$128,47,FALSE),"")</f>
        <v/>
      </c>
      <c r="C128" s="5">
        <f t="shared" ref="C128:C148" si="8">B$126+(A128-$A$126)*((B$149-B$126)/($A$149-$A$126))</f>
        <v>0.46548576437587635</v>
      </c>
      <c r="D128" s="5">
        <f t="shared" si="5"/>
        <v>0.46548576437587635</v>
      </c>
      <c r="E128" s="5"/>
    </row>
    <row r="129" spans="1:5">
      <c r="A129" s="10">
        <v>41823</v>
      </c>
      <c r="B129" s="5" t="str">
        <f>IFERROR(VLOOKUP(A129,'RBA data and adjustments'!$A$13:$AY$128,47,FALSE),"")</f>
        <v/>
      </c>
      <c r="C129" s="5">
        <f t="shared" si="8"/>
        <v>0.46438625525946681</v>
      </c>
      <c r="D129" s="5">
        <f t="shared" si="5"/>
        <v>0.46438625525946681</v>
      </c>
      <c r="E129" s="5"/>
    </row>
    <row r="130" spans="1:5">
      <c r="A130" s="10">
        <v>41824</v>
      </c>
      <c r="B130" s="5" t="str">
        <f>IFERROR(VLOOKUP(A130,'RBA data and adjustments'!$A$13:$AY$128,47,FALSE),"")</f>
        <v/>
      </c>
      <c r="C130" s="5">
        <f t="shared" si="8"/>
        <v>0.46328674614305732</v>
      </c>
      <c r="D130" s="5">
        <f t="shared" si="5"/>
        <v>0.46328674614305732</v>
      </c>
      <c r="E130" s="5"/>
    </row>
    <row r="131" spans="1:5">
      <c r="A131" s="10">
        <v>41827</v>
      </c>
      <c r="B131" s="5" t="str">
        <f>IFERROR(VLOOKUP(A131,'RBA data and adjustments'!$A$13:$AY$128,47,FALSE),"")</f>
        <v/>
      </c>
      <c r="C131" s="5">
        <f t="shared" si="8"/>
        <v>0.45998821879382873</v>
      </c>
      <c r="D131" s="5">
        <f t="shared" si="5"/>
        <v>0.45998821879382873</v>
      </c>
      <c r="E131" s="5"/>
    </row>
    <row r="132" spans="1:5">
      <c r="A132" s="10">
        <v>41828</v>
      </c>
      <c r="B132" s="5" t="str">
        <f>IFERROR(VLOOKUP(A132,'RBA data and adjustments'!$A$13:$AY$128,47,FALSE),"")</f>
        <v/>
      </c>
      <c r="C132" s="5">
        <f t="shared" si="8"/>
        <v>0.45888870967741924</v>
      </c>
      <c r="D132" s="5">
        <f t="shared" ref="D132:D149" si="9">IF(B132&lt;&gt;"",B132,C132)</f>
        <v>0.45888870967741924</v>
      </c>
      <c r="E132" s="5"/>
    </row>
    <row r="133" spans="1:5">
      <c r="A133" s="10">
        <v>41829</v>
      </c>
      <c r="B133" s="5" t="str">
        <f>IFERROR(VLOOKUP(A133,'RBA data and adjustments'!$A$13:$AY$128,47,FALSE),"")</f>
        <v/>
      </c>
      <c r="C133" s="5">
        <f t="shared" si="8"/>
        <v>0.45778920056100969</v>
      </c>
      <c r="D133" s="5">
        <f t="shared" si="9"/>
        <v>0.45778920056100969</v>
      </c>
      <c r="E133" s="5"/>
    </row>
    <row r="134" spans="1:5">
      <c r="A134" s="10">
        <v>41830</v>
      </c>
      <c r="B134" s="5" t="str">
        <f>IFERROR(VLOOKUP(A134,'RBA data and adjustments'!$A$13:$AY$128,47,FALSE),"")</f>
        <v/>
      </c>
      <c r="C134" s="5">
        <f t="shared" si="8"/>
        <v>0.4566896914446002</v>
      </c>
      <c r="D134" s="5">
        <f t="shared" si="9"/>
        <v>0.4566896914446002</v>
      </c>
      <c r="E134" s="5"/>
    </row>
    <row r="135" spans="1:5">
      <c r="A135" s="10">
        <v>41831</v>
      </c>
      <c r="B135" s="5" t="str">
        <f>IFERROR(VLOOKUP(A135,'RBA data and adjustments'!$A$13:$AY$128,47,FALSE),"")</f>
        <v/>
      </c>
      <c r="C135" s="5">
        <f t="shared" si="8"/>
        <v>0.45559018232819065</v>
      </c>
      <c r="D135" s="5">
        <f t="shared" si="9"/>
        <v>0.45559018232819065</v>
      </c>
      <c r="E135" s="5"/>
    </row>
    <row r="136" spans="1:5">
      <c r="A136" s="10">
        <v>41834</v>
      </c>
      <c r="B136" s="5" t="str">
        <f>IFERROR(VLOOKUP(A136,'RBA data and adjustments'!$A$13:$AY$128,47,FALSE),"")</f>
        <v/>
      </c>
      <c r="C136" s="5">
        <f t="shared" si="8"/>
        <v>0.45229165497896207</v>
      </c>
      <c r="D136" s="5">
        <f t="shared" si="9"/>
        <v>0.45229165497896207</v>
      </c>
      <c r="E136" s="5"/>
    </row>
    <row r="137" spans="1:5">
      <c r="A137" s="10">
        <v>41835</v>
      </c>
      <c r="B137" s="5" t="str">
        <f>IFERROR(VLOOKUP(A137,'RBA data and adjustments'!$A$13:$AY$128,47,FALSE),"")</f>
        <v/>
      </c>
      <c r="C137" s="5">
        <f t="shared" si="8"/>
        <v>0.45119214586255257</v>
      </c>
      <c r="D137" s="5">
        <f t="shared" si="9"/>
        <v>0.45119214586255257</v>
      </c>
      <c r="E137" s="5"/>
    </row>
    <row r="138" spans="1:5">
      <c r="A138" s="10">
        <v>41836</v>
      </c>
      <c r="B138" s="5" t="str">
        <f>IFERROR(VLOOKUP(A138,'RBA data and adjustments'!$A$13:$AY$128,47,FALSE),"")</f>
        <v/>
      </c>
      <c r="C138" s="5">
        <f t="shared" si="8"/>
        <v>0.45009263674614303</v>
      </c>
      <c r="D138" s="5">
        <f t="shared" si="9"/>
        <v>0.45009263674614303</v>
      </c>
      <c r="E138" s="5"/>
    </row>
    <row r="139" spans="1:5">
      <c r="A139" s="10">
        <v>41837</v>
      </c>
      <c r="B139" s="5" t="str">
        <f>IFERROR(VLOOKUP(A139,'RBA data and adjustments'!$A$13:$AY$128,47,FALSE),"")</f>
        <v/>
      </c>
      <c r="C139" s="5">
        <f t="shared" si="8"/>
        <v>0.44899312762973353</v>
      </c>
      <c r="D139" s="5">
        <f t="shared" si="9"/>
        <v>0.44899312762973353</v>
      </c>
      <c r="E139" s="5"/>
    </row>
    <row r="140" spans="1:5">
      <c r="A140" s="10">
        <v>41838</v>
      </c>
      <c r="B140" s="5" t="str">
        <f>IFERROR(VLOOKUP(A140,'RBA data and adjustments'!$A$13:$AY$128,47,FALSE),"")</f>
        <v/>
      </c>
      <c r="C140" s="5">
        <f t="shared" si="8"/>
        <v>0.44789361851332399</v>
      </c>
      <c r="D140" s="5">
        <f t="shared" si="9"/>
        <v>0.44789361851332399</v>
      </c>
      <c r="E140" s="5"/>
    </row>
    <row r="141" spans="1:5">
      <c r="A141" s="10">
        <v>41841</v>
      </c>
      <c r="B141" s="5" t="str">
        <f>IFERROR(VLOOKUP(A141,'RBA data and adjustments'!$A$13:$AY$128,47,FALSE),"")</f>
        <v/>
      </c>
      <c r="C141" s="5">
        <f t="shared" si="8"/>
        <v>0.44459509116409546</v>
      </c>
      <c r="D141" s="5">
        <f t="shared" si="9"/>
        <v>0.44459509116409546</v>
      </c>
      <c r="E141" s="5"/>
    </row>
    <row r="142" spans="1:5">
      <c r="A142" s="10">
        <v>41842</v>
      </c>
      <c r="B142" s="5" t="str">
        <f>IFERROR(VLOOKUP(A142,'RBA data and adjustments'!$A$13:$AY$128,47,FALSE),"")</f>
        <v/>
      </c>
      <c r="C142" s="5">
        <f t="shared" si="8"/>
        <v>0.44349558204768591</v>
      </c>
      <c r="D142" s="5">
        <f t="shared" si="9"/>
        <v>0.44349558204768591</v>
      </c>
      <c r="E142" s="5"/>
    </row>
    <row r="143" spans="1:5">
      <c r="A143" s="10">
        <v>41843</v>
      </c>
      <c r="B143" s="5" t="str">
        <f>IFERROR(VLOOKUP(A143,'RBA data and adjustments'!$A$13:$AY$128,47,FALSE),"")</f>
        <v/>
      </c>
      <c r="C143" s="5">
        <f t="shared" si="8"/>
        <v>0.44239607293127636</v>
      </c>
      <c r="D143" s="5">
        <f t="shared" si="9"/>
        <v>0.44239607293127636</v>
      </c>
      <c r="E143" s="5"/>
    </row>
    <row r="144" spans="1:5">
      <c r="A144" s="10">
        <v>41844</v>
      </c>
      <c r="B144" s="5" t="str">
        <f>IFERROR(VLOOKUP(A144,'RBA data and adjustments'!$A$13:$AY$128,47,FALSE),"")</f>
        <v/>
      </c>
      <c r="C144" s="5">
        <f t="shared" si="8"/>
        <v>0.44129656381486687</v>
      </c>
      <c r="D144" s="5">
        <f t="shared" si="9"/>
        <v>0.44129656381486687</v>
      </c>
      <c r="E144" s="5"/>
    </row>
    <row r="145" spans="1:5">
      <c r="A145" s="10">
        <v>41845</v>
      </c>
      <c r="B145" s="5" t="str">
        <f>IFERROR(VLOOKUP(A145,'RBA data and adjustments'!$A$13:$AY$128,47,FALSE),"")</f>
        <v/>
      </c>
      <c r="C145" s="5">
        <f t="shared" si="8"/>
        <v>0.44019705469845732</v>
      </c>
      <c r="D145" s="5">
        <f t="shared" si="9"/>
        <v>0.44019705469845732</v>
      </c>
      <c r="E145" s="5"/>
    </row>
    <row r="146" spans="1:5">
      <c r="A146" s="10">
        <v>41848</v>
      </c>
      <c r="B146" s="5" t="str">
        <f>IFERROR(VLOOKUP(A146,'RBA data and adjustments'!$A$13:$AY$128,47,FALSE),"")</f>
        <v/>
      </c>
      <c r="C146" s="5">
        <f t="shared" si="8"/>
        <v>0.43689852734922879</v>
      </c>
      <c r="D146" s="5">
        <f t="shared" si="9"/>
        <v>0.43689852734922879</v>
      </c>
      <c r="E146" s="5"/>
    </row>
    <row r="147" spans="1:5">
      <c r="A147" s="10">
        <v>41849</v>
      </c>
      <c r="B147" s="5" t="str">
        <f>IFERROR(VLOOKUP(A147,'RBA data and adjustments'!$A$13:$AY$128,47,FALSE),"")</f>
        <v/>
      </c>
      <c r="C147" s="5">
        <f t="shared" si="8"/>
        <v>0.43579901823281925</v>
      </c>
      <c r="D147" s="5">
        <f t="shared" si="9"/>
        <v>0.43579901823281925</v>
      </c>
      <c r="E147" s="5"/>
    </row>
    <row r="148" spans="1:5">
      <c r="A148" s="10">
        <v>41850</v>
      </c>
      <c r="B148" s="5" t="str">
        <f>IFERROR(VLOOKUP(A148,'RBA data and adjustments'!$A$13:$AY$128,47,FALSE),"")</f>
        <v/>
      </c>
      <c r="C148" s="5">
        <f t="shared" si="8"/>
        <v>0.43469950911640975</v>
      </c>
      <c r="D148" s="5">
        <f t="shared" si="9"/>
        <v>0.43469950911640975</v>
      </c>
      <c r="E148" s="5"/>
    </row>
    <row r="149" spans="1:5">
      <c r="A149" s="10">
        <v>41851</v>
      </c>
      <c r="B149" s="5">
        <f>IFERROR(VLOOKUP(A149,'RBA data and adjustments'!$A$13:$AY$128,47,FALSE),"")</f>
        <v>0.43360000000000021</v>
      </c>
      <c r="C149" s="5"/>
      <c r="D149" s="5">
        <f t="shared" si="9"/>
        <v>0.43360000000000021</v>
      </c>
      <c r="E149"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Final estimates</vt:lpstr>
      <vt:lpstr>CGS estimates</vt:lpstr>
      <vt:lpstr>RBA data and adjustments</vt:lpstr>
      <vt:lpstr>RBA interpolation calcs</vt:lpstr>
      <vt:lpstr>BVAL yields</vt:lpstr>
      <vt:lpstr>BVAL extrapolation margin calcs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Fincham, Kevin</dc:creator>
  <cp:lastModifiedBy>Ogilvie, Sarah</cp:lastModifiedBy>
  <dcterms:created xsi:type="dcterms:W3CDTF">2014-10-23T23:34:55Z</dcterms:created>
  <dcterms:modified xsi:type="dcterms:W3CDTF">2014-11-26T02:41:46Z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8311128</vt:lpwstr>
  </property>
  <property fmtid="{D5CDD505-2E9C-101B-9397-08002B2CF9AE}" pid="3" name="Status">
    <vt:lpwstr>Ready</vt:lpwstr>
  </property>
  <property fmtid="{D5CDD505-2E9C-101B-9397-08002B2CF9AE}" pid="4" name="DatabaseID">
    <vt:lpwstr>AC</vt:lpwstr>
  </property>
  <property fmtid="{D5CDD505-2E9C-101B-9397-08002B2CF9AE}" pid="5" name="OnClose">
    <vt:lpwstr/>
  </property>
  <property fmtid="{D5CDD505-2E9C-101B-9397-08002B2CF9AE}" pid="6" name="cf">
    <vt:lpwstr>H:\TRIMDATA\TRIM\TEMP\HPTRIM.3784\D14 148062  CONFIDENTIAL- Final return on debt calulations for NSW, ACT, TAS, JGN, DL- All days interpolation- including Lally RBA extrapolation.XLSX</vt:lpwstr>
  </property>
  <property fmtid="{D5CDD505-2E9C-101B-9397-08002B2CF9AE}" pid="7" name="currfile">
    <vt:lpwstr>\\cdchnas-evs02\home$\sogil\return on debt model - draft d (D2014-00160827).xlsx</vt:lpwstr>
  </property>
  <property fmtid="{D5CDD505-2E9C-101B-9397-08002B2CF9AE}" pid="8" name="_MarkAsFinal">
    <vt:bool>true</vt:bool>
  </property>
</Properties>
</file>