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1.xml" ContentType="application/vnd.openxmlformats-officedocument.spreadsheetml.chart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-15" windowWidth="15630" windowHeight="11535"/>
  </bookViews>
  <sheets>
    <sheet name="ABSData_Documentation" sheetId="4" r:id="rId1"/>
    <sheet name="RealCapitalStock" sheetId="2" r:id="rId2"/>
    <sheet name="OpexPriceIndex" sheetId="1" r:id="rId3"/>
    <sheet name="OpexPriceIndex_AWOTE" sheetId="5" r:id="rId4"/>
    <sheet name="OpexPriceIndex WPI&amp;CPI" sheetId="6" r:id="rId5"/>
    <sheet name="Ch Price Indexes" sheetId="8" r:id="rId6"/>
    <sheet name="Non-LabourPriceIndex" sheetId="7" r:id="rId7"/>
  </sheets>
  <externalReferences>
    <externalReference r:id="rId8"/>
  </externalReferences>
  <calcPr calcId="145621"/>
</workbook>
</file>

<file path=xl/calcChain.xml><?xml version="1.0" encoding="utf-8"?>
<calcChain xmlns="http://schemas.openxmlformats.org/spreadsheetml/2006/main">
  <c r="AF13" i="7" l="1"/>
  <c r="AE13" i="7"/>
  <c r="AD13" i="7"/>
  <c r="AC13" i="7"/>
  <c r="AB13" i="7"/>
  <c r="AF12" i="7"/>
  <c r="AE12" i="7"/>
  <c r="AD12" i="7"/>
  <c r="AC12" i="7"/>
  <c r="AB12" i="7"/>
  <c r="AF11" i="7"/>
  <c r="AE11" i="7"/>
  <c r="AD11" i="7"/>
  <c r="AC11" i="7"/>
  <c r="AB11" i="7"/>
  <c r="AF10" i="7"/>
  <c r="AE10" i="7"/>
  <c r="AD10" i="7"/>
  <c r="AC10" i="7"/>
  <c r="AB10" i="7"/>
  <c r="AF9" i="7"/>
  <c r="AE9" i="7"/>
  <c r="AD9" i="7"/>
  <c r="AC9" i="7"/>
  <c r="AB9" i="7"/>
  <c r="AF8" i="7"/>
  <c r="AE8" i="7"/>
  <c r="AD8" i="7"/>
  <c r="AC8" i="7"/>
  <c r="AB8" i="7"/>
  <c r="AF7" i="7"/>
  <c r="AE7" i="7"/>
  <c r="AD7" i="7"/>
  <c r="AC7" i="7"/>
  <c r="AB7" i="7"/>
  <c r="AF6" i="7"/>
  <c r="AE6" i="7"/>
  <c r="AD6" i="7"/>
  <c r="AC6" i="7"/>
  <c r="AB6" i="7"/>
  <c r="K6" i="7"/>
  <c r="L6" i="7"/>
  <c r="M6" i="7"/>
  <c r="N6" i="7"/>
  <c r="O6" i="7"/>
  <c r="P6" i="7"/>
  <c r="S6" i="7"/>
  <c r="BA6" i="7" s="1"/>
  <c r="T6" i="7"/>
  <c r="U6" i="7"/>
  <c r="V6" i="7"/>
  <c r="W6" i="7"/>
  <c r="X6" i="7"/>
  <c r="AG6" i="7"/>
  <c r="AV6" i="7"/>
  <c r="K7" i="7"/>
  <c r="L7" i="7"/>
  <c r="M7" i="7"/>
  <c r="N7" i="7"/>
  <c r="O7" i="7"/>
  <c r="P7" i="7"/>
  <c r="S7" i="7"/>
  <c r="BA7" i="7" s="1"/>
  <c r="T7" i="7"/>
  <c r="U7" i="7"/>
  <c r="V7" i="7"/>
  <c r="W7" i="7"/>
  <c r="X7" i="7"/>
  <c r="AA7" i="7"/>
  <c r="AG7" i="7"/>
  <c r="K8" i="7"/>
  <c r="L8" i="7"/>
  <c r="M8" i="7"/>
  <c r="N8" i="7"/>
  <c r="O8" i="7"/>
  <c r="P8" i="7"/>
  <c r="S8" i="7"/>
  <c r="BA8" i="7" s="1"/>
  <c r="T8" i="7"/>
  <c r="U8" i="7"/>
  <c r="V8" i="7"/>
  <c r="W8" i="7"/>
  <c r="X8" i="7"/>
  <c r="AA8" i="7"/>
  <c r="AG8" i="7" s="1"/>
  <c r="K9" i="7"/>
  <c r="L9" i="7"/>
  <c r="M9" i="7"/>
  <c r="N9" i="7"/>
  <c r="O9" i="7"/>
  <c r="P9" i="7"/>
  <c r="S9" i="7"/>
  <c r="BA9" i="7" s="1"/>
  <c r="T9" i="7"/>
  <c r="U9" i="7"/>
  <c r="V9" i="7"/>
  <c r="W9" i="7"/>
  <c r="X9" i="7"/>
  <c r="AA9" i="7"/>
  <c r="AG9" i="7"/>
  <c r="K10" i="7"/>
  <c r="L10" i="7"/>
  <c r="M10" i="7"/>
  <c r="N10" i="7"/>
  <c r="O10" i="7"/>
  <c r="P10" i="7"/>
  <c r="S10" i="7"/>
  <c r="BA10" i="7" s="1"/>
  <c r="T10" i="7"/>
  <c r="U10" i="7"/>
  <c r="V10" i="7"/>
  <c r="W10" i="7"/>
  <c r="X10" i="7"/>
  <c r="AA10" i="7"/>
  <c r="AG10" i="7" s="1"/>
  <c r="K11" i="7"/>
  <c r="L11" i="7"/>
  <c r="M11" i="7"/>
  <c r="N11" i="7"/>
  <c r="O11" i="7"/>
  <c r="P11" i="7"/>
  <c r="S11" i="7"/>
  <c r="BA11" i="7" s="1"/>
  <c r="T11" i="7"/>
  <c r="U11" i="7"/>
  <c r="V11" i="7"/>
  <c r="W11" i="7"/>
  <c r="X11" i="7"/>
  <c r="AA11" i="7"/>
  <c r="AG11" i="7"/>
  <c r="K12" i="7"/>
  <c r="L12" i="7"/>
  <c r="M12" i="7"/>
  <c r="N12" i="7"/>
  <c r="O12" i="7"/>
  <c r="P12" i="7"/>
  <c r="S12" i="7"/>
  <c r="BA12" i="7" s="1"/>
  <c r="T12" i="7"/>
  <c r="U12" i="7"/>
  <c r="V12" i="7"/>
  <c r="W12" i="7"/>
  <c r="X12" i="7"/>
  <c r="AA12" i="7"/>
  <c r="AG12" i="7" s="1"/>
  <c r="K13" i="7"/>
  <c r="L13" i="7"/>
  <c r="M13" i="7"/>
  <c r="N13" i="7"/>
  <c r="O13" i="7"/>
  <c r="P13" i="7"/>
  <c r="S13" i="7"/>
  <c r="BA13" i="7" s="1"/>
  <c r="T13" i="7"/>
  <c r="U13" i="7"/>
  <c r="V13" i="7"/>
  <c r="W13" i="7"/>
  <c r="X13" i="7"/>
  <c r="AA13" i="7"/>
  <c r="AG13" i="7"/>
  <c r="K17" i="7"/>
  <c r="AJ6" i="7" s="1"/>
  <c r="L17" i="7"/>
  <c r="M17" i="7"/>
  <c r="N17" i="7"/>
  <c r="O17" i="7"/>
  <c r="P17" i="7"/>
  <c r="S17" i="7"/>
  <c r="AP6" i="7" s="1"/>
  <c r="T17" i="7"/>
  <c r="U17" i="7"/>
  <c r="V17" i="7"/>
  <c r="W17" i="7"/>
  <c r="X17" i="7"/>
  <c r="K18" i="7"/>
  <c r="AJ7" i="7" s="1"/>
  <c r="L18" i="7"/>
  <c r="M18" i="7"/>
  <c r="N18" i="7"/>
  <c r="O18" i="7"/>
  <c r="P18" i="7"/>
  <c r="S18" i="7"/>
  <c r="AP7" i="7" s="1"/>
  <c r="T18" i="7"/>
  <c r="U18" i="7"/>
  <c r="V18" i="7"/>
  <c r="W18" i="7"/>
  <c r="X18" i="7"/>
  <c r="K19" i="7"/>
  <c r="AJ8" i="7" s="1"/>
  <c r="L19" i="7"/>
  <c r="M19" i="7"/>
  <c r="N19" i="7"/>
  <c r="O19" i="7"/>
  <c r="P19" i="7"/>
  <c r="S19" i="7"/>
  <c r="AP8" i="7" s="1"/>
  <c r="T19" i="7"/>
  <c r="U19" i="7"/>
  <c r="V19" i="7"/>
  <c r="W19" i="7"/>
  <c r="X19" i="7"/>
  <c r="K20" i="7"/>
  <c r="AJ9" i="7" s="1"/>
  <c r="L20" i="7"/>
  <c r="M20" i="7"/>
  <c r="N20" i="7"/>
  <c r="O20" i="7"/>
  <c r="P20" i="7"/>
  <c r="S20" i="7"/>
  <c r="AP9" i="7" s="1"/>
  <c r="T20" i="7"/>
  <c r="U20" i="7"/>
  <c r="V20" i="7"/>
  <c r="W20" i="7"/>
  <c r="X20" i="7"/>
  <c r="K21" i="7"/>
  <c r="AJ10" i="7" s="1"/>
  <c r="L21" i="7"/>
  <c r="M21" i="7"/>
  <c r="N21" i="7"/>
  <c r="O21" i="7"/>
  <c r="P21" i="7"/>
  <c r="S21" i="7"/>
  <c r="AP10" i="7" s="1"/>
  <c r="T21" i="7"/>
  <c r="U21" i="7"/>
  <c r="V21" i="7"/>
  <c r="W21" i="7"/>
  <c r="X21" i="7"/>
  <c r="K22" i="7"/>
  <c r="AJ11" i="7" s="1"/>
  <c r="L22" i="7"/>
  <c r="M22" i="7"/>
  <c r="N22" i="7"/>
  <c r="O22" i="7"/>
  <c r="P22" i="7"/>
  <c r="S22" i="7"/>
  <c r="AP11" i="7" s="1"/>
  <c r="T22" i="7"/>
  <c r="U22" i="7"/>
  <c r="V22" i="7"/>
  <c r="W22" i="7"/>
  <c r="X22" i="7"/>
  <c r="K23" i="7"/>
  <c r="AJ12" i="7" s="1"/>
  <c r="L23" i="7"/>
  <c r="M23" i="7"/>
  <c r="N23" i="7"/>
  <c r="O23" i="7"/>
  <c r="P23" i="7"/>
  <c r="S23" i="7"/>
  <c r="AP12" i="7" s="1"/>
  <c r="T23" i="7"/>
  <c r="U23" i="7"/>
  <c r="V23" i="7"/>
  <c r="W23" i="7"/>
  <c r="X23" i="7"/>
  <c r="K24" i="7"/>
  <c r="AJ13" i="7" s="1"/>
  <c r="L24" i="7"/>
  <c r="M24" i="7"/>
  <c r="N24" i="7"/>
  <c r="O24" i="7"/>
  <c r="P24" i="7"/>
  <c r="S24" i="7"/>
  <c r="AP13" i="7" s="1"/>
  <c r="T24" i="7"/>
  <c r="U24" i="7"/>
  <c r="V24" i="7"/>
  <c r="W24" i="7"/>
  <c r="X24" i="7"/>
  <c r="K28" i="7"/>
  <c r="AK6" i="7" s="1"/>
  <c r="L28" i="7"/>
  <c r="M28" i="7"/>
  <c r="N28" i="7"/>
  <c r="O28" i="7"/>
  <c r="P28" i="7"/>
  <c r="S28" i="7"/>
  <c r="AQ6" i="7" s="1"/>
  <c r="T28" i="7"/>
  <c r="U28" i="7"/>
  <c r="V28" i="7"/>
  <c r="W28" i="7"/>
  <c r="X28" i="7"/>
  <c r="K29" i="7"/>
  <c r="AK7" i="7" s="1"/>
  <c r="L29" i="7"/>
  <c r="M29" i="7"/>
  <c r="N29" i="7"/>
  <c r="O29" i="7"/>
  <c r="P29" i="7"/>
  <c r="S29" i="7"/>
  <c r="AQ7" i="7" s="1"/>
  <c r="T29" i="7"/>
  <c r="U29" i="7"/>
  <c r="V29" i="7"/>
  <c r="W29" i="7"/>
  <c r="X29" i="7"/>
  <c r="K30" i="7"/>
  <c r="AK8" i="7" s="1"/>
  <c r="L30" i="7"/>
  <c r="M30" i="7"/>
  <c r="N30" i="7"/>
  <c r="O30" i="7"/>
  <c r="P30" i="7"/>
  <c r="S30" i="7"/>
  <c r="AQ8" i="7" s="1"/>
  <c r="T30" i="7"/>
  <c r="U30" i="7"/>
  <c r="V30" i="7"/>
  <c r="W30" i="7"/>
  <c r="X30" i="7"/>
  <c r="K31" i="7"/>
  <c r="AK9" i="7" s="1"/>
  <c r="L31" i="7"/>
  <c r="M31" i="7"/>
  <c r="N31" i="7"/>
  <c r="O31" i="7"/>
  <c r="P31" i="7"/>
  <c r="S31" i="7"/>
  <c r="AQ9" i="7" s="1"/>
  <c r="T31" i="7"/>
  <c r="U31" i="7"/>
  <c r="V31" i="7"/>
  <c r="W31" i="7"/>
  <c r="X31" i="7"/>
  <c r="K32" i="7"/>
  <c r="AK10" i="7" s="1"/>
  <c r="L32" i="7"/>
  <c r="M32" i="7"/>
  <c r="N32" i="7"/>
  <c r="O32" i="7"/>
  <c r="P32" i="7"/>
  <c r="S32" i="7"/>
  <c r="AQ10" i="7" s="1"/>
  <c r="T32" i="7"/>
  <c r="U32" i="7"/>
  <c r="V32" i="7"/>
  <c r="W32" i="7"/>
  <c r="X32" i="7"/>
  <c r="K33" i="7"/>
  <c r="AK11" i="7" s="1"/>
  <c r="L33" i="7"/>
  <c r="M33" i="7"/>
  <c r="N33" i="7"/>
  <c r="O33" i="7"/>
  <c r="P33" i="7"/>
  <c r="S33" i="7"/>
  <c r="AQ11" i="7" s="1"/>
  <c r="T33" i="7"/>
  <c r="U33" i="7"/>
  <c r="V33" i="7"/>
  <c r="W33" i="7"/>
  <c r="X33" i="7"/>
  <c r="K34" i="7"/>
  <c r="AK12" i="7" s="1"/>
  <c r="L34" i="7"/>
  <c r="M34" i="7"/>
  <c r="N34" i="7"/>
  <c r="O34" i="7"/>
  <c r="P34" i="7"/>
  <c r="S34" i="7"/>
  <c r="AQ12" i="7" s="1"/>
  <c r="T34" i="7"/>
  <c r="U34" i="7"/>
  <c r="V34" i="7"/>
  <c r="W34" i="7"/>
  <c r="X34" i="7"/>
  <c r="K35" i="7"/>
  <c r="AK13" i="7" s="1"/>
  <c r="L35" i="7"/>
  <c r="M35" i="7"/>
  <c r="N35" i="7"/>
  <c r="O35" i="7"/>
  <c r="P35" i="7"/>
  <c r="S35" i="7"/>
  <c r="AQ13" i="7" s="1"/>
  <c r="T35" i="7"/>
  <c r="U35" i="7"/>
  <c r="V35" i="7"/>
  <c r="W35" i="7"/>
  <c r="X35" i="7"/>
  <c r="AB13" i="6"/>
  <c r="AB12" i="6"/>
  <c r="AB11" i="6"/>
  <c r="AG11" i="6" s="1"/>
  <c r="AB10" i="6"/>
  <c r="AB9" i="6"/>
  <c r="AB8" i="6"/>
  <c r="AB7" i="6"/>
  <c r="AB6" i="6"/>
  <c r="AG13" i="6"/>
  <c r="X13" i="6"/>
  <c r="W13" i="6"/>
  <c r="V13" i="6"/>
  <c r="U13" i="6"/>
  <c r="T13" i="6"/>
  <c r="S13" i="6"/>
  <c r="P13" i="6"/>
  <c r="O13" i="6"/>
  <c r="O24" i="6" s="1"/>
  <c r="N13" i="6"/>
  <c r="N24" i="6" s="1"/>
  <c r="M13" i="6"/>
  <c r="M24" i="6" s="1"/>
  <c r="L13" i="6"/>
  <c r="K13" i="6"/>
  <c r="K24" i="6"/>
  <c r="AG12" i="6"/>
  <c r="X12" i="6"/>
  <c r="W12" i="6"/>
  <c r="V12" i="6"/>
  <c r="V35" i="6" s="1"/>
  <c r="U12" i="6"/>
  <c r="U35" i="6" s="1"/>
  <c r="T12" i="6"/>
  <c r="S12" i="6"/>
  <c r="P12" i="6"/>
  <c r="P35" i="6"/>
  <c r="O12" i="6"/>
  <c r="O35" i="6"/>
  <c r="N12" i="6"/>
  <c r="N35" i="6"/>
  <c r="M12" i="6"/>
  <c r="L12" i="6"/>
  <c r="L35" i="6"/>
  <c r="K12" i="6"/>
  <c r="K35" i="6"/>
  <c r="X11" i="6"/>
  <c r="X34" i="6" s="1"/>
  <c r="W11" i="6"/>
  <c r="V11" i="6"/>
  <c r="V34" i="6" s="1"/>
  <c r="U11" i="6"/>
  <c r="T11" i="6"/>
  <c r="S11" i="6"/>
  <c r="P11" i="6"/>
  <c r="P34" i="6" s="1"/>
  <c r="O11" i="6"/>
  <c r="O34" i="6" s="1"/>
  <c r="N11" i="6"/>
  <c r="N34" i="6" s="1"/>
  <c r="M11" i="6"/>
  <c r="M34" i="6" s="1"/>
  <c r="L11" i="6"/>
  <c r="L34" i="6" s="1"/>
  <c r="K11" i="6"/>
  <c r="K34" i="6" s="1"/>
  <c r="AK12" i="6"/>
  <c r="AG10" i="6"/>
  <c r="X10" i="6"/>
  <c r="X33" i="6" s="1"/>
  <c r="W10" i="6"/>
  <c r="W33" i="6" s="1"/>
  <c r="V10" i="6"/>
  <c r="V33" i="6" s="1"/>
  <c r="U10" i="6"/>
  <c r="U33" i="6" s="1"/>
  <c r="T10" i="6"/>
  <c r="S10" i="6"/>
  <c r="S33" i="6" s="1"/>
  <c r="P10" i="6"/>
  <c r="P33" i="6" s="1"/>
  <c r="O10" i="6"/>
  <c r="O33" i="6" s="1"/>
  <c r="N10" i="6"/>
  <c r="N33" i="6" s="1"/>
  <c r="M10" i="6"/>
  <c r="M33" i="6" s="1"/>
  <c r="L10" i="6"/>
  <c r="L33" i="6" s="1"/>
  <c r="K10" i="6"/>
  <c r="K33" i="6" s="1"/>
  <c r="AK11" i="6" s="1"/>
  <c r="AG9" i="6"/>
  <c r="X9" i="6"/>
  <c r="X32" i="6"/>
  <c r="W9" i="6"/>
  <c r="W32" i="6"/>
  <c r="V9" i="6"/>
  <c r="V32" i="6"/>
  <c r="U9" i="6"/>
  <c r="U32" i="6"/>
  <c r="T9" i="6"/>
  <c r="S9" i="6"/>
  <c r="S32" i="6" s="1"/>
  <c r="AQ10" i="6" s="1"/>
  <c r="P9" i="6"/>
  <c r="P32" i="6" s="1"/>
  <c r="O9" i="6"/>
  <c r="O32" i="6" s="1"/>
  <c r="N9" i="6"/>
  <c r="N32" i="6" s="1"/>
  <c r="M9" i="6"/>
  <c r="M32" i="6" s="1"/>
  <c r="L9" i="6"/>
  <c r="K9" i="6"/>
  <c r="K32" i="6"/>
  <c r="AG8" i="6"/>
  <c r="X8" i="6"/>
  <c r="X31" i="6" s="1"/>
  <c r="W8" i="6"/>
  <c r="W31" i="6" s="1"/>
  <c r="V8" i="6"/>
  <c r="V31" i="6" s="1"/>
  <c r="U8" i="6"/>
  <c r="U31" i="6" s="1"/>
  <c r="T8" i="6"/>
  <c r="S8" i="6"/>
  <c r="S31" i="6" s="1"/>
  <c r="P8" i="6"/>
  <c r="P31" i="6" s="1"/>
  <c r="O8" i="6"/>
  <c r="O31" i="6" s="1"/>
  <c r="N8" i="6"/>
  <c r="N31" i="6" s="1"/>
  <c r="M8" i="6"/>
  <c r="M31" i="6" s="1"/>
  <c r="L8" i="6"/>
  <c r="L31" i="6" s="1"/>
  <c r="K8" i="6"/>
  <c r="K31" i="6" s="1"/>
  <c r="AG7" i="6"/>
  <c r="X7" i="6"/>
  <c r="X30" i="6"/>
  <c r="W7" i="6"/>
  <c r="W30" i="6"/>
  <c r="V7" i="6"/>
  <c r="V30" i="6"/>
  <c r="U7" i="6"/>
  <c r="U30" i="6"/>
  <c r="T7" i="6"/>
  <c r="S7" i="6"/>
  <c r="S30" i="6" s="1"/>
  <c r="AQ8" i="6" s="1"/>
  <c r="P7" i="6"/>
  <c r="P30" i="6" s="1"/>
  <c r="O7" i="6"/>
  <c r="O30" i="6" s="1"/>
  <c r="N7" i="6"/>
  <c r="N30" i="6" s="1"/>
  <c r="M7" i="6"/>
  <c r="M30" i="6" s="1"/>
  <c r="L7" i="6"/>
  <c r="L30" i="6" s="1"/>
  <c r="K7" i="6"/>
  <c r="K30" i="6" s="1"/>
  <c r="AK8" i="6" s="1"/>
  <c r="X6" i="6"/>
  <c r="X29" i="6" s="1"/>
  <c r="W6" i="6"/>
  <c r="W29" i="6" s="1"/>
  <c r="V6" i="6"/>
  <c r="V29" i="6" s="1"/>
  <c r="U6" i="6"/>
  <c r="U29" i="6" s="1"/>
  <c r="T6" i="6"/>
  <c r="AZ6" i="7" s="1"/>
  <c r="S6" i="6"/>
  <c r="S29" i="6" s="1"/>
  <c r="P6" i="6"/>
  <c r="P29" i="6" s="1"/>
  <c r="O6" i="6"/>
  <c r="O29" i="6" s="1"/>
  <c r="N6" i="6"/>
  <c r="N29" i="6" s="1"/>
  <c r="M6" i="6"/>
  <c r="M29" i="6" s="1"/>
  <c r="L6" i="6"/>
  <c r="K6" i="6"/>
  <c r="K29" i="6"/>
  <c r="L32" i="6"/>
  <c r="AK10" i="6" s="1"/>
  <c r="T24" i="6"/>
  <c r="L29" i="6"/>
  <c r="T30" i="6"/>
  <c r="T32" i="6"/>
  <c r="N17" i="6"/>
  <c r="T17" i="6"/>
  <c r="X17" i="6"/>
  <c r="N18" i="6"/>
  <c r="T18" i="6"/>
  <c r="X18" i="6"/>
  <c r="N19" i="6"/>
  <c r="T19" i="6"/>
  <c r="X19" i="6"/>
  <c r="N20" i="6"/>
  <c r="T20" i="6"/>
  <c r="X20" i="6"/>
  <c r="N21" i="6"/>
  <c r="T21" i="6"/>
  <c r="X21" i="6"/>
  <c r="N22" i="6"/>
  <c r="T22" i="6"/>
  <c r="X22" i="6"/>
  <c r="N23" i="6"/>
  <c r="T23" i="6"/>
  <c r="X23" i="6"/>
  <c r="N28" i="6"/>
  <c r="T28" i="6"/>
  <c r="X28" i="6"/>
  <c r="M17" i="6"/>
  <c r="S17" i="6"/>
  <c r="W17" i="6"/>
  <c r="M18" i="6"/>
  <c r="S18" i="6"/>
  <c r="W18" i="6"/>
  <c r="M19" i="6"/>
  <c r="S19" i="6"/>
  <c r="W19" i="6"/>
  <c r="M20" i="6"/>
  <c r="S20" i="6"/>
  <c r="W20" i="6"/>
  <c r="M21" i="6"/>
  <c r="S21" i="6"/>
  <c r="W21" i="6"/>
  <c r="M22" i="6"/>
  <c r="S22" i="6"/>
  <c r="W22" i="6"/>
  <c r="M23" i="6"/>
  <c r="S23" i="6"/>
  <c r="W23" i="6"/>
  <c r="M28" i="6"/>
  <c r="S28" i="6"/>
  <c r="W28" i="6"/>
  <c r="L17" i="6"/>
  <c r="P17" i="6"/>
  <c r="V17" i="6"/>
  <c r="L18" i="6"/>
  <c r="P18" i="6"/>
  <c r="V18" i="6"/>
  <c r="L19" i="6"/>
  <c r="P19" i="6"/>
  <c r="V19" i="6"/>
  <c r="L20" i="6"/>
  <c r="P20" i="6"/>
  <c r="V20" i="6"/>
  <c r="L21" i="6"/>
  <c r="P21" i="6"/>
  <c r="V21" i="6"/>
  <c r="L22" i="6"/>
  <c r="P22" i="6"/>
  <c r="V22" i="6"/>
  <c r="L23" i="6"/>
  <c r="P23" i="6"/>
  <c r="V23" i="6"/>
  <c r="L24" i="6"/>
  <c r="AJ13" i="6" s="1"/>
  <c r="P24" i="6"/>
  <c r="V24" i="6"/>
  <c r="L28" i="6"/>
  <c r="P28" i="6"/>
  <c r="V28" i="6"/>
  <c r="K17" i="6"/>
  <c r="O17" i="6"/>
  <c r="U17" i="6"/>
  <c r="K18" i="6"/>
  <c r="O18" i="6"/>
  <c r="U18" i="6"/>
  <c r="K19" i="6"/>
  <c r="O19" i="6"/>
  <c r="U19" i="6"/>
  <c r="K20" i="6"/>
  <c r="O20" i="6"/>
  <c r="U20" i="6"/>
  <c r="K21" i="6"/>
  <c r="O21" i="6"/>
  <c r="U21" i="6"/>
  <c r="K22" i="6"/>
  <c r="O22" i="6"/>
  <c r="U22" i="6"/>
  <c r="K23" i="6"/>
  <c r="O23" i="6"/>
  <c r="U23" i="6"/>
  <c r="K28" i="6"/>
  <c r="O28" i="6"/>
  <c r="U28" i="6"/>
  <c r="AJ11" i="6"/>
  <c r="AL11" i="6" s="1"/>
  <c r="AJ10" i="6"/>
  <c r="AJ9" i="6"/>
  <c r="AP11" i="6"/>
  <c r="AJ12" i="6"/>
  <c r="AL12" i="6" s="1"/>
  <c r="AJ8" i="6"/>
  <c r="AL8" i="6" s="1"/>
  <c r="AP10" i="6"/>
  <c r="AR10" i="6" s="1"/>
  <c r="AP9" i="6"/>
  <c r="AP12" i="6"/>
  <c r="AP8" i="6"/>
  <c r="AR8" i="6" s="1"/>
  <c r="AJ13" i="5"/>
  <c r="AG13" i="5"/>
  <c r="AF13" i="5"/>
  <c r="AF24" i="5" s="1"/>
  <c r="AE13" i="5"/>
  <c r="AD13" i="5"/>
  <c r="AC13" i="5"/>
  <c r="AB13" i="5"/>
  <c r="AB24" i="5" s="1"/>
  <c r="Y13" i="5"/>
  <c r="X13" i="5"/>
  <c r="X24" i="5"/>
  <c r="W13" i="5"/>
  <c r="V13" i="5"/>
  <c r="V24" i="5" s="1"/>
  <c r="U13" i="5"/>
  <c r="T13" i="5"/>
  <c r="T24" i="5"/>
  <c r="Q13" i="5"/>
  <c r="P13" i="5"/>
  <c r="P24" i="5" s="1"/>
  <c r="O13" i="5"/>
  <c r="N13" i="5"/>
  <c r="N24" i="5"/>
  <c r="M13" i="5"/>
  <c r="L13" i="5"/>
  <c r="L24" i="5" s="1"/>
  <c r="AJ12" i="5"/>
  <c r="AG12" i="5"/>
  <c r="AF12" i="5"/>
  <c r="AE12" i="5"/>
  <c r="AD12" i="5"/>
  <c r="AD24" i="5" s="1"/>
  <c r="AC12" i="5"/>
  <c r="AB12" i="5"/>
  <c r="AB23" i="5" s="1"/>
  <c r="Y12" i="5"/>
  <c r="X12" i="5"/>
  <c r="W12" i="5"/>
  <c r="W35" i="5" s="1"/>
  <c r="V12" i="5"/>
  <c r="U12" i="5"/>
  <c r="U35" i="5"/>
  <c r="T12" i="5"/>
  <c r="Q12" i="5"/>
  <c r="Q35" i="5" s="1"/>
  <c r="P12" i="5"/>
  <c r="O12" i="5"/>
  <c r="O35" i="5"/>
  <c r="N12" i="5"/>
  <c r="M12" i="5"/>
  <c r="M35" i="5" s="1"/>
  <c r="L12" i="5"/>
  <c r="AJ11" i="5"/>
  <c r="AG11" i="5"/>
  <c r="AG22" i="5" s="1"/>
  <c r="AF11" i="5"/>
  <c r="AF22" i="5" s="1"/>
  <c r="AE11" i="5"/>
  <c r="AD11" i="5"/>
  <c r="AD22" i="5" s="1"/>
  <c r="AC11" i="5"/>
  <c r="AB11" i="5"/>
  <c r="Y11" i="5"/>
  <c r="Y23" i="5" s="1"/>
  <c r="X11" i="5"/>
  <c r="W11" i="5"/>
  <c r="W22" i="5" s="1"/>
  <c r="V11" i="5"/>
  <c r="V22" i="5" s="1"/>
  <c r="U11" i="5"/>
  <c r="T11" i="5"/>
  <c r="T22" i="5" s="1"/>
  <c r="Q11" i="5"/>
  <c r="P11" i="5"/>
  <c r="O11" i="5"/>
  <c r="N11" i="5"/>
  <c r="M11" i="5"/>
  <c r="M22" i="5" s="1"/>
  <c r="L11" i="5"/>
  <c r="L22" i="5" s="1"/>
  <c r="AJ10" i="5"/>
  <c r="AG10" i="5"/>
  <c r="AG33" i="5" s="1"/>
  <c r="AF10" i="5"/>
  <c r="AE10" i="5"/>
  <c r="AE33" i="5"/>
  <c r="AD10" i="5"/>
  <c r="AC10" i="5"/>
  <c r="AC33" i="5" s="1"/>
  <c r="BE11" i="5" s="1"/>
  <c r="AB10" i="5"/>
  <c r="AB22" i="5" s="1"/>
  <c r="Y10" i="5"/>
  <c r="Y33" i="5"/>
  <c r="X10" i="5"/>
  <c r="W10" i="5"/>
  <c r="W33" i="5" s="1"/>
  <c r="V10" i="5"/>
  <c r="V33" i="5" s="1"/>
  <c r="U10" i="5"/>
  <c r="U33" i="5"/>
  <c r="T10" i="5"/>
  <c r="Q10" i="5"/>
  <c r="Q33" i="5" s="1"/>
  <c r="P10" i="5"/>
  <c r="P22" i="5" s="1"/>
  <c r="O10" i="5"/>
  <c r="O33" i="5"/>
  <c r="N10" i="5"/>
  <c r="M10" i="5"/>
  <c r="M33" i="5" s="1"/>
  <c r="L10" i="5"/>
  <c r="L21" i="5" s="1"/>
  <c r="AJ9" i="5"/>
  <c r="AG9" i="5"/>
  <c r="AG20" i="5" s="1"/>
  <c r="AF9" i="5"/>
  <c r="AF20" i="5" s="1"/>
  <c r="AE9" i="5"/>
  <c r="AD9" i="5"/>
  <c r="AD20" i="5" s="1"/>
  <c r="AC9" i="5"/>
  <c r="AB9" i="5"/>
  <c r="Y9" i="5"/>
  <c r="X9" i="5"/>
  <c r="W9" i="5"/>
  <c r="W20" i="5" s="1"/>
  <c r="V9" i="5"/>
  <c r="V20" i="5" s="1"/>
  <c r="U9" i="5"/>
  <c r="T9" i="5"/>
  <c r="T20" i="5" s="1"/>
  <c r="Q9" i="5"/>
  <c r="P9" i="5"/>
  <c r="O9" i="5"/>
  <c r="N9" i="5"/>
  <c r="M9" i="5"/>
  <c r="M20" i="5" s="1"/>
  <c r="L9" i="5"/>
  <c r="L20" i="5" s="1"/>
  <c r="AJ8" i="5"/>
  <c r="AG8" i="5"/>
  <c r="AG31" i="5" s="1"/>
  <c r="AF8" i="5"/>
  <c r="AF31" i="5" s="1"/>
  <c r="AE8" i="5"/>
  <c r="AE31" i="5"/>
  <c r="AD8" i="5"/>
  <c r="AC8" i="5"/>
  <c r="AC31" i="5" s="1"/>
  <c r="AB8" i="5"/>
  <c r="AB20" i="5" s="1"/>
  <c r="Y8" i="5"/>
  <c r="Y31" i="5"/>
  <c r="X8" i="5"/>
  <c r="W8" i="5"/>
  <c r="W31" i="5" s="1"/>
  <c r="V8" i="5"/>
  <c r="V31" i="5" s="1"/>
  <c r="U8" i="5"/>
  <c r="U31" i="5"/>
  <c r="T8" i="5"/>
  <c r="Q8" i="5"/>
  <c r="Q31" i="5" s="1"/>
  <c r="P8" i="5"/>
  <c r="P20" i="5" s="1"/>
  <c r="O8" i="5"/>
  <c r="O31" i="5"/>
  <c r="N8" i="5"/>
  <c r="M8" i="5"/>
  <c r="M31" i="5" s="1"/>
  <c r="L8" i="5"/>
  <c r="L31" i="5" s="1"/>
  <c r="AJ7" i="5"/>
  <c r="AG7" i="5"/>
  <c r="AG18" i="5" s="1"/>
  <c r="AF7" i="5"/>
  <c r="AF18" i="5" s="1"/>
  <c r="AE7" i="5"/>
  <c r="AE19" i="5" s="1"/>
  <c r="AD7" i="5"/>
  <c r="AC7" i="5"/>
  <c r="AC18" i="5" s="1"/>
  <c r="AB7" i="5"/>
  <c r="AB18" i="5" s="1"/>
  <c r="Y7" i="5"/>
  <c r="Y30" i="5" s="1"/>
  <c r="X7" i="5"/>
  <c r="W7" i="5"/>
  <c r="W18" i="5" s="1"/>
  <c r="V7" i="5"/>
  <c r="V18" i="5" s="1"/>
  <c r="U7" i="5"/>
  <c r="U29" i="5" s="1"/>
  <c r="AY7" i="5" s="1"/>
  <c r="T7" i="5"/>
  <c r="Q7" i="5"/>
  <c r="Q18" i="5" s="1"/>
  <c r="P7" i="5"/>
  <c r="P18" i="5" s="1"/>
  <c r="O7" i="5"/>
  <c r="O29" i="5" s="1"/>
  <c r="N7" i="5"/>
  <c r="M7" i="5"/>
  <c r="M18" i="5" s="1"/>
  <c r="L7" i="5"/>
  <c r="L18" i="5" s="1"/>
  <c r="AJ6" i="5"/>
  <c r="AG6" i="5"/>
  <c r="AF6" i="5"/>
  <c r="AF28" i="5" s="1"/>
  <c r="AE6" i="5"/>
  <c r="AE28" i="5" s="1"/>
  <c r="AD6" i="5"/>
  <c r="AD28" i="5"/>
  <c r="AC6" i="5"/>
  <c r="AC17" i="5"/>
  <c r="AB6" i="5"/>
  <c r="Y6" i="5"/>
  <c r="Y28" i="5" s="1"/>
  <c r="X6" i="5"/>
  <c r="X28" i="5"/>
  <c r="W6" i="5"/>
  <c r="W17" i="5"/>
  <c r="V6" i="5"/>
  <c r="V28" i="5"/>
  <c r="U6" i="5"/>
  <c r="T6" i="5"/>
  <c r="T28" i="5" s="1"/>
  <c r="AY6" i="5" s="1"/>
  <c r="Q6" i="5"/>
  <c r="Q17" i="5" s="1"/>
  <c r="P6" i="5"/>
  <c r="P29" i="5" s="1"/>
  <c r="O6" i="5"/>
  <c r="N6" i="5"/>
  <c r="N28" i="5" s="1"/>
  <c r="M6" i="5"/>
  <c r="M17" i="5" s="1"/>
  <c r="L6" i="5"/>
  <c r="O28" i="5"/>
  <c r="U28" i="5"/>
  <c r="Y29" i="5"/>
  <c r="AE29" i="5"/>
  <c r="AG29" i="5"/>
  <c r="AG28" i="5"/>
  <c r="BJ6" i="5"/>
  <c r="N30" i="5"/>
  <c r="N18" i="5"/>
  <c r="T30" i="5"/>
  <c r="T18" i="5"/>
  <c r="X30" i="5"/>
  <c r="X18" i="5"/>
  <c r="AD30" i="5"/>
  <c r="AD18" i="5"/>
  <c r="L32" i="5"/>
  <c r="N32" i="5"/>
  <c r="N20" i="5"/>
  <c r="P32" i="5"/>
  <c r="T32" i="5"/>
  <c r="V32" i="5"/>
  <c r="X32" i="5"/>
  <c r="X20" i="5"/>
  <c r="AB32" i="5"/>
  <c r="AD32" i="5"/>
  <c r="AF32" i="5"/>
  <c r="L34" i="5"/>
  <c r="AS12" i="5" s="1"/>
  <c r="N34" i="5"/>
  <c r="N22" i="5"/>
  <c r="P34" i="5"/>
  <c r="T34" i="5"/>
  <c r="AY12" i="5" s="1"/>
  <c r="V34" i="5"/>
  <c r="X34" i="5"/>
  <c r="X22" i="5"/>
  <c r="AB34" i="5"/>
  <c r="BE12" i="5" s="1"/>
  <c r="AD34" i="5"/>
  <c r="AF34" i="5"/>
  <c r="Y35" i="5"/>
  <c r="AC35" i="5"/>
  <c r="AC23" i="5"/>
  <c r="AE35" i="5"/>
  <c r="AE23" i="5"/>
  <c r="AG35" i="5"/>
  <c r="O17" i="5"/>
  <c r="U17" i="5"/>
  <c r="Y17" i="5"/>
  <c r="O19" i="5"/>
  <c r="Y19" i="5"/>
  <c r="O21" i="5"/>
  <c r="U21" i="5"/>
  <c r="Y21" i="5"/>
  <c r="AE21" i="5"/>
  <c r="O23" i="5"/>
  <c r="U23" i="5"/>
  <c r="T29" i="5"/>
  <c r="AD29" i="5"/>
  <c r="P30" i="5"/>
  <c r="M29" i="5"/>
  <c r="Q29" i="5"/>
  <c r="W29" i="5"/>
  <c r="W28" i="5"/>
  <c r="AC29" i="5"/>
  <c r="AC28" i="5"/>
  <c r="L29" i="5"/>
  <c r="V29" i="5"/>
  <c r="AF17" i="5"/>
  <c r="M30" i="5"/>
  <c r="Q30" i="5"/>
  <c r="W30" i="5"/>
  <c r="AC30" i="5"/>
  <c r="AG30" i="5"/>
  <c r="L19" i="5"/>
  <c r="N31" i="5"/>
  <c r="N19" i="5"/>
  <c r="P19" i="5"/>
  <c r="T19" i="5"/>
  <c r="V19" i="5"/>
  <c r="X31" i="5"/>
  <c r="X19" i="5"/>
  <c r="AB19" i="5"/>
  <c r="AD19" i="5"/>
  <c r="AF19" i="5"/>
  <c r="O32" i="5"/>
  <c r="U32" i="5"/>
  <c r="Y32" i="5"/>
  <c r="AE32" i="5"/>
  <c r="L33" i="5"/>
  <c r="AS11" i="5" s="1"/>
  <c r="N33" i="5"/>
  <c r="N21" i="5"/>
  <c r="P33" i="5"/>
  <c r="T33" i="5"/>
  <c r="AY11" i="5" s="1"/>
  <c r="T21" i="5"/>
  <c r="V21" i="5"/>
  <c r="X33" i="5"/>
  <c r="X21" i="5"/>
  <c r="AB33" i="5"/>
  <c r="AB21" i="5"/>
  <c r="AD33" i="5"/>
  <c r="AD21" i="5"/>
  <c r="AF33" i="5"/>
  <c r="AF21" i="5"/>
  <c r="M34" i="5"/>
  <c r="O34" i="5"/>
  <c r="Q34" i="5"/>
  <c r="U34" i="5"/>
  <c r="W34" i="5"/>
  <c r="Y34" i="5"/>
  <c r="AC34" i="5"/>
  <c r="AE34" i="5"/>
  <c r="AG34" i="5"/>
  <c r="L35" i="5"/>
  <c r="AS13" i="5" s="1"/>
  <c r="L23" i="5"/>
  <c r="N35" i="5"/>
  <c r="N23" i="5"/>
  <c r="P35" i="5"/>
  <c r="P23" i="5"/>
  <c r="T35" i="5"/>
  <c r="AY13" i="5" s="1"/>
  <c r="T23" i="5"/>
  <c r="V35" i="5"/>
  <c r="V23" i="5"/>
  <c r="X35" i="5"/>
  <c r="X23" i="5"/>
  <c r="AB35" i="5"/>
  <c r="BE13" i="5" s="1"/>
  <c r="AD35" i="5"/>
  <c r="AD23" i="5"/>
  <c r="AF35" i="5"/>
  <c r="M24" i="5"/>
  <c r="O24" i="5"/>
  <c r="Q24" i="5"/>
  <c r="U24" i="5"/>
  <c r="W24" i="5"/>
  <c r="Y24" i="5"/>
  <c r="AC24" i="5"/>
  <c r="AE24" i="5"/>
  <c r="AG24" i="5"/>
  <c r="P17" i="5"/>
  <c r="V17" i="5"/>
  <c r="X17" i="5"/>
  <c r="AB17" i="5"/>
  <c r="AD17" i="5"/>
  <c r="AG17" i="5"/>
  <c r="U18" i="5"/>
  <c r="AE18" i="5"/>
  <c r="Q19" i="5"/>
  <c r="AC19" i="5"/>
  <c r="O20" i="5"/>
  <c r="U20" i="5"/>
  <c r="Y20" i="5"/>
  <c r="AE20" i="5"/>
  <c r="M21" i="5"/>
  <c r="Q21" i="5"/>
  <c r="W21" i="5"/>
  <c r="AC21" i="5"/>
  <c r="AG21" i="5"/>
  <c r="O22" i="5"/>
  <c r="U22" i="5"/>
  <c r="Y22" i="5"/>
  <c r="AE22" i="5"/>
  <c r="M23" i="5"/>
  <c r="Q23" i="5"/>
  <c r="W23" i="5"/>
  <c r="AF23" i="5"/>
  <c r="AB28" i="5"/>
  <c r="BE6" i="5" s="1"/>
  <c r="N29" i="5"/>
  <c r="X29" i="5"/>
  <c r="L30" i="5"/>
  <c r="V30" i="5"/>
  <c r="CS57" i="2"/>
  <c r="CC57" i="2"/>
  <c r="BE57" i="2"/>
  <c r="AW57" i="2"/>
  <c r="AO57" i="2"/>
  <c r="AG57" i="2"/>
  <c r="Q57" i="2"/>
  <c r="I57" i="2"/>
  <c r="DA50" i="2"/>
  <c r="CZ50" i="2"/>
  <c r="CY50" i="2"/>
  <c r="CX50" i="2"/>
  <c r="CW50" i="2"/>
  <c r="CV50" i="2"/>
  <c r="CU50" i="2"/>
  <c r="CT50" i="2"/>
  <c r="CS50" i="2"/>
  <c r="CR50" i="2"/>
  <c r="CQ50" i="2"/>
  <c r="CP50" i="2"/>
  <c r="CO50" i="2"/>
  <c r="CN50" i="2"/>
  <c r="CM50" i="2"/>
  <c r="CL50" i="2"/>
  <c r="CK50" i="2"/>
  <c r="CJ50" i="2"/>
  <c r="CI50" i="2"/>
  <c r="CH50" i="2"/>
  <c r="CG50" i="2"/>
  <c r="CF50" i="2"/>
  <c r="CE50" i="2"/>
  <c r="CD50" i="2"/>
  <c r="CC50" i="2"/>
  <c r="CB50" i="2"/>
  <c r="CA50" i="2"/>
  <c r="BZ50" i="2"/>
  <c r="BY50" i="2"/>
  <c r="BX50" i="2"/>
  <c r="BW50" i="2"/>
  <c r="BV50" i="2"/>
  <c r="BU50" i="2"/>
  <c r="BT50" i="2"/>
  <c r="BS50" i="2"/>
  <c r="BR50" i="2"/>
  <c r="BQ50" i="2"/>
  <c r="BP50" i="2"/>
  <c r="BO50" i="2"/>
  <c r="BN50" i="2"/>
  <c r="BM50" i="2"/>
  <c r="BL50" i="2"/>
  <c r="BK50" i="2"/>
  <c r="BJ50" i="2"/>
  <c r="BI50" i="2"/>
  <c r="BH50" i="2"/>
  <c r="BG50" i="2"/>
  <c r="BF50" i="2"/>
  <c r="BE50" i="2"/>
  <c r="BD50" i="2"/>
  <c r="BC50" i="2"/>
  <c r="BB50" i="2"/>
  <c r="BA50" i="2"/>
  <c r="AZ50" i="2"/>
  <c r="AY50" i="2"/>
  <c r="AX50" i="2"/>
  <c r="AW50" i="2"/>
  <c r="AV50" i="2"/>
  <c r="AU50" i="2"/>
  <c r="AT50" i="2"/>
  <c r="AS50" i="2"/>
  <c r="AR50" i="2"/>
  <c r="AQ50" i="2"/>
  <c r="AP50" i="2"/>
  <c r="AO50" i="2"/>
  <c r="AN50" i="2"/>
  <c r="AM50" i="2"/>
  <c r="AL50" i="2"/>
  <c r="AK50" i="2"/>
  <c r="AJ50" i="2"/>
  <c r="AI50" i="2"/>
  <c r="AH50" i="2"/>
  <c r="AG50" i="2"/>
  <c r="AF50" i="2"/>
  <c r="AE50" i="2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B50" i="2"/>
  <c r="DA49" i="2"/>
  <c r="CZ49" i="2"/>
  <c r="CY49" i="2"/>
  <c r="CX49" i="2"/>
  <c r="CW49" i="2"/>
  <c r="CV49" i="2"/>
  <c r="CU49" i="2"/>
  <c r="CT49" i="2"/>
  <c r="CS49" i="2"/>
  <c r="CR49" i="2"/>
  <c r="CQ49" i="2"/>
  <c r="CP49" i="2"/>
  <c r="CO49" i="2"/>
  <c r="CN49" i="2"/>
  <c r="CM49" i="2"/>
  <c r="CL49" i="2"/>
  <c r="CK49" i="2"/>
  <c r="CJ49" i="2"/>
  <c r="CI49" i="2"/>
  <c r="CH49" i="2"/>
  <c r="CG49" i="2"/>
  <c r="CF49" i="2"/>
  <c r="CE49" i="2"/>
  <c r="CD49" i="2"/>
  <c r="CC49" i="2"/>
  <c r="CB49" i="2"/>
  <c r="CA49" i="2"/>
  <c r="BZ49" i="2"/>
  <c r="BY49" i="2"/>
  <c r="BX49" i="2"/>
  <c r="BW49" i="2"/>
  <c r="BV49" i="2"/>
  <c r="BU49" i="2"/>
  <c r="BT49" i="2"/>
  <c r="BS49" i="2"/>
  <c r="BR49" i="2"/>
  <c r="BQ49" i="2"/>
  <c r="BP49" i="2"/>
  <c r="BO49" i="2"/>
  <c r="BN49" i="2"/>
  <c r="BM49" i="2"/>
  <c r="BL49" i="2"/>
  <c r="BK49" i="2"/>
  <c r="BJ49" i="2"/>
  <c r="BI49" i="2"/>
  <c r="BH49" i="2"/>
  <c r="BG49" i="2"/>
  <c r="BF49" i="2"/>
  <c r="BE49" i="2"/>
  <c r="BD49" i="2"/>
  <c r="BC49" i="2"/>
  <c r="BB49" i="2"/>
  <c r="BA49" i="2"/>
  <c r="AZ49" i="2"/>
  <c r="AY49" i="2"/>
  <c r="AX49" i="2"/>
  <c r="AW49" i="2"/>
  <c r="AV49" i="2"/>
  <c r="AU49" i="2"/>
  <c r="AT49" i="2"/>
  <c r="AS49" i="2"/>
  <c r="AR49" i="2"/>
  <c r="AQ49" i="2"/>
  <c r="AP49" i="2"/>
  <c r="AO49" i="2"/>
  <c r="AN49" i="2"/>
  <c r="AM49" i="2"/>
  <c r="AL49" i="2"/>
  <c r="AK49" i="2"/>
  <c r="AJ49" i="2"/>
  <c r="AI49" i="2"/>
  <c r="AH49" i="2"/>
  <c r="AG49" i="2"/>
  <c r="AF49" i="2"/>
  <c r="AE49" i="2"/>
  <c r="AD49" i="2"/>
  <c r="AC49" i="2"/>
  <c r="AB49" i="2"/>
  <c r="AA49" i="2"/>
  <c r="Z49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C49" i="2"/>
  <c r="B49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L45" i="2" s="1"/>
  <c r="K44" i="2"/>
  <c r="J44" i="2"/>
  <c r="I44" i="2"/>
  <c r="H44" i="2"/>
  <c r="G44" i="2"/>
  <c r="F44" i="2"/>
  <c r="E44" i="2"/>
  <c r="D44" i="2"/>
  <c r="C44" i="2"/>
  <c r="B44" i="2"/>
  <c r="DA39" i="2"/>
  <c r="CZ39" i="2"/>
  <c r="CY39" i="2"/>
  <c r="CX39" i="2"/>
  <c r="CW39" i="2"/>
  <c r="CV39" i="2"/>
  <c r="CU39" i="2"/>
  <c r="CT39" i="2"/>
  <c r="CS39" i="2"/>
  <c r="CR39" i="2"/>
  <c r="CR40" i="2" s="1"/>
  <c r="CQ39" i="2"/>
  <c r="CP39" i="2"/>
  <c r="CO39" i="2"/>
  <c r="CN39" i="2"/>
  <c r="CN40" i="2" s="1"/>
  <c r="CM39" i="2"/>
  <c r="CL39" i="2"/>
  <c r="CK39" i="2"/>
  <c r="CJ39" i="2"/>
  <c r="CI39" i="2"/>
  <c r="CH39" i="2"/>
  <c r="CH40" i="2" s="1"/>
  <c r="CG39" i="2"/>
  <c r="CF39" i="2"/>
  <c r="CE39" i="2"/>
  <c r="CD39" i="2"/>
  <c r="CC39" i="2"/>
  <c r="CB39" i="2"/>
  <c r="CB40" i="2" s="1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Z40" i="2" s="1"/>
  <c r="AY39" i="2"/>
  <c r="AX39" i="2"/>
  <c r="AW39" i="2"/>
  <c r="AV39" i="2"/>
  <c r="AV40" i="2" s="1"/>
  <c r="AU39" i="2"/>
  <c r="AT39" i="2"/>
  <c r="AS39" i="2"/>
  <c r="AR39" i="2"/>
  <c r="AR40" i="2" s="1"/>
  <c r="AQ39" i="2"/>
  <c r="AP39" i="2"/>
  <c r="AP40" i="2" s="1"/>
  <c r="AO39" i="2"/>
  <c r="AN39" i="2"/>
  <c r="AN40" i="2" s="1"/>
  <c r="AM39" i="2"/>
  <c r="AL39" i="2"/>
  <c r="AK39" i="2"/>
  <c r="AJ39" i="2"/>
  <c r="AJ40" i="2" s="1"/>
  <c r="AI39" i="2"/>
  <c r="AH39" i="2"/>
  <c r="AG39" i="2"/>
  <c r="AF39" i="2"/>
  <c r="AF40" i="2" s="1"/>
  <c r="AE39" i="2"/>
  <c r="AD39" i="2"/>
  <c r="AC39" i="2"/>
  <c r="AB39" i="2"/>
  <c r="AA39" i="2"/>
  <c r="Z39" i="2"/>
  <c r="Y39" i="2"/>
  <c r="X39" i="2"/>
  <c r="X40" i="2" s="1"/>
  <c r="W39" i="2"/>
  <c r="V39" i="2"/>
  <c r="U39" i="2"/>
  <c r="T39" i="2"/>
  <c r="S39" i="2"/>
  <c r="R39" i="2"/>
  <c r="Q39" i="2"/>
  <c r="P39" i="2"/>
  <c r="O39" i="2"/>
  <c r="N39" i="2"/>
  <c r="M39" i="2"/>
  <c r="L39" i="2"/>
  <c r="L40" i="2" s="1"/>
  <c r="K39" i="2"/>
  <c r="J39" i="2"/>
  <c r="J40" i="2" s="1"/>
  <c r="I39" i="2"/>
  <c r="H39" i="2"/>
  <c r="H40" i="2" s="1"/>
  <c r="G39" i="2"/>
  <c r="F39" i="2"/>
  <c r="E39" i="2"/>
  <c r="D39" i="2"/>
  <c r="D40" i="2" s="1"/>
  <c r="C39" i="2"/>
  <c r="B39" i="2"/>
  <c r="Y51" i="2"/>
  <c r="P8" i="1"/>
  <c r="O7" i="1"/>
  <c r="M6" i="1"/>
  <c r="M29" i="1" s="1"/>
  <c r="M11" i="1"/>
  <c r="N9" i="1"/>
  <c r="M7" i="1"/>
  <c r="L10" i="1"/>
  <c r="L33" i="1" s="1"/>
  <c r="K7" i="1"/>
  <c r="X13" i="1"/>
  <c r="W13" i="1"/>
  <c r="V13" i="1"/>
  <c r="V24" i="1" s="1"/>
  <c r="U13" i="1"/>
  <c r="T13" i="1"/>
  <c r="S13" i="1"/>
  <c r="X12" i="1"/>
  <c r="W12" i="1"/>
  <c r="V12" i="1"/>
  <c r="V35" i="1" s="1"/>
  <c r="U12" i="1"/>
  <c r="T12" i="1"/>
  <c r="T35" i="1" s="1"/>
  <c r="S12" i="1"/>
  <c r="X11" i="1"/>
  <c r="W11" i="1"/>
  <c r="V11" i="1"/>
  <c r="U11" i="1"/>
  <c r="T11" i="1"/>
  <c r="S11" i="1"/>
  <c r="X10" i="1"/>
  <c r="X33" i="1" s="1"/>
  <c r="W10" i="1"/>
  <c r="V10" i="1"/>
  <c r="U10" i="1"/>
  <c r="T10" i="1"/>
  <c r="S10" i="1"/>
  <c r="X9" i="1"/>
  <c r="X32" i="1" s="1"/>
  <c r="W9" i="1"/>
  <c r="V9" i="1"/>
  <c r="U9" i="1"/>
  <c r="T9" i="1"/>
  <c r="T20" i="1" s="1"/>
  <c r="S9" i="1"/>
  <c r="X8" i="1"/>
  <c r="W8" i="1"/>
  <c r="V8" i="1"/>
  <c r="V31" i="1" s="1"/>
  <c r="U8" i="1"/>
  <c r="T8" i="1"/>
  <c r="T19" i="1" s="1"/>
  <c r="S8" i="1"/>
  <c r="X7" i="1"/>
  <c r="X30" i="1" s="1"/>
  <c r="W7" i="1"/>
  <c r="V7" i="1"/>
  <c r="V30" i="1" s="1"/>
  <c r="U7" i="1"/>
  <c r="T7" i="1"/>
  <c r="T18" i="1" s="1"/>
  <c r="S7" i="1"/>
  <c r="X6" i="1"/>
  <c r="W6" i="1"/>
  <c r="V6" i="1"/>
  <c r="V28" i="1" s="1"/>
  <c r="U6" i="1"/>
  <c r="T6" i="1"/>
  <c r="T28" i="1" s="1"/>
  <c r="S6" i="1"/>
  <c r="P13" i="1"/>
  <c r="O13" i="1"/>
  <c r="N13" i="1"/>
  <c r="M13" i="1"/>
  <c r="L13" i="1"/>
  <c r="L24" i="1" s="1"/>
  <c r="K13" i="1"/>
  <c r="P12" i="1"/>
  <c r="P35" i="1" s="1"/>
  <c r="O12" i="1"/>
  <c r="N12" i="1"/>
  <c r="N35" i="1" s="1"/>
  <c r="M12" i="1"/>
  <c r="L12" i="1"/>
  <c r="K12" i="1"/>
  <c r="P11" i="1"/>
  <c r="P22" i="1" s="1"/>
  <c r="O11" i="1"/>
  <c r="N11" i="1"/>
  <c r="N22" i="1" s="1"/>
  <c r="L11" i="1"/>
  <c r="K11" i="1"/>
  <c r="P10" i="1"/>
  <c r="O10" i="1"/>
  <c r="O21" i="1" s="1"/>
  <c r="N10" i="1"/>
  <c r="M10" i="1"/>
  <c r="M33" i="1" s="1"/>
  <c r="K10" i="1"/>
  <c r="P9" i="1"/>
  <c r="O9" i="1"/>
  <c r="M9" i="1"/>
  <c r="M20" i="1" s="1"/>
  <c r="L9" i="1"/>
  <c r="K9" i="1"/>
  <c r="O8" i="1"/>
  <c r="N8" i="1"/>
  <c r="M8" i="1"/>
  <c r="L8" i="1"/>
  <c r="K8" i="1"/>
  <c r="P7" i="1"/>
  <c r="P30" i="1" s="1"/>
  <c r="N7" i="1"/>
  <c r="L7" i="1"/>
  <c r="P6" i="1"/>
  <c r="O6" i="1"/>
  <c r="N6" i="1"/>
  <c r="L6" i="1"/>
  <c r="K6" i="1"/>
  <c r="P29" i="1"/>
  <c r="G27" i="2"/>
  <c r="G26" i="2"/>
  <c r="G25" i="2"/>
  <c r="H25" i="2" s="1"/>
  <c r="G24" i="2"/>
  <c r="H24" i="2" s="1"/>
  <c r="I24" i="2" s="1"/>
  <c r="G23" i="2"/>
  <c r="H23" i="2"/>
  <c r="G22" i="2"/>
  <c r="G21" i="2"/>
  <c r="H21" i="2" s="1"/>
  <c r="I21" i="2" s="1"/>
  <c r="G20" i="2"/>
  <c r="H20" i="2" s="1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  <c r="AA13" i="1"/>
  <c r="AG13" i="1" s="1"/>
  <c r="AA12" i="1"/>
  <c r="AG12" i="1" s="1"/>
  <c r="AA11" i="1"/>
  <c r="AG11" i="1" s="1"/>
  <c r="AA10" i="1"/>
  <c r="AG10" i="1" s="1"/>
  <c r="AA9" i="1"/>
  <c r="AG9" i="1" s="1"/>
  <c r="AA8" i="1"/>
  <c r="AG8" i="1" s="1"/>
  <c r="AA7" i="1"/>
  <c r="AG7" i="1" s="1"/>
  <c r="AA6" i="1"/>
  <c r="T17" i="1"/>
  <c r="N17" i="1"/>
  <c r="M21" i="2"/>
  <c r="N21" i="2" s="1"/>
  <c r="CE40" i="2" s="1"/>
  <c r="I25" i="2"/>
  <c r="H27" i="2"/>
  <c r="I27" i="2" s="1"/>
  <c r="H22" i="2"/>
  <c r="M23" i="2"/>
  <c r="N23" i="2" s="1"/>
  <c r="H26" i="2"/>
  <c r="V29" i="1"/>
  <c r="K30" i="1"/>
  <c r="M30" i="1"/>
  <c r="T32" i="1"/>
  <c r="V34" i="1"/>
  <c r="P24" i="1"/>
  <c r="X18" i="1"/>
  <c r="N33" i="1"/>
  <c r="T23" i="1"/>
  <c r="O30" i="1"/>
  <c r="S30" i="1"/>
  <c r="U30" i="1"/>
  <c r="P31" i="1"/>
  <c r="V33" i="1"/>
  <c r="N19" i="1"/>
  <c r="X21" i="1"/>
  <c r="N28" i="1"/>
  <c r="T31" i="1"/>
  <c r="N34" i="1"/>
  <c r="N18" i="1"/>
  <c r="N29" i="1"/>
  <c r="K29" i="1"/>
  <c r="K28" i="1"/>
  <c r="M28" i="1"/>
  <c r="S29" i="1"/>
  <c r="S28" i="1"/>
  <c r="U29" i="1"/>
  <c r="U28" i="1"/>
  <c r="W29" i="1"/>
  <c r="W28" i="1"/>
  <c r="W30" i="1"/>
  <c r="W18" i="1"/>
  <c r="K19" i="1"/>
  <c r="M19" i="1"/>
  <c r="O31" i="1"/>
  <c r="O19" i="1"/>
  <c r="S31" i="1"/>
  <c r="S19" i="1"/>
  <c r="U31" i="1"/>
  <c r="U19" i="1"/>
  <c r="W31" i="1"/>
  <c r="W19" i="1"/>
  <c r="K20" i="1"/>
  <c r="O20" i="1"/>
  <c r="S32" i="1"/>
  <c r="S20" i="1"/>
  <c r="U32" i="1"/>
  <c r="U20" i="1"/>
  <c r="W32" i="1"/>
  <c r="W20" i="1"/>
  <c r="M21" i="1"/>
  <c r="S33" i="1"/>
  <c r="S21" i="1"/>
  <c r="U33" i="1"/>
  <c r="U21" i="1"/>
  <c r="W33" i="1"/>
  <c r="W21" i="1"/>
  <c r="K22" i="1"/>
  <c r="M34" i="1"/>
  <c r="M22" i="1"/>
  <c r="O34" i="1"/>
  <c r="O22" i="1"/>
  <c r="S34" i="1"/>
  <c r="S22" i="1"/>
  <c r="U34" i="1"/>
  <c r="U22" i="1"/>
  <c r="W34" i="1"/>
  <c r="W22" i="1"/>
  <c r="K35" i="1"/>
  <c r="K23" i="1"/>
  <c r="M35" i="1"/>
  <c r="M23" i="1"/>
  <c r="O35" i="1"/>
  <c r="O23" i="1"/>
  <c r="S35" i="1"/>
  <c r="S23" i="1"/>
  <c r="U35" i="1"/>
  <c r="U23" i="1"/>
  <c r="W35" i="1"/>
  <c r="W23" i="1"/>
  <c r="K24" i="1"/>
  <c r="M24" i="1"/>
  <c r="O24" i="1"/>
  <c r="S24" i="1"/>
  <c r="U24" i="1"/>
  <c r="W24" i="1"/>
  <c r="K17" i="1"/>
  <c r="M17" i="1"/>
  <c r="S17" i="1"/>
  <c r="U17" i="1"/>
  <c r="W17" i="1"/>
  <c r="K18" i="1"/>
  <c r="S18" i="1"/>
  <c r="U18" i="1"/>
  <c r="L17" i="1"/>
  <c r="P17" i="1"/>
  <c r="V17" i="1"/>
  <c r="L19" i="1"/>
  <c r="P20" i="1"/>
  <c r="V21" i="1"/>
  <c r="L23" i="1"/>
  <c r="P28" i="1"/>
  <c r="I20" i="2"/>
  <c r="BV45" i="2" s="1"/>
  <c r="I26" i="2"/>
  <c r="M26" i="2"/>
  <c r="N26" i="2" s="1"/>
  <c r="BT45" i="2" s="1"/>
  <c r="I22" i="2"/>
  <c r="M25" i="2"/>
  <c r="N25" i="2" s="1"/>
  <c r="CY40" i="2" s="1"/>
  <c r="M24" i="2"/>
  <c r="N24" i="2" s="1"/>
  <c r="BD40" i="2"/>
  <c r="P40" i="2"/>
  <c r="CC40" i="2"/>
  <c r="CB57" i="2" s="1"/>
  <c r="CA57" i="2" s="1"/>
  <c r="AO40" i="2"/>
  <c r="CQ40" i="2"/>
  <c r="BC40" i="2"/>
  <c r="AM40" i="2"/>
  <c r="O40" i="2"/>
  <c r="BT40" i="2"/>
  <c r="BS40" i="2"/>
  <c r="BX40" i="2"/>
  <c r="AB40" i="2"/>
  <c r="BW40" i="2"/>
  <c r="AA40" i="2"/>
  <c r="BJ40" i="2"/>
  <c r="BV40" i="2"/>
  <c r="Z40" i="2"/>
  <c r="CG40" i="2"/>
  <c r="BG40" i="2"/>
  <c r="P45" i="2"/>
  <c r="P51" i="2"/>
  <c r="L51" i="2"/>
  <c r="O45" i="2"/>
  <c r="O51" i="2"/>
  <c r="K51" i="2"/>
  <c r="CQ45" i="2"/>
  <c r="CR45" i="2"/>
  <c r="CN45" i="2"/>
  <c r="CX45" i="2"/>
  <c r="DA51" i="2"/>
  <c r="CK51" i="2"/>
  <c r="CG51" i="2"/>
  <c r="CJ45" i="2"/>
  <c r="CJ51" i="2"/>
  <c r="CF51" i="2"/>
  <c r="CA45" i="2"/>
  <c r="CA51" i="2"/>
  <c r="BW51" i="2"/>
  <c r="CB45" i="2"/>
  <c r="BX45" i="2"/>
  <c r="CB51" i="2"/>
  <c r="U45" i="2"/>
  <c r="U51" i="2"/>
  <c r="X45" i="2"/>
  <c r="X51" i="2"/>
  <c r="T51" i="2"/>
  <c r="B45" i="2"/>
  <c r="I51" i="2"/>
  <c r="E51" i="2"/>
  <c r="D45" i="2"/>
  <c r="H51" i="2"/>
  <c r="BT51" i="2"/>
  <c r="BP51" i="2"/>
  <c r="BO45" i="2"/>
  <c r="BS51" i="2"/>
  <c r="BO51" i="2"/>
  <c r="BL51" i="2"/>
  <c r="BH51" i="2"/>
  <c r="BI45" i="2"/>
  <c r="BM51" i="2"/>
  <c r="BI51" i="2"/>
  <c r="BD45" i="2"/>
  <c r="AZ45" i="2"/>
  <c r="BD51" i="2"/>
  <c r="AZ51" i="2"/>
  <c r="BE51" i="2"/>
  <c r="BA51" i="2"/>
  <c r="AV45" i="2"/>
  <c r="AR45" i="2"/>
  <c r="AV51" i="2"/>
  <c r="AR51" i="2"/>
  <c r="AW51" i="2"/>
  <c r="AS51" i="2"/>
  <c r="AN45" i="2"/>
  <c r="AJ45" i="2"/>
  <c r="AN51" i="2"/>
  <c r="AJ51" i="2"/>
  <c r="AO51" i="2"/>
  <c r="AK51" i="2"/>
  <c r="AE45" i="2"/>
  <c r="AE51" i="2"/>
  <c r="AC51" i="2"/>
  <c r="Z45" i="2"/>
  <c r="AD51" i="2"/>
  <c r="Z51" i="2"/>
  <c r="Z52" i="2" s="1"/>
  <c r="J45" i="2"/>
  <c r="N51" i="2"/>
  <c r="J51" i="2"/>
  <c r="Q51" i="2"/>
  <c r="M51" i="2"/>
  <c r="CS51" i="2"/>
  <c r="CO51" i="2"/>
  <c r="CL45" i="2"/>
  <c r="CZ51" i="2"/>
  <c r="CV51" i="2"/>
  <c r="CY45" i="2"/>
  <c r="CY51" i="2"/>
  <c r="CU51" i="2"/>
  <c r="CI45" i="2"/>
  <c r="CI51" i="2"/>
  <c r="CE51" i="2"/>
  <c r="CH45" i="2"/>
  <c r="CC45" i="2"/>
  <c r="CC51" i="2"/>
  <c r="BY51" i="2"/>
  <c r="S45" i="2"/>
  <c r="S51" i="2"/>
  <c r="V45" i="2"/>
  <c r="V51" i="2"/>
  <c r="R52" i="2" s="1"/>
  <c r="R51" i="2"/>
  <c r="D51" i="2"/>
  <c r="G45" i="2"/>
  <c r="G51" i="2"/>
  <c r="C51" i="2"/>
  <c r="H45" i="2"/>
  <c r="B51" i="2"/>
  <c r="BR45" i="2"/>
  <c r="BU51" i="2"/>
  <c r="BQ51" i="2"/>
  <c r="BJ45" i="2"/>
  <c r="BK45" i="2"/>
  <c r="BK51" i="2"/>
  <c r="BG51" i="2"/>
  <c r="AX51" i="2"/>
  <c r="BC45" i="2"/>
  <c r="AY45" i="2"/>
  <c r="BC51" i="2"/>
  <c r="AY51" i="2"/>
  <c r="AP45" i="2"/>
  <c r="AT51" i="2"/>
  <c r="AP51" i="2"/>
  <c r="AP52" i="2" s="1"/>
  <c r="AU45" i="2"/>
  <c r="AQ45" i="2"/>
  <c r="AU51" i="2"/>
  <c r="AQ51" i="2"/>
  <c r="AH45" i="2"/>
  <c r="AL51" i="2"/>
  <c r="AH51" i="2"/>
  <c r="AH52" i="2" s="1"/>
  <c r="AM45" i="2"/>
  <c r="AI45" i="2"/>
  <c r="AM51" i="2"/>
  <c r="AI51" i="2"/>
  <c r="AA51" i="2"/>
  <c r="AG51" i="2"/>
  <c r="AF45" i="2"/>
  <c r="AB45" i="2"/>
  <c r="AF51" i="2"/>
  <c r="AB51" i="2"/>
  <c r="BB51" i="2"/>
  <c r="AX52" i="2"/>
  <c r="BF51" i="2"/>
  <c r="BJ51" i="2"/>
  <c r="BN51" i="2"/>
  <c r="BR51" i="2"/>
  <c r="BV51" i="2"/>
  <c r="CD51" i="2"/>
  <c r="J52" i="2"/>
  <c r="CH51" i="2"/>
  <c r="F51" i="2"/>
  <c r="B52" i="2"/>
  <c r="W51" i="2"/>
  <c r="BX51" i="2"/>
  <c r="BZ51" i="2"/>
  <c r="CW51" i="2"/>
  <c r="CT51" i="2"/>
  <c r="CX51" i="2"/>
  <c r="CN51" i="2"/>
  <c r="CR51" i="2"/>
  <c r="CM51" i="2"/>
  <c r="CQ51" i="2"/>
  <c r="CL51" i="2"/>
  <c r="CP51" i="2"/>
  <c r="BV52" i="2"/>
  <c r="BN52" i="2"/>
  <c r="BF52" i="2"/>
  <c r="CD52" i="2"/>
  <c r="CT52" i="2"/>
  <c r="CL52" i="2"/>
  <c r="AV6" i="6"/>
  <c r="AP7" i="6"/>
  <c r="AJ7" i="6"/>
  <c r="AJ6" i="6"/>
  <c r="AP6" i="6"/>
  <c r="AQ6" i="6"/>
  <c r="AR6" i="6"/>
  <c r="AS6" i="6" s="1"/>
  <c r="AG6" i="6"/>
  <c r="AK6" i="6"/>
  <c r="AL6" i="6" s="1"/>
  <c r="AM6" i="6" s="1"/>
  <c r="AL40" i="2" l="1"/>
  <c r="CP40" i="2"/>
  <c r="BZ45" i="2"/>
  <c r="AD45" i="2"/>
  <c r="N45" i="2"/>
  <c r="CP45" i="2"/>
  <c r="AT45" i="2"/>
  <c r="AL45" i="2"/>
  <c r="BB40" i="2"/>
  <c r="F40" i="2"/>
  <c r="F45" i="2"/>
  <c r="BB45" i="2"/>
  <c r="AQ10" i="1"/>
  <c r="CW40" i="2"/>
  <c r="BQ40" i="2"/>
  <c r="U40" i="2"/>
  <c r="I40" i="2"/>
  <c r="H57" i="2" s="1"/>
  <c r="G57" i="2" s="1"/>
  <c r="CS40" i="2"/>
  <c r="AW40" i="2"/>
  <c r="AV57" i="2" s="1"/>
  <c r="AU57" i="2" s="1"/>
  <c r="BE40" i="2"/>
  <c r="K40" i="2"/>
  <c r="CM40" i="2"/>
  <c r="AY40" i="2"/>
  <c r="AI40" i="2"/>
  <c r="L29" i="1"/>
  <c r="L28" i="1"/>
  <c r="O29" i="1"/>
  <c r="O17" i="1"/>
  <c r="AJ6" i="1" s="1"/>
  <c r="O18" i="1"/>
  <c r="L30" i="1"/>
  <c r="L18" i="1"/>
  <c r="L31" i="1"/>
  <c r="L20" i="1"/>
  <c r="K31" i="1"/>
  <c r="K32" i="1"/>
  <c r="AG45" i="2"/>
  <c r="AA45" i="2"/>
  <c r="AX45" i="2"/>
  <c r="BG45" i="2"/>
  <c r="BQ45" i="2"/>
  <c r="C45" i="2"/>
  <c r="CE45" i="2"/>
  <c r="CU45" i="2"/>
  <c r="CZ40" i="2"/>
  <c r="CZ45" i="2"/>
  <c r="CS45" i="2"/>
  <c r="Q45" i="2"/>
  <c r="AO45" i="2"/>
  <c r="AN57" i="2" s="1"/>
  <c r="AM57" i="2" s="1"/>
  <c r="AL57" i="2" s="1"/>
  <c r="AK57" i="2" s="1"/>
  <c r="AW45" i="2"/>
  <c r="BE45" i="2"/>
  <c r="BL45" i="2"/>
  <c r="BS45" i="2"/>
  <c r="I45" i="2"/>
  <c r="W45" i="2"/>
  <c r="BW45" i="2"/>
  <c r="CG45" i="2"/>
  <c r="CW45" i="2"/>
  <c r="CM45" i="2"/>
  <c r="K45" i="2"/>
  <c r="S40" i="2"/>
  <c r="BI40" i="2"/>
  <c r="AQ40" i="2"/>
  <c r="C40" i="2"/>
  <c r="W40" i="2"/>
  <c r="AG40" i="2"/>
  <c r="Q40" i="2"/>
  <c r="P57" i="2" s="1"/>
  <c r="O57" i="2" s="1"/>
  <c r="N57" i="2" s="1"/>
  <c r="M20" i="2"/>
  <c r="N20" i="2" s="1"/>
  <c r="R40" i="2" s="1"/>
  <c r="V23" i="1"/>
  <c r="L21" i="1"/>
  <c r="V19" i="1"/>
  <c r="P18" i="1"/>
  <c r="M18" i="1"/>
  <c r="K21" i="1"/>
  <c r="O28" i="1"/>
  <c r="T30" i="1"/>
  <c r="AQ8" i="1" s="1"/>
  <c r="T29" i="1"/>
  <c r="AQ7" i="1" s="1"/>
  <c r="N23" i="1"/>
  <c r="AJ12" i="1" s="1"/>
  <c r="AL12" i="1" s="1"/>
  <c r="G40" i="2"/>
  <c r="CA40" i="2"/>
  <c r="BZ57" i="2" s="1"/>
  <c r="BY57" i="2" s="1"/>
  <c r="AU40" i="2"/>
  <c r="AE40" i="2"/>
  <c r="CI40" i="2"/>
  <c r="BK40" i="2"/>
  <c r="AJ9" i="1"/>
  <c r="CU40" i="2"/>
  <c r="BO40" i="2"/>
  <c r="I23" i="2"/>
  <c r="M22" i="2"/>
  <c r="N22" i="2" s="1"/>
  <c r="CV40" i="2" s="1"/>
  <c r="N30" i="1"/>
  <c r="N31" i="1"/>
  <c r="M31" i="1"/>
  <c r="M32" i="1"/>
  <c r="P32" i="1"/>
  <c r="P21" i="1"/>
  <c r="O32" i="1"/>
  <c r="O33" i="1"/>
  <c r="K33" i="1"/>
  <c r="K34" i="1"/>
  <c r="AK12" i="1" s="1"/>
  <c r="P34" i="1"/>
  <c r="P33" i="1"/>
  <c r="L34" i="1"/>
  <c r="L35" i="1"/>
  <c r="AK13" i="1" s="1"/>
  <c r="P23" i="1"/>
  <c r="N24" i="1"/>
  <c r="AJ13" i="1" s="1"/>
  <c r="AL13" i="1" s="1"/>
  <c r="X17" i="1"/>
  <c r="AP6" i="1" s="1"/>
  <c r="AR6" i="1" s="1"/>
  <c r="AS6" i="1" s="1"/>
  <c r="AS7" i="1" s="1"/>
  <c r="AS8" i="1" s="1"/>
  <c r="X28" i="1"/>
  <c r="AQ6" i="1" s="1"/>
  <c r="X29" i="1"/>
  <c r="V18" i="1"/>
  <c r="AP7" i="1" s="1"/>
  <c r="AR7" i="1" s="1"/>
  <c r="X31" i="1"/>
  <c r="AQ9" i="1" s="1"/>
  <c r="X19" i="1"/>
  <c r="AP8" i="1" s="1"/>
  <c r="AR8" i="1" s="1"/>
  <c r="V32" i="1"/>
  <c r="V20" i="1"/>
  <c r="AP9" i="1" s="1"/>
  <c r="X20" i="1"/>
  <c r="T21" i="1"/>
  <c r="AP10" i="1" s="1"/>
  <c r="AR10" i="1" s="1"/>
  <c r="T33" i="1"/>
  <c r="AQ11" i="1" s="1"/>
  <c r="T34" i="1"/>
  <c r="AQ12" i="1" s="1"/>
  <c r="T22" i="1"/>
  <c r="AP11" i="1" s="1"/>
  <c r="AR11" i="1" s="1"/>
  <c r="V22" i="1"/>
  <c r="X22" i="1"/>
  <c r="X34" i="1"/>
  <c r="X35" i="1"/>
  <c r="AQ13" i="1" s="1"/>
  <c r="X23" i="1"/>
  <c r="AP12" i="1" s="1"/>
  <c r="AR12" i="1" s="1"/>
  <c r="T24" i="1"/>
  <c r="X24" i="1"/>
  <c r="AP13" i="1" s="1"/>
  <c r="L32" i="1"/>
  <c r="L22" i="1"/>
  <c r="AJ11" i="1" s="1"/>
  <c r="N20" i="1"/>
  <c r="N21" i="1"/>
  <c r="N32" i="1"/>
  <c r="P19" i="1"/>
  <c r="AJ8" i="1" s="1"/>
  <c r="B40" i="2"/>
  <c r="N40" i="2"/>
  <c r="V40" i="2"/>
  <c r="AD40" i="2"/>
  <c r="AH40" i="2"/>
  <c r="AT40" i="2"/>
  <c r="AX40" i="2"/>
  <c r="BH40" i="2"/>
  <c r="BL40" i="2"/>
  <c r="BR40" i="2"/>
  <c r="BZ40" i="2"/>
  <c r="CF40" i="2"/>
  <c r="CJ40" i="2"/>
  <c r="CL40" i="2"/>
  <c r="CX40" i="2"/>
  <c r="AJ7" i="1"/>
  <c r="AG6" i="1"/>
  <c r="AV6" i="1"/>
  <c r="G28" i="2"/>
  <c r="H28" i="2" s="1"/>
  <c r="I28" i="2" s="1"/>
  <c r="AS7" i="5"/>
  <c r="BD7" i="5"/>
  <c r="AX9" i="5"/>
  <c r="AZ9" i="5" s="1"/>
  <c r="AR11" i="5"/>
  <c r="AT11" i="5" s="1"/>
  <c r="AX11" i="5"/>
  <c r="AZ11" i="5" s="1"/>
  <c r="AR13" i="5"/>
  <c r="AT13" i="5" s="1"/>
  <c r="AR10" i="5"/>
  <c r="BD13" i="5"/>
  <c r="BF13" i="5" s="1"/>
  <c r="BD10" i="5"/>
  <c r="AX10" i="5"/>
  <c r="AX7" i="5"/>
  <c r="AZ7" i="5" s="1"/>
  <c r="L17" i="5"/>
  <c r="L28" i="5"/>
  <c r="Q20" i="5"/>
  <c r="AR9" i="5" s="1"/>
  <c r="AC20" i="5"/>
  <c r="BD9" i="5" s="1"/>
  <c r="BF9" i="5" s="1"/>
  <c r="Q22" i="5"/>
  <c r="AC22" i="5"/>
  <c r="BD11" i="5" s="1"/>
  <c r="BF11" i="5" s="1"/>
  <c r="AX13" i="5"/>
  <c r="AZ13" i="5" s="1"/>
  <c r="AL10" i="6"/>
  <c r="AK7" i="6"/>
  <c r="AL7" i="6" s="1"/>
  <c r="AM7" i="6" s="1"/>
  <c r="AK9" i="6"/>
  <c r="AF30" i="5"/>
  <c r="P28" i="5"/>
  <c r="AG19" i="5"/>
  <c r="BD8" i="5" s="1"/>
  <c r="W19" i="5"/>
  <c r="M19" i="5"/>
  <c r="AR8" i="5" s="1"/>
  <c r="AT8" i="5" s="1"/>
  <c r="Y18" i="5"/>
  <c r="O18" i="5"/>
  <c r="AR7" i="5" s="1"/>
  <c r="AT7" i="5" s="1"/>
  <c r="T17" i="5"/>
  <c r="AX6" i="5" s="1"/>
  <c r="AZ6" i="5" s="1"/>
  <c r="BA6" i="5" s="1"/>
  <c r="N17" i="5"/>
  <c r="AX12" i="5"/>
  <c r="AZ12" i="5" s="1"/>
  <c r="AR12" i="5"/>
  <c r="AT12" i="5" s="1"/>
  <c r="P21" i="5"/>
  <c r="AG32" i="5"/>
  <c r="AC32" i="5"/>
  <c r="W32" i="5"/>
  <c r="AY10" i="5" s="1"/>
  <c r="Q32" i="5"/>
  <c r="M32" i="5"/>
  <c r="AS10" i="5" s="1"/>
  <c r="AD31" i="5"/>
  <c r="AB31" i="5"/>
  <c r="BE9" i="5" s="1"/>
  <c r="T31" i="5"/>
  <c r="AY9" i="5" s="1"/>
  <c r="P31" i="5"/>
  <c r="AS9" i="5" s="1"/>
  <c r="AE30" i="5"/>
  <c r="U30" i="5"/>
  <c r="AY8" i="5" s="1"/>
  <c r="O30" i="5"/>
  <c r="AS8" i="5" s="1"/>
  <c r="BM6" i="5"/>
  <c r="AF29" i="5"/>
  <c r="AB29" i="5"/>
  <c r="BE7" i="5" s="1"/>
  <c r="Q28" i="5"/>
  <c r="M28" i="5"/>
  <c r="AB30" i="5"/>
  <c r="U19" i="5"/>
  <c r="AX8" i="5" s="1"/>
  <c r="AZ8" i="5" s="1"/>
  <c r="AE17" i="5"/>
  <c r="BD6" i="5" s="1"/>
  <c r="BF6" i="5" s="1"/>
  <c r="BG6" i="5" s="1"/>
  <c r="AG23" i="5"/>
  <c r="BD12" i="5" s="1"/>
  <c r="BF12" i="5" s="1"/>
  <c r="AL9" i="6"/>
  <c r="AZ8" i="7"/>
  <c r="AZ10" i="7"/>
  <c r="T33" i="6"/>
  <c r="AQ11" i="6" s="1"/>
  <c r="AR11" i="6" s="1"/>
  <c r="AZ11" i="7"/>
  <c r="T34" i="6"/>
  <c r="S24" i="6"/>
  <c r="S35" i="6"/>
  <c r="W24" i="6"/>
  <c r="W35" i="6"/>
  <c r="U24" i="6"/>
  <c r="AR13" i="7"/>
  <c r="AL13" i="7"/>
  <c r="AR12" i="7"/>
  <c r="AL12" i="7"/>
  <c r="AR11" i="7"/>
  <c r="AL11" i="7"/>
  <c r="AR10" i="7"/>
  <c r="AL10" i="7"/>
  <c r="AR9" i="7"/>
  <c r="AL9" i="7"/>
  <c r="AR8" i="7"/>
  <c r="AL8" i="7"/>
  <c r="AR7" i="7"/>
  <c r="AL7" i="7"/>
  <c r="AR6" i="7"/>
  <c r="AS6" i="7" s="1"/>
  <c r="AS7" i="7" s="1"/>
  <c r="AS8" i="7" s="1"/>
  <c r="AS9" i="7" s="1"/>
  <c r="AS10" i="7" s="1"/>
  <c r="AS11" i="7" s="1"/>
  <c r="AS12" i="7" s="1"/>
  <c r="AS13" i="7" s="1"/>
  <c r="AL6" i="7"/>
  <c r="AM6" i="7" s="1"/>
  <c r="BA14" i="7"/>
  <c r="T29" i="6"/>
  <c r="AQ7" i="6" s="1"/>
  <c r="AR7" i="6" s="1"/>
  <c r="AS7" i="6" s="1"/>
  <c r="AS8" i="6" s="1"/>
  <c r="AZ7" i="7"/>
  <c r="T31" i="6"/>
  <c r="AQ9" i="6" s="1"/>
  <c r="AR9" i="6" s="1"/>
  <c r="AZ9" i="7"/>
  <c r="S34" i="6"/>
  <c r="U34" i="6"/>
  <c r="W34" i="6"/>
  <c r="M35" i="6"/>
  <c r="AK13" i="6" s="1"/>
  <c r="AL13" i="6" s="1"/>
  <c r="AZ12" i="7"/>
  <c r="T35" i="6"/>
  <c r="X24" i="6"/>
  <c r="X35" i="6"/>
  <c r="AZ13" i="7"/>
  <c r="AZ14" i="7" s="1"/>
  <c r="AM8" i="6" l="1"/>
  <c r="AV7" i="6"/>
  <c r="AT9" i="5"/>
  <c r="AS9" i="6"/>
  <c r="AS10" i="6" s="1"/>
  <c r="AS11" i="6" s="1"/>
  <c r="AR13" i="1"/>
  <c r="AR9" i="1"/>
  <c r="AS9" i="1"/>
  <c r="AS10" i="1" s="1"/>
  <c r="AS11" i="1" s="1"/>
  <c r="AS12" i="1" s="1"/>
  <c r="AS13" i="1" s="1"/>
  <c r="AQ12" i="6"/>
  <c r="AR12" i="6" s="1"/>
  <c r="AY6" i="7"/>
  <c r="AM7" i="7"/>
  <c r="AP13" i="6"/>
  <c r="AS6" i="5"/>
  <c r="AT10" i="5"/>
  <c r="AQ13" i="6"/>
  <c r="BE8" i="5"/>
  <c r="BF8" i="5" s="1"/>
  <c r="BE10" i="5"/>
  <c r="BA7" i="5"/>
  <c r="BA8" i="5" s="1"/>
  <c r="BA9" i="5" s="1"/>
  <c r="AR6" i="5"/>
  <c r="AT6" i="5" s="1"/>
  <c r="AU6" i="5" s="1"/>
  <c r="AU7" i="5" s="1"/>
  <c r="BF10" i="5"/>
  <c r="BF7" i="5"/>
  <c r="BG7" i="5" s="1"/>
  <c r="AK11" i="1"/>
  <c r="AL11" i="1" s="1"/>
  <c r="M40" i="2"/>
  <c r="CO40" i="2"/>
  <c r="BA40" i="2"/>
  <c r="AK40" i="2"/>
  <c r="AS40" i="2"/>
  <c r="E45" i="2"/>
  <c r="BA45" i="2"/>
  <c r="AS45" i="2"/>
  <c r="M45" i="2"/>
  <c r="CO45" i="2"/>
  <c r="BY40" i="2"/>
  <c r="BX57" i="2" s="1"/>
  <c r="BW57" i="2" s="1"/>
  <c r="BV57" i="2" s="1"/>
  <c r="AC40" i="2"/>
  <c r="AC45" i="2"/>
  <c r="BY45" i="2"/>
  <c r="E40" i="2"/>
  <c r="AK45" i="2"/>
  <c r="AJ10" i="1"/>
  <c r="AL10" i="1" s="1"/>
  <c r="M27" i="2"/>
  <c r="N27" i="2" s="1"/>
  <c r="AF57" i="2"/>
  <c r="AE57" i="2" s="1"/>
  <c r="AD57" i="2" s="1"/>
  <c r="AC57" i="2" s="1"/>
  <c r="AB57" i="2" s="1"/>
  <c r="AA57" i="2" s="1"/>
  <c r="Z57" i="2" s="1"/>
  <c r="AK9" i="1"/>
  <c r="AK8" i="1"/>
  <c r="AL8" i="1" s="1"/>
  <c r="AK6" i="1"/>
  <c r="AL6" i="1" s="1"/>
  <c r="AM6" i="1" s="1"/>
  <c r="AM7" i="1" s="1"/>
  <c r="BD57" i="2"/>
  <c r="BC57" i="2" s="1"/>
  <c r="BB57" i="2" s="1"/>
  <c r="BA57" i="2" s="1"/>
  <c r="CR57" i="2"/>
  <c r="CQ57" i="2" s="1"/>
  <c r="CP57" i="2" s="1"/>
  <c r="CO57" i="2" s="1"/>
  <c r="CN57" i="2" s="1"/>
  <c r="CM57" i="2" s="1"/>
  <c r="CL57" i="2" s="1"/>
  <c r="AZ10" i="5"/>
  <c r="BP45" i="2"/>
  <c r="CV45" i="2"/>
  <c r="CF45" i="2"/>
  <c r="T45" i="2"/>
  <c r="BP40" i="2"/>
  <c r="BH45" i="2"/>
  <c r="AL9" i="1"/>
  <c r="BF40" i="2"/>
  <c r="CT45" i="2"/>
  <c r="CD45" i="2"/>
  <c r="R45" i="2"/>
  <c r="BN45" i="2"/>
  <c r="BF45" i="2"/>
  <c r="CD40" i="2"/>
  <c r="M57" i="2"/>
  <c r="AJ57" i="2"/>
  <c r="AI57" i="2" s="1"/>
  <c r="AH57" i="2" s="1"/>
  <c r="AK10" i="1"/>
  <c r="AK7" i="1"/>
  <c r="AL7" i="1" s="1"/>
  <c r="AT57" i="2"/>
  <c r="AS57" i="2" s="1"/>
  <c r="F57" i="2"/>
  <c r="E57" i="2" s="1"/>
  <c r="D57" i="2" s="1"/>
  <c r="C57" i="2" s="1"/>
  <c r="B57" i="2" s="1"/>
  <c r="CT40" i="2"/>
  <c r="BN40" i="2"/>
  <c r="T40" i="2"/>
  <c r="AM8" i="1" l="1"/>
  <c r="AV7" i="1"/>
  <c r="BG8" i="5"/>
  <c r="BM7" i="5"/>
  <c r="AR57" i="2"/>
  <c r="AQ57" i="2" s="1"/>
  <c r="AP57" i="2" s="1"/>
  <c r="L57" i="2"/>
  <c r="K57" i="2" s="1"/>
  <c r="J57" i="2" s="1"/>
  <c r="AZ57" i="2"/>
  <c r="AY57" i="2" s="1"/>
  <c r="AX57" i="2" s="1"/>
  <c r="DA57" i="2"/>
  <c r="BM57" i="2"/>
  <c r="Y57" i="2"/>
  <c r="BU40" i="2"/>
  <c r="Y40" i="2"/>
  <c r="CK57" i="2"/>
  <c r="CJ57" i="2" s="1"/>
  <c r="CI57" i="2" s="1"/>
  <c r="CH57" i="2" s="1"/>
  <c r="CG57" i="2" s="1"/>
  <c r="CF57" i="2" s="1"/>
  <c r="CE57" i="2" s="1"/>
  <c r="CD57" i="2" s="1"/>
  <c r="Y45" i="2"/>
  <c r="BM40" i="2"/>
  <c r="CK45" i="2"/>
  <c r="BU57" i="2"/>
  <c r="BT57" i="2" s="1"/>
  <c r="BS57" i="2" s="1"/>
  <c r="BR57" i="2" s="1"/>
  <c r="BQ57" i="2" s="1"/>
  <c r="BP57" i="2" s="1"/>
  <c r="BO57" i="2" s="1"/>
  <c r="BN57" i="2" s="1"/>
  <c r="CK40" i="2"/>
  <c r="BM45" i="2"/>
  <c r="DA45" i="2"/>
  <c r="DA40" i="2"/>
  <c r="BU45" i="2"/>
  <c r="AU8" i="5"/>
  <c r="BJ7" i="5"/>
  <c r="AY7" i="7"/>
  <c r="AV7" i="7"/>
  <c r="AM8" i="7"/>
  <c r="AS12" i="6"/>
  <c r="AM9" i="6"/>
  <c r="AV8" i="6"/>
  <c r="BA10" i="5"/>
  <c r="BA11" i="5" s="1"/>
  <c r="BA12" i="5" s="1"/>
  <c r="BA13" i="5" s="1"/>
  <c r="AR13" i="6"/>
  <c r="AM10" i="6" l="1"/>
  <c r="AV9" i="6"/>
  <c r="AY8" i="7"/>
  <c r="AV8" i="7"/>
  <c r="AM9" i="7"/>
  <c r="AU9" i="5"/>
  <c r="BJ8" i="5"/>
  <c r="BL57" i="2"/>
  <c r="BK57" i="2" s="1"/>
  <c r="BJ57" i="2" s="1"/>
  <c r="BI57" i="2" s="1"/>
  <c r="BH57" i="2" s="1"/>
  <c r="BG57" i="2" s="1"/>
  <c r="BF57" i="2" s="1"/>
  <c r="BG9" i="5"/>
  <c r="BM8" i="5"/>
  <c r="AM9" i="1"/>
  <c r="AV8" i="1"/>
  <c r="AS13" i="6"/>
  <c r="X57" i="2"/>
  <c r="W57" i="2" s="1"/>
  <c r="V57" i="2" s="1"/>
  <c r="U57" i="2" s="1"/>
  <c r="T57" i="2" s="1"/>
  <c r="S57" i="2" s="1"/>
  <c r="R57" i="2" s="1"/>
  <c r="CZ57" i="2"/>
  <c r="CY57" i="2" s="1"/>
  <c r="CX57" i="2" s="1"/>
  <c r="CW57" i="2" s="1"/>
  <c r="CV57" i="2" s="1"/>
  <c r="CU57" i="2" s="1"/>
  <c r="CT57" i="2" s="1"/>
  <c r="AM10" i="1" l="1"/>
  <c r="AV9" i="1"/>
  <c r="BG10" i="5"/>
  <c r="BM9" i="5"/>
  <c r="AY9" i="7"/>
  <c r="AV9" i="7"/>
  <c r="AM10" i="7"/>
  <c r="AM11" i="6"/>
  <c r="AV10" i="6"/>
  <c r="AU10" i="5"/>
  <c r="BJ9" i="5"/>
  <c r="AY10" i="7" l="1"/>
  <c r="AV10" i="7"/>
  <c r="AM11" i="7"/>
  <c r="BG11" i="5"/>
  <c r="BM10" i="5"/>
  <c r="AM11" i="1"/>
  <c r="AV10" i="1"/>
  <c r="AU11" i="5"/>
  <c r="BJ10" i="5"/>
  <c r="AM12" i="6"/>
  <c r="AV11" i="6"/>
  <c r="AY11" i="7" l="1"/>
  <c r="AV11" i="7"/>
  <c r="AM12" i="7"/>
  <c r="AV12" i="6"/>
  <c r="AM13" i="6"/>
  <c r="AV13" i="6" s="1"/>
  <c r="BJ11" i="5"/>
  <c r="AU12" i="5"/>
  <c r="AM12" i="1"/>
  <c r="AV11" i="1"/>
  <c r="BG12" i="5"/>
  <c r="BM11" i="5"/>
  <c r="BJ12" i="5" l="1"/>
  <c r="AU13" i="5"/>
  <c r="BJ13" i="5" s="1"/>
  <c r="AY12" i="7"/>
  <c r="AV12" i="7"/>
  <c r="AM13" i="7"/>
  <c r="BG13" i="5"/>
  <c r="BM13" i="5" s="1"/>
  <c r="BM12" i="5"/>
  <c r="AM13" i="1"/>
  <c r="AV13" i="1" s="1"/>
  <c r="AV12" i="1"/>
  <c r="AY13" i="7" l="1"/>
  <c r="AY14" i="7" s="1"/>
  <c r="AV13" i="7"/>
</calcChain>
</file>

<file path=xl/comments1.xml><?xml version="1.0" encoding="utf-8"?>
<comments xmlns="http://schemas.openxmlformats.org/spreadsheetml/2006/main">
  <authors>
    <author>Author</author>
  </authors>
  <commentList>
    <comment ref="C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D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A10" authorId="0">
      <text>
        <r>
          <rPr>
            <sz val="8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D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D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H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C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D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C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D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</commentList>
</comments>
</file>

<file path=xl/sharedStrings.xml><?xml version="1.0" encoding="utf-8"?>
<sst xmlns="http://schemas.openxmlformats.org/spreadsheetml/2006/main" count="942" uniqueCount="141">
  <si>
    <t>Index Numbers ;  Intermediate ;  Domestic ;</t>
  </si>
  <si>
    <t>Unit</t>
  </si>
  <si>
    <t>Quarterly Index ;  Ordinary time hourly rates of pay excluding bonuses ;  Australia ;  Private and Public ;  Electricity, gas, water and waste services ;</t>
  </si>
  <si>
    <t>Index Numbers</t>
  </si>
  <si>
    <t>Index Numbers ;  729 Other administrative services ;</t>
  </si>
  <si>
    <t>Index Numbers ;  592 Data processing, web hosting and electronic information storage services ;</t>
  </si>
  <si>
    <t>Index Numbers ;  695 Market research and statistical services ;</t>
  </si>
  <si>
    <t>Index Numbers ;  693 Legal and accounting services ;</t>
  </si>
  <si>
    <t>Series Type</t>
  </si>
  <si>
    <t>Original</t>
  </si>
  <si>
    <t>Data Type</t>
  </si>
  <si>
    <t>INDEX</t>
  </si>
  <si>
    <t>Frequency</t>
  </si>
  <si>
    <t>Quarter</t>
  </si>
  <si>
    <t>Collection Month</t>
  </si>
  <si>
    <t>Series Start</t>
  </si>
  <si>
    <t>Series End</t>
  </si>
  <si>
    <t>No. Obs</t>
  </si>
  <si>
    <t>Series ID</t>
  </si>
  <si>
    <t>A2314868L</t>
  </si>
  <si>
    <t>A2314220W</t>
  </si>
  <si>
    <t>A3343918K</t>
  </si>
  <si>
    <t>A3343942K</t>
  </si>
  <si>
    <t>A3343926K</t>
  </si>
  <si>
    <t>A2639399R</t>
  </si>
  <si>
    <t>Annual series - calendar year</t>
  </si>
  <si>
    <t>Annual series - 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</si>
  <si>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</si>
  <si>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</si>
  <si>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</si>
  <si>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</si>
  <si>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</si>
  <si>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</si>
  <si>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</si>
  <si>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</si>
  <si>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Labour</t>
  </si>
  <si>
    <t>Computer</t>
  </si>
  <si>
    <t>Secretarial</t>
  </si>
  <si>
    <t>Legal</t>
  </si>
  <si>
    <t>Advertising</t>
  </si>
  <si>
    <t>Weights</t>
  </si>
  <si>
    <t>Electricity, gas, water and waste services ;  Net capital stock: Chain volume measures ;</t>
  </si>
  <si>
    <t>$ Millions</t>
  </si>
  <si>
    <t>DERIVED</t>
  </si>
  <si>
    <t>Annual</t>
  </si>
  <si>
    <t>A3348086W</t>
  </si>
  <si>
    <t>Electricity, gas, water and waste services ;  Net capital stock: Current prices ;</t>
  </si>
  <si>
    <t>A3346565V</t>
  </si>
  <si>
    <t>Calendar year values</t>
  </si>
  <si>
    <t>Financial year data</t>
  </si>
  <si>
    <t>Current/ chain volume</t>
  </si>
  <si>
    <t>Laspeyres index</t>
  </si>
  <si>
    <t>Paasche index</t>
  </si>
  <si>
    <t>year-to-year</t>
  </si>
  <si>
    <t>Price</t>
  </si>
  <si>
    <t>Calendar year</t>
  </si>
  <si>
    <t>Adjusted calendar year</t>
  </si>
  <si>
    <t>Opex Price Index</t>
  </si>
  <si>
    <t>Source data: ABS</t>
  </si>
  <si>
    <t>LPI and PPIs</t>
  </si>
  <si>
    <t>Opex price index</t>
  </si>
  <si>
    <t>Fisher index</t>
  </si>
  <si>
    <t>Finanical year</t>
  </si>
  <si>
    <t>Business</t>
  </si>
  <si>
    <t>Price relativity 1</t>
  </si>
  <si>
    <t>Price relativity 2</t>
  </si>
  <si>
    <t>Capital stock measures</t>
  </si>
  <si>
    <t>ActewAGL</t>
  </si>
  <si>
    <t>AusGrid</t>
  </si>
  <si>
    <t>Citipower</t>
  </si>
  <si>
    <t>Endeavour</t>
  </si>
  <si>
    <t>Energex</t>
  </si>
  <si>
    <t>Ergon</t>
  </si>
  <si>
    <t>Essential</t>
  </si>
  <si>
    <t>Jemena</t>
  </si>
  <si>
    <t>Powercor</t>
  </si>
  <si>
    <t>SA Power Networks</t>
  </si>
  <si>
    <t>SP AusNet</t>
  </si>
  <si>
    <t>Aurora</t>
  </si>
  <si>
    <t>United Energy</t>
  </si>
  <si>
    <t>Financial year</t>
  </si>
  <si>
    <t>Constant price investments</t>
  </si>
  <si>
    <t>DRAB0105</t>
  </si>
  <si>
    <t>Constant price 2012/13 base</t>
  </si>
  <si>
    <t>Constant price retirements</t>
  </si>
  <si>
    <t>DRAB0106</t>
  </si>
  <si>
    <t>Constant price 2013/13 base</t>
  </si>
  <si>
    <t>Average annual depreciation rate</t>
  </si>
  <si>
    <t>DRAB0101</t>
  </si>
  <si>
    <t>DRAB0103</t>
  </si>
  <si>
    <t>Annual depreciation rate</t>
  </si>
  <si>
    <t>Real capital stock at end of period</t>
  </si>
  <si>
    <t>2013 going backward</t>
  </si>
  <si>
    <t>2013/14</t>
  </si>
  <si>
    <t>Note: 2013 calendar year value can't determined without figures to 2014 financial year.</t>
  </si>
  <si>
    <t>Annual series - year ending on 31 March</t>
  </si>
  <si>
    <t>Year ending on 31 March</t>
  </si>
  <si>
    <t>Adjusted year ending on March 31</t>
  </si>
  <si>
    <t>Earnings; Persons; Full Time; Adult; Ordinary time earnings ;  Electricity, Gas, Water and Waste Services ;</t>
  </si>
  <si>
    <t>01/04/2005 - 31/03/2006</t>
  </si>
  <si>
    <t>01/04/2006 - 31/03/2007</t>
  </si>
  <si>
    <t>01/04/2007 - 31/03/2008</t>
  </si>
  <si>
    <t>01/04/2008 - 31/03/2009</t>
  </si>
  <si>
    <t>01/04/2009 - 31/03/2010</t>
  </si>
  <si>
    <t>01/04/2010 - 31/03/2011</t>
  </si>
  <si>
    <t>01/04/2011 - 31/03/2012</t>
  </si>
  <si>
    <t>01/04/2012 - 31/03/2013</t>
  </si>
  <si>
    <t>AWOTE index</t>
  </si>
  <si>
    <t>$</t>
  </si>
  <si>
    <t>RATIO</t>
  </si>
  <si>
    <t>Biannual</t>
  </si>
  <si>
    <t>A2719023T</t>
  </si>
  <si>
    <t>5204.0 Australian system of national accounts</t>
  </si>
  <si>
    <t>Table 63</t>
  </si>
  <si>
    <t>ABS price indexes</t>
  </si>
  <si>
    <t>Total</t>
  </si>
  <si>
    <t>See documentation in 'ABSData_Documentation'</t>
  </si>
  <si>
    <t>cumulative (base year 2005/06)</t>
  </si>
  <si>
    <t>cumulative (base year 2006)</t>
  </si>
  <si>
    <t>cumulative (base year 04/2005-03/2006)</t>
  </si>
  <si>
    <t>Opex price index using AWOTE and PPIs</t>
  </si>
  <si>
    <t>Opex price index using WPI and PPIs</t>
  </si>
  <si>
    <t>Constant-price capital stock</t>
  </si>
  <si>
    <t>Constant-price capital stock (including capital good price index construction)</t>
  </si>
  <si>
    <t>Note: Reference year for the chain volume measure is 2011-12.</t>
  </si>
  <si>
    <t>Capital goods price index (CGPI)</t>
  </si>
  <si>
    <t xml:space="preserve">Net capital stock - Chain volume measure </t>
  </si>
  <si>
    <t xml:space="preserve">Net capital stock - Current prices </t>
  </si>
  <si>
    <t>CGPI</t>
  </si>
  <si>
    <t>2012-13 As base year</t>
  </si>
  <si>
    <t>Annual series - Financial year</t>
  </si>
  <si>
    <t>Cumulative CGPI Index rebased to 2012/13 (=1)</t>
  </si>
  <si>
    <t>Inverse of the Cumulative  CGPI index</t>
  </si>
  <si>
    <t>Annual series - Calendar year</t>
  </si>
  <si>
    <t>Source: DNSP RIN data - Table 4.1 Total RAB asset values</t>
  </si>
  <si>
    <t>Index Numbers ;  CPI</t>
  </si>
  <si>
    <t>Opex price index using WPI and CPI</t>
  </si>
  <si>
    <t>CPI</t>
  </si>
  <si>
    <t>PPIs</t>
  </si>
  <si>
    <t>WPI</t>
  </si>
  <si>
    <t>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</si>
</sst>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mmm\-yyyy"/>
    <numFmt numFmtId="165" formatCode="0.0;\-0.0;0.0;@"/>
    <numFmt numFmtId="166" formatCode="0;\-0;0;@"/>
    <numFmt numFmtId="167" formatCode="0.000"/>
    <numFmt numFmtId="168" formatCode="0.0"/>
    <numFmt numFmtId="169" formatCode="0.00;\-0.00;0.00;@"/>
  </numFmts>
  <fonts count="1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indexed="81"/>
      <name val="Tahoma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i/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i/>
      <sz val="11"/>
      <name val="Times New Roman"/>
      <family val="1"/>
    </font>
    <font>
      <sz val="11"/>
      <color indexed="8"/>
      <name val="Calibri"/>
      <family val="2"/>
    </font>
    <font>
      <sz val="8"/>
      <name val="Arial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2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3" fillId="0" borderId="0"/>
    <xf numFmtId="9" fontId="12" fillId="0" borderId="0" applyFont="0" applyFill="0" applyBorder="0" applyAlignment="0" applyProtection="0"/>
  </cellStyleXfs>
  <cellXfs count="101">
    <xf numFmtId="0" fontId="0" fillId="0" borderId="0" xfId="0"/>
    <xf numFmtId="165" fontId="1" fillId="0" borderId="0" xfId="0" applyNumberFormat="1" applyFont="1" applyAlignment="1"/>
    <xf numFmtId="165" fontId="0" fillId="0" borderId="0" xfId="0" applyNumberFormat="1"/>
    <xf numFmtId="0" fontId="0" fillId="0" borderId="0" xfId="0" applyAlignment="1">
      <alignment wrapText="1"/>
    </xf>
    <xf numFmtId="0" fontId="0" fillId="0" borderId="0" xfId="0" applyFill="1"/>
    <xf numFmtId="0" fontId="6" fillId="0" borderId="0" xfId="0" applyFont="1"/>
    <xf numFmtId="0" fontId="7" fillId="0" borderId="0" xfId="0" applyFont="1"/>
    <xf numFmtId="0" fontId="5" fillId="0" borderId="0" xfId="4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8" fillId="0" borderId="0" xfId="0" applyFont="1" applyAlignment="1"/>
    <xf numFmtId="0" fontId="5" fillId="0" borderId="0" xfId="4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4" applyFont="1" applyAlignment="1"/>
    <xf numFmtId="0" fontId="5" fillId="0" borderId="0" xfId="0" applyFont="1" applyAlignment="1"/>
    <xf numFmtId="164" fontId="8" fillId="0" borderId="0" xfId="0" applyNumberFormat="1" applyFont="1" applyAlignment="1"/>
    <xf numFmtId="164" fontId="5" fillId="0" borderId="0" xfId="4" applyNumberFormat="1" applyFont="1" applyAlignment="1"/>
    <xf numFmtId="164" fontId="5" fillId="0" borderId="0" xfId="0" applyNumberFormat="1" applyFont="1" applyAlignment="1"/>
    <xf numFmtId="164" fontId="5" fillId="0" borderId="0" xfId="0" applyNumberFormat="1" applyFont="1" applyAlignment="1">
      <alignment horizontal="left"/>
    </xf>
    <xf numFmtId="165" fontId="5" fillId="0" borderId="0" xfId="4" applyNumberFormat="1" applyFont="1" applyAlignment="1"/>
    <xf numFmtId="165" fontId="5" fillId="0" borderId="0" xfId="0" applyNumberFormat="1" applyFont="1" applyAlignment="1"/>
    <xf numFmtId="0" fontId="7" fillId="0" borderId="0" xfId="0" applyFont="1" applyAlignment="1">
      <alignment wrapText="1"/>
    </xf>
    <xf numFmtId="165" fontId="7" fillId="0" borderId="0" xfId="0" applyNumberFormat="1" applyFont="1"/>
    <xf numFmtId="166" fontId="5" fillId="0" borderId="0" xfId="0" applyNumberFormat="1" applyFont="1" applyAlignment="1"/>
    <xf numFmtId="0" fontId="9" fillId="0" borderId="0" xfId="0" applyFont="1"/>
    <xf numFmtId="0" fontId="10" fillId="0" borderId="0" xfId="0" applyFont="1"/>
    <xf numFmtId="168" fontId="7" fillId="0" borderId="0" xfId="0" applyNumberFormat="1" applyFont="1"/>
    <xf numFmtId="1" fontId="11" fillId="0" borderId="0" xfId="0" applyNumberFormat="1" applyFont="1" applyAlignment="1">
      <alignment vertical="top" wrapText="1"/>
    </xf>
    <xf numFmtId="167" fontId="7" fillId="0" borderId="0" xfId="0" applyNumberFormat="1" applyFont="1"/>
    <xf numFmtId="2" fontId="7" fillId="0" borderId="0" xfId="0" applyNumberFormat="1" applyFont="1"/>
    <xf numFmtId="0" fontId="7" fillId="0" borderId="0" xfId="0" applyFont="1" applyFill="1"/>
    <xf numFmtId="0" fontId="6" fillId="0" borderId="0" xfId="0" applyFont="1" applyFill="1"/>
    <xf numFmtId="0" fontId="9" fillId="0" borderId="0" xfId="0" applyFont="1" applyFill="1"/>
    <xf numFmtId="0" fontId="10" fillId="0" borderId="0" xfId="0" applyFont="1" applyFill="1"/>
    <xf numFmtId="0" fontId="5" fillId="0" borderId="0" xfId="0" applyFont="1" applyFill="1" applyAlignment="1">
      <alignment horizontal="right" wrapText="1"/>
    </xf>
    <xf numFmtId="168" fontId="7" fillId="0" borderId="0" xfId="0" applyNumberFormat="1" applyFont="1" applyFill="1"/>
    <xf numFmtId="167" fontId="7" fillId="0" borderId="0" xfId="0" applyNumberFormat="1" applyFont="1" applyFill="1"/>
    <xf numFmtId="2" fontId="7" fillId="0" borderId="0" xfId="0" applyNumberFormat="1" applyFont="1" applyFill="1"/>
    <xf numFmtId="0" fontId="5" fillId="0" borderId="0" xfId="4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2" applyFont="1" applyAlignment="1"/>
    <xf numFmtId="165" fontId="5" fillId="0" borderId="0" xfId="3" applyNumberFormat="1" applyFont="1" applyAlignment="1"/>
    <xf numFmtId="0" fontId="5" fillId="0" borderId="0" xfId="0" applyFont="1" applyFill="1" applyAlignment="1"/>
    <xf numFmtId="165" fontId="5" fillId="0" borderId="0" xfId="0" applyNumberFormat="1" applyFont="1" applyFill="1" applyAlignment="1"/>
    <xf numFmtId="164" fontId="5" fillId="0" borderId="0" xfId="0" applyNumberFormat="1" applyFont="1" applyFill="1" applyAlignment="1"/>
    <xf numFmtId="0" fontId="7" fillId="0" borderId="0" xfId="0" applyFont="1" applyAlignment="1">
      <alignment vertical="top"/>
    </xf>
    <xf numFmtId="0" fontId="5" fillId="0" borderId="0" xfId="0" applyFont="1" applyAlignment="1">
      <alignment horizontal="right" vertical="top" wrapText="1"/>
    </xf>
    <xf numFmtId="0" fontId="5" fillId="0" borderId="0" xfId="0" applyFont="1" applyFill="1" applyAlignment="1">
      <alignment horizontal="right" vertical="top" wrapText="1"/>
    </xf>
    <xf numFmtId="0" fontId="9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0" borderId="0" xfId="3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vertical="top"/>
    </xf>
    <xf numFmtId="168" fontId="7" fillId="0" borderId="0" xfId="0" applyNumberFormat="1" applyFont="1" applyAlignment="1">
      <alignment vertical="top"/>
    </xf>
    <xf numFmtId="167" fontId="7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0" fontId="5" fillId="0" borderId="0" xfId="0" applyFont="1" applyAlignment="1">
      <alignment horizontal="left" vertical="top" wrapText="1"/>
    </xf>
    <xf numFmtId="167" fontId="9" fillId="0" borderId="0" xfId="0" applyNumberFormat="1" applyFont="1"/>
    <xf numFmtId="0" fontId="7" fillId="0" borderId="0" xfId="0" applyFont="1" applyFill="1" applyAlignment="1">
      <alignment wrapText="1"/>
    </xf>
    <xf numFmtId="0" fontId="9" fillId="0" borderId="0" xfId="0" applyFont="1" applyAlignment="1">
      <alignment wrapText="1"/>
    </xf>
    <xf numFmtId="0" fontId="7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wrapText="1"/>
    </xf>
    <xf numFmtId="167" fontId="6" fillId="0" borderId="0" xfId="0" applyNumberFormat="1" applyFont="1"/>
    <xf numFmtId="167" fontId="6" fillId="0" borderId="0" xfId="0" applyNumberFormat="1" applyFont="1" applyAlignment="1">
      <alignment horizontal="right" wrapText="1"/>
    </xf>
    <xf numFmtId="169" fontId="5" fillId="0" borderId="0" xfId="0" applyNumberFormat="1" applyFont="1" applyAlignment="1"/>
    <xf numFmtId="0" fontId="5" fillId="0" borderId="0" xfId="4" applyFont="1" applyAlignment="1">
      <alignment horizontal="right" vertical="top" wrapText="1"/>
    </xf>
    <xf numFmtId="0" fontId="5" fillId="0" borderId="0" xfId="0" applyFont="1" applyAlignment="1">
      <alignment wrapText="1"/>
    </xf>
    <xf numFmtId="167" fontId="6" fillId="0" borderId="0" xfId="0" applyNumberFormat="1" applyFont="1" applyFill="1"/>
    <xf numFmtId="167" fontId="6" fillId="0" borderId="0" xfId="0" applyNumberFormat="1" applyFont="1" applyFill="1" applyAlignment="1">
      <alignment horizontal="right" wrapText="1"/>
    </xf>
    <xf numFmtId="0" fontId="5" fillId="0" borderId="0" xfId="0" applyFont="1" applyAlignment="1">
      <alignment vertical="top" wrapText="1"/>
    </xf>
    <xf numFmtId="0" fontId="5" fillId="0" borderId="0" xfId="0" applyFont="1"/>
    <xf numFmtId="0" fontId="7" fillId="2" borderId="0" xfId="0" applyFont="1" applyFill="1"/>
    <xf numFmtId="0" fontId="7" fillId="3" borderId="0" xfId="0" applyFont="1" applyFill="1"/>
    <xf numFmtId="0" fontId="7" fillId="2" borderId="0" xfId="0" applyNumberFormat="1" applyFont="1" applyFill="1"/>
    <xf numFmtId="0" fontId="7" fillId="3" borderId="0" xfId="0" applyNumberFormat="1" applyFont="1" applyFill="1"/>
    <xf numFmtId="0" fontId="7" fillId="0" borderId="1" xfId="0" applyFont="1" applyBorder="1"/>
    <xf numFmtId="4" fontId="7" fillId="2" borderId="1" xfId="0" applyNumberFormat="1" applyFont="1" applyFill="1" applyBorder="1"/>
    <xf numFmtId="4" fontId="7" fillId="3" borderId="1" xfId="0" applyNumberFormat="1" applyFont="1" applyFill="1" applyBorder="1"/>
    <xf numFmtId="0" fontId="7" fillId="0" borderId="1" xfId="0" applyFont="1" applyFill="1" applyBorder="1"/>
    <xf numFmtId="43" fontId="7" fillId="2" borderId="1" xfId="1" applyFont="1" applyFill="1" applyBorder="1"/>
    <xf numFmtId="43" fontId="7" fillId="3" borderId="1" xfId="1" applyFont="1" applyFill="1" applyBorder="1"/>
    <xf numFmtId="0" fontId="7" fillId="2" borderId="1" xfId="0" applyFont="1" applyFill="1" applyBorder="1"/>
    <xf numFmtId="0" fontId="7" fillId="3" borderId="1" xfId="0" applyFont="1" applyFill="1" applyBorder="1"/>
    <xf numFmtId="10" fontId="7" fillId="2" borderId="1" xfId="6" applyNumberFormat="1" applyFont="1" applyFill="1" applyBorder="1"/>
    <xf numFmtId="10" fontId="7" fillId="3" borderId="1" xfId="6" applyNumberFormat="1" applyFont="1" applyFill="1" applyBorder="1"/>
    <xf numFmtId="165" fontId="1" fillId="0" borderId="0" xfId="0" applyNumberFormat="1" applyFont="1" applyFill="1" applyAlignment="1"/>
    <xf numFmtId="0" fontId="7" fillId="0" borderId="0" xfId="0" applyFont="1" applyAlignment="1">
      <alignment horizontal="left" vertical="top" wrapText="1"/>
    </xf>
    <xf numFmtId="4" fontId="0" fillId="0" borderId="0" xfId="0" applyNumberFormat="1"/>
    <xf numFmtId="10" fontId="7" fillId="0" borderId="1" xfId="0" applyNumberFormat="1" applyFont="1" applyFill="1" applyBorder="1"/>
    <xf numFmtId="10" fontId="7" fillId="2" borderId="1" xfId="0" applyNumberFormat="1" applyFont="1" applyFill="1" applyBorder="1"/>
    <xf numFmtId="10" fontId="7" fillId="3" borderId="1" xfId="0" applyNumberFormat="1" applyFont="1" applyFill="1" applyBorder="1"/>
    <xf numFmtId="10" fontId="7" fillId="0" borderId="0" xfId="0" applyNumberFormat="1" applyFont="1"/>
    <xf numFmtId="1" fontId="0" fillId="0" borderId="0" xfId="0" applyNumberFormat="1"/>
    <xf numFmtId="0" fontId="6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165" fontId="13" fillId="0" borderId="0" xfId="0" applyNumberFormat="1" applyFont="1" applyAlignment="1"/>
    <xf numFmtId="0" fontId="5" fillId="0" borderId="0" xfId="5" applyFont="1" applyAlignment="1">
      <alignment horizontal="left" wrapText="1"/>
    </xf>
    <xf numFmtId="165" fontId="5" fillId="0" borderId="0" xfId="5" applyNumberFormat="1" applyFont="1" applyAlignment="1"/>
    <xf numFmtId="1" fontId="5" fillId="0" borderId="0" xfId="0" applyNumberFormat="1" applyFont="1" applyAlignment="1">
      <alignment horizontal="right" wrapText="1"/>
    </xf>
    <xf numFmtId="1" fontId="7" fillId="0" borderId="0" xfId="0" applyNumberFormat="1" applyFont="1"/>
    <xf numFmtId="167" fontId="0" fillId="0" borderId="0" xfId="0" applyNumberFormat="1"/>
  </cellXfs>
  <cellStyles count="7">
    <cellStyle name="Comma" xfId="1" builtinId="3"/>
    <cellStyle name="Normal" xfId="0" builtinId="0"/>
    <cellStyle name="Normal 2" xfId="2"/>
    <cellStyle name="Normal 3" xfId="3"/>
    <cellStyle name="Normal 3 2" xfId="4"/>
    <cellStyle name="Normal 3_DNSP opex cpi price and constant capital price index" xfId="5"/>
    <cellStyle name="Percent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6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Chain volume measure</c:v>
          </c:tx>
          <c:marker>
            <c:symbol val="none"/>
          </c:marker>
          <c:val>
            <c:numRef>
              <c:f>ABSData_Documentation!$B$95:$B$110</c:f>
              <c:numCache>
                <c:formatCode>0.0;\-0.0;0.0;@</c:formatCode>
                <c:ptCount val="16"/>
              </c:numCache>
            </c:numRef>
          </c:val>
          <c:smooth val="0"/>
        </c:ser>
        <c:ser>
          <c:idx val="1"/>
          <c:order val="1"/>
          <c:tx>
            <c:v>Current prices</c:v>
          </c:tx>
          <c:marker>
            <c:symbol val="none"/>
          </c:marker>
          <c:val>
            <c:numRef>
              <c:f>ABSData_Documentation!$C$95:$C$110</c:f>
              <c:numCache>
                <c:formatCode>0;\-0;0;@</c:formatCode>
                <c:ptCount val="16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0326528"/>
        <c:axId val="426390272"/>
      </c:lineChart>
      <c:catAx>
        <c:axId val="370326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26390272"/>
        <c:crosses val="autoZero"/>
        <c:auto val="1"/>
        <c:lblAlgn val="ctr"/>
        <c:lblOffset val="100"/>
        <c:noMultiLvlLbl val="0"/>
      </c:catAx>
      <c:valAx>
        <c:axId val="426390272"/>
        <c:scaling>
          <c:orientation val="minMax"/>
        </c:scaling>
        <c:delete val="0"/>
        <c:axPos val="l"/>
        <c:majorGridlines/>
        <c:numFmt formatCode="0.0;\-0.0;0.0;@" sourceLinked="1"/>
        <c:majorTickMark val="out"/>
        <c:minorTickMark val="none"/>
        <c:tickLblPos val="nextTo"/>
        <c:crossAx val="3703265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137531068765531E-2"/>
          <c:y val="4.2119565217391304E-2"/>
          <c:w val="0.90057995028997517"/>
          <c:h val="0.8519021739130434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'Non-LabourPriceIndex'!$AX$6:$AX$13</c:f>
              <c:numCache>
                <c:formatCode>0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'Non-LabourPriceIndex'!$AY$6:$AY$13</c:f>
              <c:numCache>
                <c:formatCode>0.000</c:formatCode>
                <c:ptCount val="8"/>
                <c:pt idx="0">
                  <c:v>1</c:v>
                </c:pt>
                <c:pt idx="1">
                  <c:v>1.0340877992523538</c:v>
                </c:pt>
                <c:pt idx="2">
                  <c:v>1.0832950631698968</c:v>
                </c:pt>
                <c:pt idx="3">
                  <c:v>1.0814173824889921</c:v>
                </c:pt>
                <c:pt idx="4">
                  <c:v>1.0981941455961433</c:v>
                </c:pt>
                <c:pt idx="5">
                  <c:v>1.137590171433281</c:v>
                </c:pt>
                <c:pt idx="6">
                  <c:v>1.1582540691362131</c:v>
                </c:pt>
                <c:pt idx="7">
                  <c:v>1.1821688790845224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000000"/>
              </a:solidFill>
              <a:prstDash val="lgDash"/>
            </a:ln>
          </c:spPr>
          <c:marker>
            <c:symbol val="none"/>
          </c:marker>
          <c:cat>
            <c:numRef>
              <c:f>'Non-LabourPriceIndex'!$AX$6:$AX$13</c:f>
              <c:numCache>
                <c:formatCode>0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'Non-LabourPriceIndex'!$AZ$6:$AZ$13</c:f>
              <c:numCache>
                <c:formatCode>General</c:formatCode>
                <c:ptCount val="8"/>
                <c:pt idx="0">
                  <c:v>1</c:v>
                </c:pt>
                <c:pt idx="1">
                  <c:v>1.0296208530805686</c:v>
                </c:pt>
                <c:pt idx="2">
                  <c:v>1.064277251184834</c:v>
                </c:pt>
                <c:pt idx="3">
                  <c:v>1.0974526066350709</c:v>
                </c:pt>
                <c:pt idx="4">
                  <c:v>1.1229265402843602</c:v>
                </c:pt>
                <c:pt idx="5">
                  <c:v>1.1578791469194312</c:v>
                </c:pt>
                <c:pt idx="6">
                  <c:v>1.184537914691943</c:v>
                </c:pt>
                <c:pt idx="7">
                  <c:v>1.2114928909952607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Ref>
              <c:f>'Non-LabourPriceIndex'!$AX$6:$AX$13</c:f>
              <c:numCache>
                <c:formatCode>0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'Non-LabourPriceIndex'!$BA$6:$BA$13</c:f>
              <c:numCache>
                <c:formatCode>General</c:formatCode>
                <c:ptCount val="8"/>
                <c:pt idx="0">
                  <c:v>1</c:v>
                </c:pt>
                <c:pt idx="1">
                  <c:v>1.0479315263908699</c:v>
                </c:pt>
                <c:pt idx="2">
                  <c:v>1.0918687589158345</c:v>
                </c:pt>
                <c:pt idx="3">
                  <c:v>1.1412268188302426</c:v>
                </c:pt>
                <c:pt idx="4">
                  <c:v>1.190870185449358</c:v>
                </c:pt>
                <c:pt idx="5">
                  <c:v>1.2405135520684736</c:v>
                </c:pt>
                <c:pt idx="6">
                  <c:v>1.2838801711840229</c:v>
                </c:pt>
                <c:pt idx="7">
                  <c:v>1.3380884450784594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239936"/>
        <c:axId val="435241728"/>
      </c:lineChart>
      <c:catAx>
        <c:axId val="43523993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24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241728"/>
        <c:scaling>
          <c:orientation val="minMax"/>
          <c:min val="0.9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239936"/>
        <c:crosses val="autoZero"/>
        <c:crossBetween val="midCat"/>
        <c:majorUnit val="0.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7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112</xdr:row>
      <xdr:rowOff>106680</xdr:rowOff>
    </xdr:from>
    <xdr:to>
      <xdr:col>7</xdr:col>
      <xdr:colOff>388620</xdr:colOff>
      <xdr:row>126</xdr:row>
      <xdr:rowOff>182880</xdr:rowOff>
    </xdr:to>
    <xdr:graphicFrame macro="">
      <xdr:nvGraphicFramePr>
        <xdr:cNvPr id="205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533" cy="5599276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0.80525</cdr:x>
      <cdr:y>0.0975</cdr:y>
    </cdr:from>
    <cdr:to>
      <cdr:x>0.94025</cdr:x>
      <cdr:y>0.174</cdr:y>
    </cdr:to>
    <cdr:sp macro="" textlink="">
      <cdr:nvSpPr>
        <cdr:cNvPr id="92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06158" y="546811"/>
          <a:ext cx="1241641" cy="4290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36576" rIns="45720" bIns="36576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EGW WPI</a:t>
          </a:r>
        </a:p>
      </cdr:txBody>
    </cdr:sp>
  </cdr:relSizeAnchor>
  <cdr:relSizeAnchor xmlns:cdr="http://schemas.openxmlformats.org/drawingml/2006/chartDrawing">
    <cdr:from>
      <cdr:x>0.74925</cdr:x>
      <cdr:y>0.4715</cdr:y>
    </cdr:from>
    <cdr:to>
      <cdr:x>0.95375</cdr:x>
      <cdr:y>0.5795</cdr:y>
    </cdr:to>
    <cdr:sp macro="" textlink="">
      <cdr:nvSpPr>
        <cdr:cNvPr id="92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91107" y="2644323"/>
          <a:ext cx="1880856" cy="6056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36576" rIns="45720" bIns="36576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Weighted average PPI</a:t>
          </a:r>
        </a:p>
      </cdr:txBody>
    </cdr:sp>
  </cdr:relSizeAnchor>
  <cdr:relSizeAnchor xmlns:cdr="http://schemas.openxmlformats.org/drawingml/2006/chartDrawing">
    <cdr:from>
      <cdr:x>0.8735</cdr:x>
      <cdr:y>0.32825</cdr:y>
    </cdr:from>
    <cdr:to>
      <cdr:x>0.93025</cdr:x>
      <cdr:y>0.37425</cdr:y>
    </cdr:to>
    <cdr:sp macro="" textlink="">
      <cdr:nvSpPr>
        <cdr:cNvPr id="92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33876" y="1840931"/>
          <a:ext cx="521950" cy="2579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36576" rIns="45720" bIns="36576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CPI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0AER%20consolidated%20master%20shee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pdate History"/>
      <sheetName val="2. Revenue"/>
      <sheetName val="3. Opex"/>
      <sheetName val="4. Assets (RAB)"/>
      <sheetName val="4. Assets (RAB) alternative"/>
      <sheetName val="5. Operational data"/>
      <sheetName val="6. Physical assets"/>
      <sheetName val="7. Quality of services"/>
      <sheetName val="8. Operating Environment"/>
      <sheetName val="SD 2.Revenue"/>
      <sheetName val="SD 3. Opex"/>
      <sheetName val="SD 4. Assets (RAB)"/>
      <sheetName val="Audited data series check"/>
      <sheetName val="SD. 4.Assets(RAB) alternative"/>
      <sheetName val="SD 5. Operational data"/>
      <sheetName val="SD 6.Physical assets"/>
      <sheetName val="SD 7.Quality of services"/>
      <sheetName val="SD 8.Operating Environment"/>
      <sheetName val="Audited data issues"/>
      <sheetName val="Row Integrity"/>
      <sheetName val="Second phase checking"/>
      <sheetName val="Variable issu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0">
          <cell r="D10">
            <v>508098.11066439538</v>
          </cell>
          <cell r="E10">
            <v>521848.61300140404</v>
          </cell>
          <cell r="F10">
            <v>545304.17284738075</v>
          </cell>
          <cell r="G10">
            <v>567558.99975203222</v>
          </cell>
          <cell r="H10">
            <v>590844.27933624876</v>
          </cell>
          <cell r="I10">
            <v>637670.01461256086</v>
          </cell>
          <cell r="J10">
            <v>694710.64412096015</v>
          </cell>
          <cell r="K10">
            <v>750007.89692857151</v>
          </cell>
          <cell r="L10">
            <v>4973167.1728682909</v>
          </cell>
          <cell r="M10">
            <v>5473690.006076538</v>
          </cell>
          <cell r="N10">
            <v>6185430.6272995863</v>
          </cell>
          <cell r="O10">
            <v>7032414.6023254795</v>
          </cell>
          <cell r="P10">
            <v>8080604.7900499785</v>
          </cell>
          <cell r="Q10">
            <v>9290685.4241216276</v>
          </cell>
          <cell r="R10">
            <v>10702702.091999747</v>
          </cell>
          <cell r="S10">
            <v>12281607.811436655</v>
          </cell>
          <cell r="T10">
            <v>770764.42469223472</v>
          </cell>
          <cell r="U10">
            <v>813083.31184425682</v>
          </cell>
          <cell r="V10">
            <v>855130.33671700559</v>
          </cell>
          <cell r="W10">
            <v>885822.76735373936</v>
          </cell>
          <cell r="X10">
            <v>969037.21559044626</v>
          </cell>
          <cell r="Y10">
            <v>1028094.4815907684</v>
          </cell>
          <cell r="Z10">
            <v>1122298.9254462598</v>
          </cell>
          <cell r="AA10">
            <v>1204378.4030298064</v>
          </cell>
          <cell r="AB10">
            <v>2400536.1865705247</v>
          </cell>
          <cell r="AC10">
            <v>2655534.2755583851</v>
          </cell>
          <cell r="AD10">
            <v>2969253.9989374783</v>
          </cell>
          <cell r="AE10">
            <v>3230849.8910441748</v>
          </cell>
          <cell r="AF10">
            <v>3642433.1497053583</v>
          </cell>
          <cell r="AG10">
            <v>3895267.8817860698</v>
          </cell>
          <cell r="AH10">
            <v>4296433.863977178</v>
          </cell>
          <cell r="AI10">
            <v>4860848.5508852918</v>
          </cell>
          <cell r="AJ10">
            <v>3602153.1389212674</v>
          </cell>
          <cell r="AK10">
            <v>4077824.543622674</v>
          </cell>
          <cell r="AL10">
            <v>4478653.8022167431</v>
          </cell>
          <cell r="AM10">
            <v>4881562.091726996</v>
          </cell>
          <cell r="AN10">
            <v>5369487.5426334003</v>
          </cell>
          <cell r="AO10">
            <v>6151983.9738174444</v>
          </cell>
          <cell r="AP10">
            <v>6789381.7689463487</v>
          </cell>
          <cell r="AQ10">
            <v>7346771.6551985685</v>
          </cell>
          <cell r="AR10">
            <v>3855310.048</v>
          </cell>
          <cell r="AS10">
            <v>4227180.034</v>
          </cell>
          <cell r="AT10">
            <v>4594244.1380000003</v>
          </cell>
          <cell r="AU10">
            <v>4988290.7699999996</v>
          </cell>
          <cell r="AV10">
            <v>5348449.4340000004</v>
          </cell>
          <cell r="AW10">
            <v>5635298.6739999996</v>
          </cell>
          <cell r="AX10">
            <v>6144695.6040000003</v>
          </cell>
          <cell r="AY10">
            <v>6525178.8099999996</v>
          </cell>
          <cell r="AZ10">
            <v>2551658.7267925474</v>
          </cell>
          <cell r="BA10">
            <v>2839369.5598199512</v>
          </cell>
          <cell r="BB10">
            <v>3236121.0804709401</v>
          </cell>
          <cell r="BC10">
            <v>3644704.2338866303</v>
          </cell>
          <cell r="BD10">
            <v>4235477.3012725161</v>
          </cell>
          <cell r="BE10">
            <v>4725790.2241608128</v>
          </cell>
          <cell r="BF10">
            <v>5292327.8421623604</v>
          </cell>
          <cell r="BG10">
            <v>5978086.9657733236</v>
          </cell>
          <cell r="BH10">
            <v>460096.2998432999</v>
          </cell>
          <cell r="BI10">
            <v>495664.26870087162</v>
          </cell>
          <cell r="BJ10">
            <v>537963.71778262034</v>
          </cell>
          <cell r="BK10">
            <v>549503.93308706919</v>
          </cell>
          <cell r="BL10">
            <v>608125.80768634879</v>
          </cell>
          <cell r="BM10">
            <v>626852.63889194198</v>
          </cell>
          <cell r="BN10">
            <v>722141.08401789272</v>
          </cell>
          <cell r="BO10">
            <v>809008.67921884859</v>
          </cell>
          <cell r="BP10">
            <v>1265631.5610493703</v>
          </cell>
          <cell r="BQ10">
            <v>1364449.9405211932</v>
          </cell>
          <cell r="BR10">
            <v>1474133.5956784717</v>
          </cell>
          <cell r="BS10">
            <v>1559843.4718780916</v>
          </cell>
          <cell r="BT10">
            <v>1707776.019788391</v>
          </cell>
          <cell r="BU10">
            <v>1809478.2372764214</v>
          </cell>
          <cell r="BV10">
            <v>1976102.0182559707</v>
          </cell>
          <cell r="BW10">
            <v>2170960.205174949</v>
          </cell>
          <cell r="BX10">
            <v>2497680.9018860045</v>
          </cell>
          <cell r="BY10">
            <v>2574172.2582963654</v>
          </cell>
          <cell r="BZ10">
            <v>2597655.3215982122</v>
          </cell>
          <cell r="CA10">
            <v>2655385.0031922739</v>
          </cell>
          <cell r="CB10">
            <v>2706169.3553336705</v>
          </cell>
          <cell r="CC10">
            <v>2723122.6196551505</v>
          </cell>
          <cell r="CD10">
            <v>2909040.1003326164</v>
          </cell>
          <cell r="CE10">
            <v>3092390.2859548749</v>
          </cell>
          <cell r="CF10">
            <v>1264717.1869999999</v>
          </cell>
          <cell r="CG10">
            <v>1365589.4550000001</v>
          </cell>
          <cell r="CH10">
            <v>1481845.56</v>
          </cell>
          <cell r="CI10">
            <v>1624751.2990000001</v>
          </cell>
          <cell r="CJ10">
            <v>1858761.6669999999</v>
          </cell>
          <cell r="CK10">
            <v>2077259.192</v>
          </cell>
          <cell r="CL10">
            <v>2264061.4040000001</v>
          </cell>
          <cell r="CM10">
            <v>2533398.8138639312</v>
          </cell>
          <cell r="CN10">
            <v>744355.86750215385</v>
          </cell>
          <cell r="CO10">
            <v>821591.92470156227</v>
          </cell>
          <cell r="CP10">
            <v>873953.15944513422</v>
          </cell>
          <cell r="CQ10">
            <v>946076.7774646132</v>
          </cell>
          <cell r="CR10">
            <v>1050237.7285714087</v>
          </cell>
          <cell r="CS10">
            <v>1152146.6045872953</v>
          </cell>
          <cell r="CT10">
            <v>1251526.1611447823</v>
          </cell>
          <cell r="CU10">
            <v>1334192.2607127009</v>
          </cell>
          <cell r="CV10">
            <v>1052819.0597203688</v>
          </cell>
          <cell r="CW10">
            <v>1096071.7854103455</v>
          </cell>
          <cell r="CX10">
            <v>1137404.4326182117</v>
          </cell>
          <cell r="CY10">
            <v>1153687.6225641361</v>
          </cell>
          <cell r="CZ10">
            <v>1243024.699647916</v>
          </cell>
          <cell r="DA10">
            <v>1299933.8380532607</v>
          </cell>
          <cell r="DB10">
            <v>1446378.8219242764</v>
          </cell>
          <cell r="DC10">
            <v>1606124.5170992461</v>
          </cell>
        </row>
        <row r="12">
          <cell r="D12">
            <v>-23542.192527245319</v>
          </cell>
          <cell r="E12">
            <v>-25060.505911149623</v>
          </cell>
          <cell r="F12">
            <v>-26478.087488103596</v>
          </cell>
          <cell r="G12">
            <v>-28581.312915546801</v>
          </cell>
          <cell r="H12">
            <v>-30504.424851890224</v>
          </cell>
          <cell r="I12">
            <v>-33673.952185944814</v>
          </cell>
          <cell r="J12">
            <v>-37287.584471287759</v>
          </cell>
          <cell r="K12">
            <v>-40926.840425816023</v>
          </cell>
          <cell r="L12">
            <v>-200751.18263667091</v>
          </cell>
          <cell r="M12">
            <v>-223490.57826215238</v>
          </cell>
          <cell r="N12">
            <v>-253282.0380645812</v>
          </cell>
          <cell r="O12">
            <v>-290437.16619454767</v>
          </cell>
          <cell r="P12">
            <v>-273806.5915823424</v>
          </cell>
          <cell r="Q12">
            <v>-323617.23500210303</v>
          </cell>
          <cell r="R12">
            <v>-387746.88467244606</v>
          </cell>
          <cell r="S12">
            <v>-455267.95128606667</v>
          </cell>
          <cell r="T12">
            <v>-49530.346006633255</v>
          </cell>
          <cell r="U12">
            <v>-50521.926211270031</v>
          </cell>
          <cell r="V12">
            <v>-51107.876951435494</v>
          </cell>
          <cell r="W12">
            <v>-54862.072268019823</v>
          </cell>
          <cell r="X12">
            <v>-58379.576308968622</v>
          </cell>
          <cell r="Y12">
            <v>-50513.703111735944</v>
          </cell>
          <cell r="Z12">
            <v>-55019.391495229938</v>
          </cell>
          <cell r="AA12">
            <v>-60167.55945892715</v>
          </cell>
          <cell r="AB12">
            <v>-136093.73158276052</v>
          </cell>
          <cell r="AC12">
            <v>-151899.50096531416</v>
          </cell>
          <cell r="AD12">
            <v>-170107.81444745406</v>
          </cell>
          <cell r="AE12">
            <v>-186386.75386229341</v>
          </cell>
          <cell r="AF12">
            <v>-231503.34844963165</v>
          </cell>
          <cell r="AG12">
            <v>-212225.41499055939</v>
          </cell>
          <cell r="AH12">
            <v>-223651.96512468086</v>
          </cell>
          <cell r="AI12">
            <v>-229124.43577041305</v>
          </cell>
          <cell r="AJ12">
            <v>-189543.66119932596</v>
          </cell>
          <cell r="AK12">
            <v>-218173.33685974433</v>
          </cell>
          <cell r="AL12">
            <v>-235433.58949920139</v>
          </cell>
          <cell r="AM12">
            <v>-237981.33470929967</v>
          </cell>
          <cell r="AN12">
            <v>-256163.5928741415</v>
          </cell>
          <cell r="AO12">
            <v>-285010.67428890982</v>
          </cell>
          <cell r="AP12">
            <v>-297614.30968967418</v>
          </cell>
          <cell r="AQ12">
            <v>-315582.87719955336</v>
          </cell>
          <cell r="AR12">
            <v>-209463.095</v>
          </cell>
          <cell r="AS12">
            <v>-228999.258</v>
          </cell>
          <cell r="AT12">
            <v>-232380.17800000001</v>
          </cell>
          <cell r="AU12">
            <v>-251194.04199999999</v>
          </cell>
          <cell r="AV12">
            <v>-267274.83500000002</v>
          </cell>
          <cell r="AW12">
            <v>-272160.35600000003</v>
          </cell>
          <cell r="AX12">
            <v>-261932.851</v>
          </cell>
          <cell r="AY12">
            <v>-274023.88699999999</v>
          </cell>
          <cell r="AZ12">
            <v>-144797.46879202937</v>
          </cell>
          <cell r="BA12">
            <v>-161489.02237662522</v>
          </cell>
          <cell r="BB12">
            <v>-186763.11479156825</v>
          </cell>
          <cell r="BC12">
            <v>-213120.53535783163</v>
          </cell>
          <cell r="BD12">
            <v>-251161.21299550109</v>
          </cell>
          <cell r="BE12">
            <v>-281644.9904020133</v>
          </cell>
          <cell r="BF12">
            <v>-255775.8771628479</v>
          </cell>
          <cell r="BG12">
            <v>-291970.30433921784</v>
          </cell>
          <cell r="BH12">
            <v>-29220.598418442733</v>
          </cell>
          <cell r="BI12">
            <v>-31713.910559852517</v>
          </cell>
          <cell r="BJ12">
            <v>-32953.009665072146</v>
          </cell>
          <cell r="BK12">
            <v>-34153.517460740855</v>
          </cell>
          <cell r="BL12">
            <v>-35426.078082974593</v>
          </cell>
          <cell r="BM12">
            <v>-37018.887065742354</v>
          </cell>
          <cell r="BN12">
            <v>-44475.252429240143</v>
          </cell>
          <cell r="BO12">
            <v>-52565.461213156748</v>
          </cell>
          <cell r="BP12">
            <v>-77661.587309336406</v>
          </cell>
          <cell r="BQ12">
            <v>-81993.927730056923</v>
          </cell>
          <cell r="BR12">
            <v>-85462.954533099983</v>
          </cell>
          <cell r="BS12">
            <v>-92714.426115943046</v>
          </cell>
          <cell r="BT12">
            <v>-97108.533098771266</v>
          </cell>
          <cell r="BU12">
            <v>-91578.358235293563</v>
          </cell>
          <cell r="BV12">
            <v>-102051.4872868394</v>
          </cell>
          <cell r="BW12">
            <v>-113068.91101421771</v>
          </cell>
          <cell r="BX12">
            <v>-130295.08778208465</v>
          </cell>
          <cell r="BY12">
            <v>-144004.82179874441</v>
          </cell>
          <cell r="BZ12">
            <v>-151833.95755610475</v>
          </cell>
          <cell r="CA12">
            <v>-163422.26932208461</v>
          </cell>
          <cell r="CB12">
            <v>-177952.34099040215</v>
          </cell>
          <cell r="CC12">
            <v>-162869.21569505977</v>
          </cell>
          <cell r="CD12">
            <v>-175375.96503988822</v>
          </cell>
          <cell r="CE12">
            <v>-194921.96649557215</v>
          </cell>
          <cell r="CF12">
            <v>-56565.42</v>
          </cell>
          <cell r="CG12">
            <v>-66700.722999999998</v>
          </cell>
          <cell r="CH12">
            <v>-73552.324999999997</v>
          </cell>
          <cell r="CI12">
            <v>-82384.990999999995</v>
          </cell>
          <cell r="CJ12">
            <v>-88913.315000000002</v>
          </cell>
          <cell r="CK12">
            <v>-130732.864</v>
          </cell>
          <cell r="CL12">
            <v>-112282.345</v>
          </cell>
          <cell r="CM12">
            <v>-129504.23772903974</v>
          </cell>
          <cell r="CN12">
            <v>-43002.780182764465</v>
          </cell>
          <cell r="CO12">
            <v>-50615.401205290553</v>
          </cell>
          <cell r="CP12">
            <v>-51565.886646444778</v>
          </cell>
          <cell r="CQ12">
            <v>-45703.966411886177</v>
          </cell>
          <cell r="CR12">
            <v>-53533.931814740274</v>
          </cell>
          <cell r="CS12">
            <v>-61151.18369106482</v>
          </cell>
          <cell r="CT12">
            <v>-67071.747018849259</v>
          </cell>
          <cell r="CU12">
            <v>-69759.442766199165</v>
          </cell>
          <cell r="CV12">
            <v>-70486.626808111818</v>
          </cell>
          <cell r="CW12">
            <v>-74606.338306308913</v>
          </cell>
          <cell r="CX12">
            <v>-79444.021156553732</v>
          </cell>
          <cell r="CY12">
            <v>-76668.799873429656</v>
          </cell>
          <cell r="CZ12">
            <v>-76669.548274234519</v>
          </cell>
          <cell r="DA12">
            <v>-65682.346743820381</v>
          </cell>
          <cell r="DB12">
            <v>-83380.174189981393</v>
          </cell>
          <cell r="DC12">
            <v>-94034.533195486729</v>
          </cell>
        </row>
        <row r="14">
          <cell r="D14">
            <v>23420.400071124997</v>
          </cell>
          <cell r="E14">
            <v>29528.094713099999</v>
          </cell>
          <cell r="F14">
            <v>35599.297561774998</v>
          </cell>
          <cell r="G14">
            <v>37286.541253426032</v>
          </cell>
          <cell r="H14">
            <v>66576.131079157713</v>
          </cell>
          <cell r="I14">
            <v>72571.430675276773</v>
          </cell>
          <cell r="J14">
            <v>69038.734914428816</v>
          </cell>
          <cell r="K14">
            <v>67719.502653891686</v>
          </cell>
          <cell r="L14">
            <v>566471.21542504092</v>
          </cell>
          <cell r="M14">
            <v>749268.94490249502</v>
          </cell>
          <cell r="N14">
            <v>908425.97608468554</v>
          </cell>
          <cell r="O14">
            <v>1048551.9124652446</v>
          </cell>
          <cell r="P14">
            <v>1325827.3212278171</v>
          </cell>
          <cell r="Q14">
            <v>1465122.9242142315</v>
          </cell>
          <cell r="R14">
            <v>1631116.8526466484</v>
          </cell>
          <cell r="S14">
            <v>1224808.2534486298</v>
          </cell>
          <cell r="T14">
            <v>68904.914278072989</v>
          </cell>
          <cell r="U14">
            <v>60946.961002315576</v>
          </cell>
          <cell r="V14">
            <v>65890.668173606871</v>
          </cell>
          <cell r="W14">
            <v>79107.821976089414</v>
          </cell>
          <cell r="X14">
            <v>105462.55143153308</v>
          </cell>
          <cell r="Y14">
            <v>117067.58658907385</v>
          </cell>
          <cell r="Z14">
            <v>97987.923810570312</v>
          </cell>
          <cell r="AA14">
            <v>116268.35452417274</v>
          </cell>
          <cell r="AB14">
            <v>337440.99616323283</v>
          </cell>
          <cell r="AC14">
            <v>381686.38824476546</v>
          </cell>
          <cell r="AD14">
            <v>374790.18281153147</v>
          </cell>
          <cell r="AE14">
            <v>465036.15707499499</v>
          </cell>
          <cell r="AF14">
            <v>422665.23143731151</v>
          </cell>
          <cell r="AG14">
            <v>508207.7772541361</v>
          </cell>
          <cell r="AH14">
            <v>646401.00703489629</v>
          </cell>
          <cell r="AI14">
            <v>589205.82073191123</v>
          </cell>
          <cell r="AJ14">
            <v>569144.26643979771</v>
          </cell>
          <cell r="AK14">
            <v>532370.28730071255</v>
          </cell>
          <cell r="AL14">
            <v>470609.55219715962</v>
          </cell>
          <cell r="AM14">
            <v>632189.95788572717</v>
          </cell>
          <cell r="AN14">
            <v>910975.07691779232</v>
          </cell>
          <cell r="AO14">
            <v>745416.69694824854</v>
          </cell>
          <cell r="AP14">
            <v>757590.59823429817</v>
          </cell>
          <cell r="AQ14">
            <v>775122.35744989489</v>
          </cell>
          <cell r="AR14">
            <v>490993.20899999997</v>
          </cell>
          <cell r="AS14">
            <v>525714.81200000003</v>
          </cell>
          <cell r="AT14">
            <v>539869.38500000001</v>
          </cell>
          <cell r="AU14">
            <v>535520.28500000003</v>
          </cell>
          <cell r="AV14">
            <v>440401.78200000001</v>
          </cell>
          <cell r="AW14">
            <v>640791.30000000005</v>
          </cell>
          <cell r="AX14">
            <v>679316.21100000001</v>
          </cell>
          <cell r="AY14">
            <v>662308.99</v>
          </cell>
          <cell r="AZ14">
            <v>371225.19678173616</v>
          </cell>
          <cell r="BA14">
            <v>464766.04228146106</v>
          </cell>
          <cell r="BB14">
            <v>527550.65325261815</v>
          </cell>
          <cell r="BC14">
            <v>637971.36356845207</v>
          </cell>
          <cell r="BD14">
            <v>673439.12852133834</v>
          </cell>
          <cell r="BE14">
            <v>727184.83153363678</v>
          </cell>
          <cell r="BF14">
            <v>775495.1821153512</v>
          </cell>
          <cell r="BG14">
            <v>656287.79288978584</v>
          </cell>
          <cell r="BH14">
            <v>50952.907170412349</v>
          </cell>
          <cell r="BI14">
            <v>54594.790806106583</v>
          </cell>
          <cell r="BJ14">
            <v>34722.806731957717</v>
          </cell>
          <cell r="BK14">
            <v>65418.407571030257</v>
          </cell>
          <cell r="BL14">
            <v>83539.316741557297</v>
          </cell>
          <cell r="BM14">
            <v>114252.51906946178</v>
          </cell>
          <cell r="BN14">
            <v>104682.679592951</v>
          </cell>
          <cell r="BO14">
            <v>112219.40548046571</v>
          </cell>
          <cell r="BP14">
            <v>142464.07272172926</v>
          </cell>
          <cell r="BQ14">
            <v>141748.33675135425</v>
          </cell>
          <cell r="BR14">
            <v>146555.69987816046</v>
          </cell>
          <cell r="BS14">
            <v>140471.71417571875</v>
          </cell>
          <cell r="BT14">
            <v>181678.52335255177</v>
          </cell>
          <cell r="BU14">
            <v>210519.91420794337</v>
          </cell>
          <cell r="BV14">
            <v>229213.16194823282</v>
          </cell>
          <cell r="BW14">
            <v>255081.44945299358</v>
          </cell>
          <cell r="BX14">
            <v>135926.14318107956</v>
          </cell>
          <cell r="BY14">
            <v>110547.57237090237</v>
          </cell>
          <cell r="BZ14">
            <v>101717.47228543433</v>
          </cell>
          <cell r="CA14">
            <v>152968.61188463194</v>
          </cell>
          <cell r="CB14">
            <v>118018.31094273907</v>
          </cell>
          <cell r="CC14">
            <v>260457.71313800931</v>
          </cell>
          <cell r="CD14">
            <v>314244.31707689143</v>
          </cell>
          <cell r="CE14">
            <v>323359.84993660392</v>
          </cell>
          <cell r="CF14">
            <v>119200.64</v>
          </cell>
          <cell r="CG14">
            <v>129699.662</v>
          </cell>
          <cell r="CH14">
            <v>188932.85800000001</v>
          </cell>
          <cell r="CI14">
            <v>235768.12400000001</v>
          </cell>
          <cell r="CJ14">
            <v>256969.31134784999</v>
          </cell>
          <cell r="CK14">
            <v>259740.769</v>
          </cell>
          <cell r="CL14">
            <v>306411.42100000003</v>
          </cell>
          <cell r="CM14">
            <v>359365.56322448165</v>
          </cell>
          <cell r="CN14">
            <v>101629.94069461888</v>
          </cell>
          <cell r="CO14">
            <v>85969.683107540535</v>
          </cell>
          <cell r="CP14">
            <v>97820.491146347733</v>
          </cell>
          <cell r="CQ14">
            <v>114954.68443023754</v>
          </cell>
          <cell r="CR14">
            <v>133282.7917577702</v>
          </cell>
          <cell r="CS14">
            <v>129998.85522698844</v>
          </cell>
          <cell r="CT14">
            <v>104682.90478555571</v>
          </cell>
          <cell r="CU14">
            <v>84657.268206771842</v>
          </cell>
          <cell r="CV14">
            <v>80468.178781472147</v>
          </cell>
          <cell r="CW14">
            <v>70756.843035853512</v>
          </cell>
          <cell r="CX14">
            <v>73490.64002668469</v>
          </cell>
          <cell r="CY14">
            <v>105496.60181718058</v>
          </cell>
          <cell r="CZ14">
            <v>117041.04261797684</v>
          </cell>
          <cell r="DA14">
            <v>175848.87970343922</v>
          </cell>
          <cell r="DB14">
            <v>192163.14477324317</v>
          </cell>
          <cell r="DC14">
            <v>180154.03564379571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10123.76719807675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-9533.9822556109939</v>
          </cell>
          <cell r="M15">
            <v>-12593.077754200123</v>
          </cell>
          <cell r="N15">
            <v>-12335.650267700847</v>
          </cell>
          <cell r="O15">
            <v>-4741.3377703815795</v>
          </cell>
          <cell r="P15">
            <v>-3819.5088816153793</v>
          </cell>
          <cell r="Q15">
            <v>-6185.3981054727628</v>
          </cell>
          <cell r="R15">
            <v>-6140.9780426923116</v>
          </cell>
          <cell r="S15">
            <v>-19740.469242499683</v>
          </cell>
          <cell r="T15">
            <v>-380.05160528987113</v>
          </cell>
          <cell r="U15">
            <v>-401.98548492625179</v>
          </cell>
          <cell r="V15">
            <v>-17.643671367908809</v>
          </cell>
          <cell r="W15">
            <v>-198.31310677058167</v>
          </cell>
          <cell r="X15">
            <v>-58.063159999999989</v>
          </cell>
          <cell r="Y15">
            <v>-1009.2502000000001</v>
          </cell>
          <cell r="Z15">
            <v>-392.94074000000001</v>
          </cell>
          <cell r="AA15">
            <v>0</v>
          </cell>
          <cell r="AB15">
            <v>-10413.071756252786</v>
          </cell>
          <cell r="AC15">
            <v>-10032.908012855441</v>
          </cell>
          <cell r="AD15">
            <v>-12340.213841928306</v>
          </cell>
          <cell r="AE15">
            <v>-7693.5139781000435</v>
          </cell>
          <cell r="AF15">
            <v>-4623.5225078550739</v>
          </cell>
          <cell r="AG15">
            <v>-5645.5422087937532</v>
          </cell>
          <cell r="AH15">
            <v>-3955.0856177806081</v>
          </cell>
          <cell r="AI15">
            <v>-10650.493716431465</v>
          </cell>
          <cell r="AJ15">
            <v>-11273.364078918192</v>
          </cell>
          <cell r="AK15">
            <v>-12866.610711292178</v>
          </cell>
          <cell r="AL15">
            <v>-22162.594401695333</v>
          </cell>
          <cell r="AM15">
            <v>-26857.755935680449</v>
          </cell>
          <cell r="AN15">
            <v>-27493.242841711115</v>
          </cell>
          <cell r="AO15">
            <v>-27869.293858555808</v>
          </cell>
          <cell r="AP15">
            <v>-9858.6342417561282</v>
          </cell>
          <cell r="AQ15">
            <v>-26187.218883746682</v>
          </cell>
          <cell r="AR15">
            <v>-24548.367999999999</v>
          </cell>
          <cell r="AS15">
            <v>-32794.642</v>
          </cell>
          <cell r="AT15">
            <v>-108238.527</v>
          </cell>
          <cell r="AU15">
            <v>-47378.360999999997</v>
          </cell>
          <cell r="AV15">
            <v>-40847.894999999997</v>
          </cell>
          <cell r="AW15">
            <v>-46889.46</v>
          </cell>
          <cell r="AX15">
            <v>-133986.34400000001</v>
          </cell>
          <cell r="AY15">
            <v>-72632.463000000003</v>
          </cell>
          <cell r="AZ15">
            <v>-6813.8478983986743</v>
          </cell>
          <cell r="BA15">
            <v>-6996.231623797823</v>
          </cell>
          <cell r="BB15">
            <v>-7682.4277385581236</v>
          </cell>
          <cell r="BC15">
            <v>-6958.2561747691552</v>
          </cell>
          <cell r="BD15">
            <v>-9055.4334312151641</v>
          </cell>
          <cell r="BE15">
            <v>-13461.620242464125</v>
          </cell>
          <cell r="BF15">
            <v>-13335.140070812347</v>
          </cell>
          <cell r="BG15">
            <v>-14926.482962621847</v>
          </cell>
          <cell r="BH15">
            <v>-87.474140000000006</v>
          </cell>
          <cell r="BI15">
            <v>-103.58861</v>
          </cell>
          <cell r="BJ15">
            <v>-249.45833000000005</v>
          </cell>
          <cell r="BK15">
            <v>-14.27069</v>
          </cell>
          <cell r="BL15">
            <v>-96.989552203084358</v>
          </cell>
          <cell r="BM15">
            <v>-453.18469126422139</v>
          </cell>
          <cell r="BN15">
            <v>-68.690624019661897</v>
          </cell>
          <cell r="BO15">
            <v>-283.01026473211715</v>
          </cell>
          <cell r="BP15">
            <v>-4283.8230562322897</v>
          </cell>
          <cell r="BQ15">
            <v>-3810.7715480974334</v>
          </cell>
          <cell r="BR15">
            <v>-2839.4357958428118</v>
          </cell>
          <cell r="BS15">
            <v>-824.79202188967781</v>
          </cell>
          <cell r="BT15">
            <v>-4113.3753999999999</v>
          </cell>
          <cell r="BU15">
            <v>-2759.9322599999996</v>
          </cell>
          <cell r="BV15">
            <v>-1860.45434</v>
          </cell>
          <cell r="BW15">
            <v>-1447.2307000000001</v>
          </cell>
          <cell r="BX15">
            <v>-3598</v>
          </cell>
          <cell r="BY15">
            <v>-5831</v>
          </cell>
          <cell r="BZ15">
            <v>-2308.9999999999995</v>
          </cell>
          <cell r="CA15">
            <v>-4350</v>
          </cell>
          <cell r="CB15">
            <v>-1321</v>
          </cell>
          <cell r="CC15">
            <v>-2351</v>
          </cell>
          <cell r="CD15">
            <v>-1481</v>
          </cell>
          <cell r="CE15">
            <v>-1906</v>
          </cell>
          <cell r="CF15">
            <v>-35</v>
          </cell>
          <cell r="CG15">
            <v>-527.73199999999997</v>
          </cell>
          <cell r="CH15">
            <v>-75</v>
          </cell>
          <cell r="CI15">
            <v>-303</v>
          </cell>
          <cell r="CJ15">
            <v>-838</v>
          </cell>
          <cell r="CK15">
            <v>-112.682</v>
          </cell>
          <cell r="CL15">
            <v>-4484.5370000000003</v>
          </cell>
          <cell r="CM15">
            <v>-5462.4436500000047</v>
          </cell>
          <cell r="CN15">
            <v>-951.17892920000008</v>
          </cell>
          <cell r="CO15">
            <v>-1748.3744889962957</v>
          </cell>
          <cell r="CP15">
            <v>-1081.826526771488</v>
          </cell>
          <cell r="CQ15">
            <v>-1004.2707931738087</v>
          </cell>
          <cell r="CR15">
            <v>-1312.1486597465241</v>
          </cell>
          <cell r="CS15">
            <v>-505.93070191105318</v>
          </cell>
          <cell r="CT15">
            <v>-1944.9036963815215</v>
          </cell>
          <cell r="CU15">
            <v>-4430.0659048675525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</row>
        <row r="16">
          <cell r="K16">
            <v>790000.69814259012</v>
          </cell>
          <cell r="S16">
            <v>13281425.280390274</v>
          </cell>
          <cell r="AA16">
            <v>1284615.0378351281</v>
          </cell>
          <cell r="AI16">
            <v>5295965.5158049921</v>
          </cell>
          <cell r="AQ16">
            <v>7963793.207945127</v>
          </cell>
          <cell r="AY16">
            <v>7003960.9199999999</v>
          </cell>
          <cell r="BG16">
            <v>6432858.5021103006</v>
          </cell>
          <cell r="BO16">
            <v>885337.19972336292</v>
          </cell>
          <cell r="BW16">
            <v>2355031.7294502966</v>
          </cell>
          <cell r="CE16">
            <v>3296253.9034986207</v>
          </cell>
          <cell r="CM16">
            <v>2808567.2110172678</v>
          </cell>
          <cell r="CU16">
            <v>1370837.420002891</v>
          </cell>
          <cell r="DC16">
            <v>1724460.3260972716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10"/>
  <sheetViews>
    <sheetView tabSelected="1" topLeftCell="E1" workbookViewId="0">
      <selection activeCell="E5" sqref="E5"/>
    </sheetView>
  </sheetViews>
  <sheetFormatPr defaultRowHeight="15" x14ac:dyDescent="0.25"/>
  <cols>
    <col min="1" max="1" width="19.42578125" style="6" customWidth="1"/>
    <col min="2" max="11" width="15.7109375" style="6" customWidth="1"/>
  </cols>
  <sheetData>
    <row r="1" spans="1:11" x14ac:dyDescent="0.25">
      <c r="A1" s="5" t="s">
        <v>57</v>
      </c>
    </row>
    <row r="2" spans="1:11" x14ac:dyDescent="0.25">
      <c r="A2" s="6" t="s">
        <v>58</v>
      </c>
    </row>
    <row r="3" spans="1:11" ht="17.25" customHeight="1" x14ac:dyDescent="0.25"/>
    <row r="4" spans="1:11" x14ac:dyDescent="0.25">
      <c r="A4" s="6" t="s">
        <v>59</v>
      </c>
      <c r="H4" s="18" t="s">
        <v>107</v>
      </c>
      <c r="J4" s="6" t="s">
        <v>66</v>
      </c>
    </row>
    <row r="5" spans="1:11" ht="171.75" customHeight="1" x14ac:dyDescent="0.25">
      <c r="B5" s="7" t="s">
        <v>2</v>
      </c>
      <c r="C5" s="8" t="s">
        <v>0</v>
      </c>
      <c r="D5" s="8" t="s">
        <v>4</v>
      </c>
      <c r="E5" s="8" t="s">
        <v>5</v>
      </c>
      <c r="F5" s="8" t="s">
        <v>6</v>
      </c>
      <c r="G5" s="8" t="s">
        <v>7</v>
      </c>
      <c r="H5" s="8" t="s">
        <v>98</v>
      </c>
      <c r="J5" s="8" t="s">
        <v>41</v>
      </c>
      <c r="K5" s="8" t="s">
        <v>46</v>
      </c>
    </row>
    <row r="6" spans="1:11" x14ac:dyDescent="0.25">
      <c r="A6" s="9" t="s">
        <v>1</v>
      </c>
      <c r="B6" s="10" t="s">
        <v>3</v>
      </c>
      <c r="C6" s="11" t="s">
        <v>3</v>
      </c>
      <c r="D6" s="11" t="s">
        <v>3</v>
      </c>
      <c r="E6" s="11" t="s">
        <v>3</v>
      </c>
      <c r="F6" s="11" t="s">
        <v>3</v>
      </c>
      <c r="G6" s="11" t="s">
        <v>3</v>
      </c>
      <c r="H6" s="11" t="s">
        <v>108</v>
      </c>
      <c r="J6" s="11" t="s">
        <v>42</v>
      </c>
      <c r="K6" s="11" t="s">
        <v>42</v>
      </c>
    </row>
    <row r="7" spans="1:11" x14ac:dyDescent="0.25">
      <c r="A7" s="9" t="s">
        <v>8</v>
      </c>
      <c r="B7" s="10" t="s">
        <v>9</v>
      </c>
      <c r="C7" s="11" t="s">
        <v>9</v>
      </c>
      <c r="D7" s="11" t="s">
        <v>9</v>
      </c>
      <c r="E7" s="11" t="s">
        <v>9</v>
      </c>
      <c r="F7" s="11" t="s">
        <v>9</v>
      </c>
      <c r="G7" s="11" t="s">
        <v>9</v>
      </c>
      <c r="H7" s="11" t="s">
        <v>9</v>
      </c>
      <c r="J7" s="11" t="s">
        <v>9</v>
      </c>
      <c r="K7" s="11" t="s">
        <v>9</v>
      </c>
    </row>
    <row r="8" spans="1:11" x14ac:dyDescent="0.25">
      <c r="A8" s="9" t="s">
        <v>10</v>
      </c>
      <c r="B8" s="10" t="s">
        <v>11</v>
      </c>
      <c r="C8" s="11" t="s">
        <v>11</v>
      </c>
      <c r="D8" s="11" t="s">
        <v>11</v>
      </c>
      <c r="E8" s="11" t="s">
        <v>11</v>
      </c>
      <c r="F8" s="11" t="s">
        <v>11</v>
      </c>
      <c r="G8" s="11" t="s">
        <v>11</v>
      </c>
      <c r="H8" s="11" t="s">
        <v>109</v>
      </c>
      <c r="J8" s="11" t="s">
        <v>43</v>
      </c>
      <c r="K8" s="11" t="s">
        <v>43</v>
      </c>
    </row>
    <row r="9" spans="1:11" x14ac:dyDescent="0.25">
      <c r="A9" s="9" t="s">
        <v>12</v>
      </c>
      <c r="B9" s="10" t="s">
        <v>13</v>
      </c>
      <c r="C9" s="11" t="s">
        <v>13</v>
      </c>
      <c r="D9" s="11" t="s">
        <v>13</v>
      </c>
      <c r="E9" s="11" t="s">
        <v>13</v>
      </c>
      <c r="F9" s="11" t="s">
        <v>13</v>
      </c>
      <c r="G9" s="11" t="s">
        <v>13</v>
      </c>
      <c r="H9" s="11" t="s">
        <v>110</v>
      </c>
      <c r="J9" s="11" t="s">
        <v>44</v>
      </c>
      <c r="K9" s="11" t="s">
        <v>44</v>
      </c>
    </row>
    <row r="10" spans="1:11" x14ac:dyDescent="0.25">
      <c r="A10" s="9" t="s">
        <v>14</v>
      </c>
      <c r="B10" s="12">
        <v>3</v>
      </c>
      <c r="C10" s="13">
        <v>3</v>
      </c>
      <c r="D10" s="13">
        <v>3</v>
      </c>
      <c r="E10" s="13">
        <v>3</v>
      </c>
      <c r="F10" s="13">
        <v>3</v>
      </c>
      <c r="G10" s="13">
        <v>3</v>
      </c>
      <c r="H10" s="39">
        <v>2</v>
      </c>
      <c r="J10" s="13">
        <v>6</v>
      </c>
      <c r="K10" s="13">
        <v>6</v>
      </c>
    </row>
    <row r="11" spans="1:11" x14ac:dyDescent="0.25">
      <c r="A11" s="14" t="s">
        <v>15</v>
      </c>
      <c r="B11" s="15">
        <v>35674</v>
      </c>
      <c r="C11" s="16">
        <v>36039</v>
      </c>
      <c r="D11" s="16">
        <v>37135</v>
      </c>
      <c r="E11" s="16">
        <v>37135</v>
      </c>
      <c r="F11" s="16">
        <v>37135</v>
      </c>
      <c r="G11" s="16">
        <v>36039</v>
      </c>
      <c r="H11" s="16">
        <v>34653</v>
      </c>
      <c r="J11" s="16">
        <v>22068</v>
      </c>
      <c r="K11" s="16">
        <v>22068</v>
      </c>
    </row>
    <row r="12" spans="1:11" x14ac:dyDescent="0.25">
      <c r="A12" s="14" t="s">
        <v>16</v>
      </c>
      <c r="B12" s="15">
        <v>41609</v>
      </c>
      <c r="C12" s="16">
        <v>41609</v>
      </c>
      <c r="D12" s="16">
        <v>41609</v>
      </c>
      <c r="E12" s="16">
        <v>41609</v>
      </c>
      <c r="F12" s="16">
        <v>41609</v>
      </c>
      <c r="G12" s="16">
        <v>41609</v>
      </c>
      <c r="H12" s="16">
        <v>41593</v>
      </c>
      <c r="J12" s="16">
        <v>41426</v>
      </c>
      <c r="K12" s="16">
        <v>41426</v>
      </c>
    </row>
    <row r="13" spans="1:11" x14ac:dyDescent="0.25">
      <c r="A13" s="9" t="s">
        <v>17</v>
      </c>
      <c r="B13" s="12">
        <v>66</v>
      </c>
      <c r="C13" s="13">
        <v>62</v>
      </c>
      <c r="D13" s="13">
        <v>50</v>
      </c>
      <c r="E13" s="13">
        <v>50</v>
      </c>
      <c r="F13" s="13">
        <v>50</v>
      </c>
      <c r="G13" s="13">
        <v>62</v>
      </c>
      <c r="H13" s="13">
        <v>39</v>
      </c>
      <c r="J13" s="13">
        <v>54</v>
      </c>
      <c r="K13" s="13">
        <v>54</v>
      </c>
    </row>
    <row r="14" spans="1:11" x14ac:dyDescent="0.25">
      <c r="A14" s="9" t="s">
        <v>18</v>
      </c>
      <c r="B14" s="37" t="s">
        <v>24</v>
      </c>
      <c r="C14" s="38" t="s">
        <v>19</v>
      </c>
      <c r="D14" s="38" t="s">
        <v>23</v>
      </c>
      <c r="E14" s="38" t="s">
        <v>22</v>
      </c>
      <c r="F14" s="38" t="s">
        <v>21</v>
      </c>
      <c r="G14" s="38" t="s">
        <v>20</v>
      </c>
      <c r="H14" s="11" t="s">
        <v>111</v>
      </c>
      <c r="J14" s="11" t="s">
        <v>45</v>
      </c>
      <c r="K14" s="11" t="s">
        <v>47</v>
      </c>
    </row>
    <row r="15" spans="1:11" x14ac:dyDescent="0.25">
      <c r="A15" s="17"/>
      <c r="B15" s="18"/>
      <c r="D15" s="13"/>
      <c r="E15" s="13"/>
      <c r="F15" s="13"/>
      <c r="G15" s="13"/>
      <c r="J15" s="19" t="s">
        <v>112</v>
      </c>
      <c r="K15" s="22"/>
    </row>
    <row r="16" spans="1:11" x14ac:dyDescent="0.25">
      <c r="A16" s="17"/>
      <c r="B16" s="18"/>
      <c r="D16" s="13"/>
      <c r="E16" s="13"/>
      <c r="F16" s="13"/>
      <c r="G16" s="13"/>
      <c r="J16" s="22" t="s">
        <v>113</v>
      </c>
      <c r="K16" s="22" t="s">
        <v>113</v>
      </c>
    </row>
    <row r="17" spans="1:11" x14ac:dyDescent="0.25">
      <c r="A17" s="17"/>
      <c r="B17" s="18"/>
      <c r="D17" s="13"/>
      <c r="E17" s="13"/>
      <c r="F17" s="13"/>
      <c r="G17" s="13"/>
      <c r="J17" s="19"/>
      <c r="K17" s="22"/>
    </row>
    <row r="18" spans="1:11" x14ac:dyDescent="0.25">
      <c r="A18" s="17"/>
      <c r="C18" s="19"/>
      <c r="D18" s="13"/>
      <c r="E18" s="13"/>
      <c r="F18" s="13"/>
      <c r="G18" s="19"/>
      <c r="J18" s="19"/>
      <c r="K18" s="22"/>
    </row>
    <row r="19" spans="1:11" x14ac:dyDescent="0.25">
      <c r="A19" s="17"/>
      <c r="C19" s="19"/>
      <c r="D19" s="13"/>
      <c r="E19" s="13"/>
      <c r="F19" s="13"/>
      <c r="G19" s="19"/>
      <c r="J19" s="19"/>
      <c r="K19" s="22"/>
    </row>
    <row r="20" spans="1:11" x14ac:dyDescent="0.25">
      <c r="A20" s="17"/>
      <c r="C20" s="19"/>
      <c r="D20" s="13"/>
      <c r="E20" s="13"/>
      <c r="F20" s="13"/>
      <c r="G20" s="19"/>
      <c r="J20" s="19"/>
      <c r="K20" s="22"/>
    </row>
    <row r="21" spans="1:11" x14ac:dyDescent="0.25">
      <c r="A21" s="17"/>
      <c r="C21" s="19"/>
      <c r="D21" s="13"/>
      <c r="E21" s="13"/>
      <c r="F21" s="13"/>
      <c r="G21" s="19"/>
      <c r="J21" s="19"/>
      <c r="K21" s="22"/>
    </row>
    <row r="22" spans="1:11" x14ac:dyDescent="0.25">
      <c r="A22" s="17"/>
      <c r="C22" s="19"/>
      <c r="D22" s="13"/>
      <c r="E22" s="13"/>
      <c r="F22" s="13"/>
      <c r="G22" s="19"/>
      <c r="J22" s="19"/>
      <c r="K22" s="22"/>
    </row>
    <row r="23" spans="1:11" x14ac:dyDescent="0.25">
      <c r="A23" s="17"/>
      <c r="C23" s="19"/>
      <c r="D23" s="13"/>
      <c r="E23" s="13"/>
      <c r="F23" s="13"/>
      <c r="G23" s="19"/>
      <c r="J23" s="19"/>
      <c r="K23" s="22"/>
    </row>
    <row r="24" spans="1:11" x14ac:dyDescent="0.25">
      <c r="A24" s="17"/>
      <c r="C24" s="19"/>
      <c r="D24" s="13"/>
      <c r="E24" s="13"/>
      <c r="F24" s="13"/>
      <c r="G24" s="19"/>
      <c r="J24" s="19"/>
      <c r="K24" s="22"/>
    </row>
    <row r="25" spans="1:11" x14ac:dyDescent="0.25">
      <c r="A25" s="17"/>
      <c r="C25" s="19"/>
      <c r="D25" s="13"/>
      <c r="E25" s="13"/>
      <c r="F25" s="13"/>
      <c r="G25" s="19"/>
      <c r="J25" s="19"/>
      <c r="K25" s="22"/>
    </row>
    <row r="26" spans="1:11" x14ac:dyDescent="0.25">
      <c r="A26" s="17"/>
      <c r="C26" s="19"/>
      <c r="D26" s="13"/>
      <c r="E26" s="13"/>
      <c r="F26" s="13"/>
      <c r="G26" s="19"/>
      <c r="J26" s="19"/>
      <c r="K26" s="22"/>
    </row>
    <row r="27" spans="1:11" x14ac:dyDescent="0.25">
      <c r="A27" s="17"/>
      <c r="C27" s="19"/>
      <c r="D27" s="13"/>
      <c r="E27" s="13"/>
      <c r="F27" s="13"/>
      <c r="G27" s="19"/>
      <c r="J27" s="19"/>
      <c r="K27" s="22"/>
    </row>
    <row r="28" spans="1:11" x14ac:dyDescent="0.25">
      <c r="A28" s="17"/>
      <c r="C28" s="19"/>
      <c r="D28" s="13"/>
      <c r="E28" s="13"/>
      <c r="F28" s="13"/>
      <c r="G28" s="19"/>
      <c r="J28" s="19"/>
      <c r="K28" s="22"/>
    </row>
    <row r="29" spans="1:11" x14ac:dyDescent="0.25">
      <c r="A29" s="17"/>
      <c r="B29" s="18"/>
      <c r="C29" s="19"/>
      <c r="D29" s="13"/>
      <c r="E29" s="13"/>
      <c r="F29" s="13"/>
      <c r="G29" s="19"/>
      <c r="J29" s="19"/>
      <c r="K29" s="22"/>
    </row>
    <row r="30" spans="1:11" x14ac:dyDescent="0.25">
      <c r="A30" s="17"/>
      <c r="B30" s="18"/>
      <c r="C30" s="19"/>
      <c r="D30" s="19"/>
      <c r="E30" s="19"/>
      <c r="F30" s="19"/>
      <c r="G30" s="19"/>
      <c r="J30" s="19"/>
      <c r="K30" s="22"/>
    </row>
    <row r="31" spans="1:11" x14ac:dyDescent="0.25">
      <c r="A31" s="17"/>
      <c r="B31" s="18"/>
      <c r="C31" s="19"/>
      <c r="D31" s="19"/>
      <c r="E31" s="19"/>
      <c r="F31" s="19"/>
      <c r="G31" s="19"/>
    </row>
    <row r="32" spans="1:11" x14ac:dyDescent="0.25">
      <c r="A32" s="17"/>
      <c r="B32" s="18"/>
      <c r="C32" s="19"/>
      <c r="D32" s="19"/>
      <c r="E32" s="19"/>
      <c r="F32" s="19"/>
      <c r="G32" s="19"/>
    </row>
    <row r="33" spans="1:7" x14ac:dyDescent="0.25">
      <c r="A33" s="17"/>
      <c r="B33" s="18"/>
      <c r="C33" s="19"/>
      <c r="D33" s="19"/>
      <c r="E33" s="19"/>
      <c r="F33" s="19"/>
      <c r="G33" s="19"/>
    </row>
    <row r="34" spans="1:7" x14ac:dyDescent="0.25">
      <c r="A34" s="17"/>
      <c r="B34" s="18"/>
      <c r="C34" s="19"/>
      <c r="D34" s="19"/>
      <c r="E34" s="19"/>
      <c r="F34" s="19"/>
      <c r="G34" s="19"/>
    </row>
    <row r="35" spans="1:7" x14ac:dyDescent="0.25">
      <c r="A35" s="17"/>
      <c r="B35" s="18"/>
      <c r="C35" s="19"/>
      <c r="D35" s="19"/>
      <c r="E35" s="19"/>
      <c r="F35" s="19"/>
      <c r="G35" s="19"/>
    </row>
    <row r="36" spans="1:7" x14ac:dyDescent="0.25">
      <c r="A36" s="17"/>
      <c r="B36" s="18"/>
      <c r="C36" s="19"/>
      <c r="D36" s="19"/>
      <c r="E36" s="19"/>
      <c r="F36" s="19"/>
      <c r="G36" s="19"/>
    </row>
    <row r="37" spans="1:7" x14ac:dyDescent="0.25">
      <c r="A37" s="17"/>
      <c r="B37" s="18"/>
      <c r="C37" s="19"/>
      <c r="D37" s="19"/>
      <c r="E37" s="19"/>
      <c r="F37" s="19"/>
      <c r="G37" s="19"/>
    </row>
    <row r="38" spans="1:7" x14ac:dyDescent="0.25">
      <c r="A38" s="17"/>
      <c r="B38" s="18"/>
      <c r="C38" s="19"/>
      <c r="D38" s="19"/>
      <c r="E38" s="19"/>
      <c r="F38" s="19"/>
      <c r="G38" s="19"/>
    </row>
    <row r="39" spans="1:7" x14ac:dyDescent="0.25">
      <c r="A39" s="17"/>
      <c r="B39" s="18"/>
      <c r="C39" s="19"/>
      <c r="D39" s="19"/>
      <c r="E39" s="19"/>
      <c r="F39" s="19"/>
      <c r="G39" s="19"/>
    </row>
    <row r="40" spans="1:7" x14ac:dyDescent="0.25">
      <c r="A40" s="17"/>
      <c r="B40" s="18"/>
      <c r="C40" s="19"/>
      <c r="D40" s="19"/>
      <c r="E40" s="19"/>
      <c r="F40" s="19"/>
      <c r="G40" s="19"/>
    </row>
    <row r="41" spans="1:7" x14ac:dyDescent="0.25">
      <c r="A41" s="17"/>
      <c r="B41" s="18"/>
      <c r="C41" s="19"/>
      <c r="D41" s="19"/>
      <c r="E41" s="19"/>
      <c r="F41" s="19"/>
      <c r="G41" s="19"/>
    </row>
    <row r="42" spans="1:7" x14ac:dyDescent="0.25">
      <c r="A42" s="17"/>
      <c r="B42" s="18"/>
      <c r="C42" s="19"/>
      <c r="D42" s="19"/>
      <c r="E42" s="19"/>
      <c r="F42" s="19"/>
      <c r="G42" s="19"/>
    </row>
    <row r="43" spans="1:7" x14ac:dyDescent="0.25">
      <c r="A43" s="17"/>
      <c r="B43" s="18"/>
      <c r="C43" s="19"/>
      <c r="D43" s="19"/>
      <c r="E43" s="19"/>
      <c r="F43" s="19"/>
      <c r="G43" s="19"/>
    </row>
    <row r="44" spans="1:7" x14ac:dyDescent="0.25">
      <c r="A44" s="17"/>
      <c r="B44" s="18"/>
      <c r="C44" s="19"/>
      <c r="D44" s="19"/>
      <c r="E44" s="19"/>
      <c r="F44" s="19"/>
      <c r="G44" s="19"/>
    </row>
    <row r="45" spans="1:7" x14ac:dyDescent="0.25">
      <c r="A45" s="17"/>
      <c r="B45" s="18"/>
      <c r="C45" s="19"/>
      <c r="D45" s="19"/>
      <c r="E45" s="19"/>
      <c r="F45" s="19"/>
      <c r="G45" s="19"/>
    </row>
    <row r="46" spans="1:7" x14ac:dyDescent="0.25">
      <c r="A46" s="17"/>
      <c r="B46" s="18"/>
      <c r="C46" s="19"/>
      <c r="D46" s="19"/>
      <c r="E46" s="19"/>
      <c r="F46" s="19"/>
      <c r="G46" s="19"/>
    </row>
    <row r="47" spans="1:7" x14ac:dyDescent="0.25">
      <c r="A47" s="17"/>
      <c r="B47" s="18"/>
      <c r="C47" s="19"/>
      <c r="D47" s="19"/>
      <c r="E47" s="19"/>
      <c r="F47" s="19"/>
      <c r="G47" s="19"/>
    </row>
    <row r="48" spans="1:7" x14ac:dyDescent="0.25">
      <c r="A48" s="17"/>
      <c r="B48" s="18"/>
      <c r="C48" s="19"/>
      <c r="D48" s="19"/>
      <c r="E48" s="19"/>
      <c r="F48" s="19"/>
      <c r="G48" s="19"/>
    </row>
    <row r="49" spans="1:7" x14ac:dyDescent="0.25">
      <c r="A49" s="17"/>
      <c r="B49" s="18"/>
      <c r="C49" s="19"/>
      <c r="D49" s="19"/>
      <c r="E49" s="19"/>
      <c r="F49" s="19"/>
      <c r="G49" s="19"/>
    </row>
    <row r="50" spans="1:7" x14ac:dyDescent="0.25">
      <c r="A50" s="17"/>
      <c r="B50" s="18"/>
      <c r="C50" s="19"/>
      <c r="D50" s="19"/>
      <c r="E50" s="19"/>
      <c r="F50" s="19"/>
      <c r="G50" s="19"/>
    </row>
    <row r="51" spans="1:7" x14ac:dyDescent="0.25">
      <c r="A51" s="17"/>
      <c r="B51" s="18"/>
      <c r="C51" s="19"/>
      <c r="D51" s="19"/>
      <c r="E51" s="19"/>
      <c r="F51" s="19"/>
      <c r="G51" s="19"/>
    </row>
    <row r="52" spans="1:7" x14ac:dyDescent="0.25">
      <c r="A52" s="17"/>
      <c r="B52" s="18"/>
      <c r="C52" s="19"/>
      <c r="D52" s="19"/>
      <c r="E52" s="19"/>
      <c r="F52" s="19"/>
      <c r="G52" s="19"/>
    </row>
    <row r="53" spans="1:7" x14ac:dyDescent="0.25">
      <c r="A53" s="17"/>
      <c r="B53" s="18"/>
      <c r="C53" s="19"/>
      <c r="D53" s="19"/>
      <c r="E53" s="19"/>
      <c r="F53" s="19"/>
      <c r="G53" s="19"/>
    </row>
    <row r="54" spans="1:7" x14ac:dyDescent="0.25">
      <c r="A54" s="17"/>
      <c r="B54" s="18"/>
      <c r="C54" s="19"/>
      <c r="D54" s="19"/>
      <c r="E54" s="19"/>
      <c r="F54" s="19"/>
      <c r="G54" s="19"/>
    </row>
    <row r="55" spans="1:7" x14ac:dyDescent="0.25">
      <c r="A55" s="17"/>
      <c r="B55" s="18"/>
      <c r="C55" s="19"/>
      <c r="D55" s="19"/>
      <c r="E55" s="19"/>
      <c r="F55" s="19"/>
      <c r="G55" s="19"/>
    </row>
    <row r="56" spans="1:7" x14ac:dyDescent="0.25">
      <c r="A56" s="17"/>
      <c r="B56" s="18"/>
      <c r="C56" s="19"/>
      <c r="D56" s="19"/>
      <c r="E56" s="19"/>
      <c r="F56" s="19"/>
      <c r="G56" s="19"/>
    </row>
    <row r="57" spans="1:7" x14ac:dyDescent="0.25">
      <c r="A57" s="17"/>
      <c r="B57" s="18"/>
      <c r="C57" s="19"/>
      <c r="D57" s="19"/>
      <c r="E57" s="19"/>
      <c r="F57" s="19"/>
      <c r="G57" s="19"/>
    </row>
    <row r="58" spans="1:7" x14ac:dyDescent="0.25">
      <c r="A58" s="17"/>
      <c r="B58" s="18"/>
      <c r="C58" s="19"/>
      <c r="D58" s="19"/>
      <c r="E58" s="19"/>
      <c r="F58" s="19"/>
      <c r="G58" s="19"/>
    </row>
    <row r="59" spans="1:7" x14ac:dyDescent="0.25">
      <c r="A59" s="17"/>
      <c r="B59" s="18"/>
      <c r="C59" s="19"/>
      <c r="D59" s="19"/>
      <c r="E59" s="19"/>
      <c r="F59" s="19"/>
      <c r="G59" s="19"/>
    </row>
    <row r="60" spans="1:7" x14ac:dyDescent="0.25">
      <c r="A60" s="17"/>
      <c r="B60" s="18"/>
      <c r="C60" s="19"/>
      <c r="D60" s="19"/>
      <c r="E60" s="19"/>
      <c r="F60" s="19"/>
      <c r="G60" s="19"/>
    </row>
    <row r="61" spans="1:7" x14ac:dyDescent="0.25">
      <c r="A61" s="17"/>
      <c r="B61" s="18"/>
      <c r="C61" s="19"/>
      <c r="D61" s="19"/>
      <c r="E61" s="19"/>
      <c r="F61" s="19"/>
      <c r="G61" s="19"/>
    </row>
    <row r="62" spans="1:7" x14ac:dyDescent="0.25">
      <c r="A62" s="17"/>
      <c r="B62" s="18"/>
      <c r="C62" s="19"/>
      <c r="D62" s="19"/>
      <c r="E62" s="19"/>
      <c r="F62" s="19"/>
      <c r="G62" s="19"/>
    </row>
    <row r="63" spans="1:7" x14ac:dyDescent="0.25">
      <c r="A63" s="17"/>
      <c r="B63" s="18"/>
      <c r="C63" s="19"/>
      <c r="D63" s="19"/>
      <c r="E63" s="19"/>
      <c r="F63" s="19"/>
      <c r="G63" s="19"/>
    </row>
    <row r="64" spans="1:7" x14ac:dyDescent="0.25">
      <c r="A64" s="17"/>
      <c r="B64" s="18"/>
      <c r="C64" s="19"/>
      <c r="D64" s="19"/>
      <c r="E64" s="19"/>
      <c r="F64" s="19"/>
      <c r="G64" s="19"/>
    </row>
    <row r="65" spans="1:7" x14ac:dyDescent="0.25">
      <c r="A65" s="17"/>
      <c r="B65" s="18"/>
      <c r="C65" s="19"/>
      <c r="D65" s="19"/>
      <c r="E65" s="19"/>
      <c r="F65" s="19"/>
      <c r="G65" s="19"/>
    </row>
    <row r="66" spans="1:7" x14ac:dyDescent="0.25">
      <c r="A66" s="17"/>
      <c r="B66" s="18"/>
      <c r="C66" s="19"/>
      <c r="D66" s="19"/>
      <c r="E66" s="19"/>
      <c r="F66" s="19"/>
      <c r="G66" s="19"/>
    </row>
    <row r="67" spans="1:7" x14ac:dyDescent="0.25">
      <c r="A67" s="17"/>
      <c r="B67" s="18"/>
      <c r="C67" s="19"/>
      <c r="D67" s="19"/>
      <c r="E67" s="19"/>
      <c r="F67" s="19"/>
      <c r="G67" s="19"/>
    </row>
    <row r="68" spans="1:7" x14ac:dyDescent="0.25">
      <c r="A68" s="17"/>
      <c r="B68" s="18"/>
      <c r="C68" s="19"/>
      <c r="D68" s="19"/>
      <c r="E68" s="19"/>
      <c r="F68" s="19"/>
      <c r="G68" s="19"/>
    </row>
    <row r="69" spans="1:7" x14ac:dyDescent="0.25">
      <c r="A69" s="17"/>
      <c r="B69" s="18"/>
      <c r="C69" s="19"/>
      <c r="D69" s="19"/>
      <c r="E69" s="19"/>
      <c r="F69" s="19"/>
      <c r="G69" s="19"/>
    </row>
    <row r="70" spans="1:7" x14ac:dyDescent="0.25">
      <c r="A70" s="17"/>
      <c r="B70" s="18"/>
      <c r="C70" s="19"/>
      <c r="D70" s="19"/>
      <c r="E70" s="19"/>
      <c r="F70" s="19"/>
      <c r="G70" s="19"/>
    </row>
    <row r="71" spans="1:7" x14ac:dyDescent="0.25">
      <c r="A71" s="17"/>
      <c r="B71" s="18"/>
      <c r="C71" s="19"/>
      <c r="D71" s="19"/>
      <c r="E71" s="19"/>
      <c r="F71" s="19"/>
      <c r="G71" s="19"/>
    </row>
    <row r="72" spans="1:7" x14ac:dyDescent="0.25">
      <c r="A72" s="17"/>
      <c r="B72" s="18"/>
      <c r="C72" s="19"/>
      <c r="D72" s="19"/>
      <c r="E72" s="19"/>
      <c r="F72" s="19"/>
      <c r="G72" s="19"/>
    </row>
    <row r="73" spans="1:7" x14ac:dyDescent="0.25">
      <c r="A73" s="17"/>
      <c r="B73" s="18"/>
      <c r="C73" s="19"/>
      <c r="D73" s="19"/>
      <c r="E73" s="19"/>
      <c r="F73" s="19"/>
      <c r="G73" s="19"/>
    </row>
    <row r="74" spans="1:7" x14ac:dyDescent="0.25">
      <c r="A74" s="17"/>
      <c r="B74" s="18"/>
      <c r="C74" s="19"/>
      <c r="D74" s="19"/>
      <c r="E74" s="19"/>
      <c r="F74" s="19"/>
      <c r="G74" s="19"/>
    </row>
    <row r="75" spans="1:7" x14ac:dyDescent="0.25">
      <c r="A75" s="17"/>
      <c r="B75" s="18"/>
      <c r="C75" s="19"/>
      <c r="D75" s="19"/>
      <c r="E75" s="19"/>
      <c r="F75" s="19"/>
      <c r="G75" s="19"/>
    </row>
    <row r="76" spans="1:7" x14ac:dyDescent="0.25">
      <c r="A76" s="17"/>
      <c r="B76" s="18"/>
      <c r="C76" s="19"/>
      <c r="D76" s="19"/>
      <c r="E76" s="19"/>
      <c r="F76" s="19"/>
      <c r="G76" s="19"/>
    </row>
    <row r="77" spans="1:7" x14ac:dyDescent="0.25">
      <c r="A77" s="17"/>
      <c r="B77" s="18"/>
      <c r="C77" s="19"/>
      <c r="D77" s="19"/>
      <c r="E77" s="19"/>
      <c r="F77" s="19"/>
      <c r="G77" s="19"/>
    </row>
    <row r="78" spans="1:7" x14ac:dyDescent="0.25">
      <c r="A78" s="17"/>
      <c r="B78" s="18"/>
      <c r="C78" s="19"/>
      <c r="D78" s="19"/>
      <c r="E78" s="19"/>
      <c r="F78" s="19"/>
      <c r="G78" s="19"/>
    </row>
    <row r="79" spans="1:7" x14ac:dyDescent="0.25">
      <c r="A79" s="17"/>
      <c r="B79" s="18"/>
      <c r="C79" s="19"/>
      <c r="D79" s="19"/>
      <c r="E79" s="19"/>
      <c r="F79" s="19"/>
      <c r="G79" s="19"/>
    </row>
    <row r="80" spans="1:7" x14ac:dyDescent="0.25">
      <c r="A80" s="13"/>
    </row>
    <row r="81" spans="1:9" x14ac:dyDescent="0.25">
      <c r="A81" s="17"/>
    </row>
    <row r="85" spans="1:9" x14ac:dyDescent="0.25">
      <c r="B85" s="8"/>
      <c r="C85" s="8"/>
      <c r="F85" s="20"/>
      <c r="G85" s="20"/>
      <c r="H85" s="20"/>
      <c r="I85" s="20"/>
    </row>
    <row r="86" spans="1:9" x14ac:dyDescent="0.25">
      <c r="B86" s="11"/>
      <c r="C86" s="11"/>
      <c r="F86" s="21"/>
      <c r="G86" s="21"/>
      <c r="H86" s="21"/>
      <c r="I86" s="21"/>
    </row>
    <row r="87" spans="1:9" x14ac:dyDescent="0.25">
      <c r="B87" s="11"/>
      <c r="C87" s="11"/>
      <c r="F87" s="21"/>
      <c r="G87" s="21"/>
      <c r="H87" s="21"/>
      <c r="I87" s="21"/>
    </row>
    <row r="88" spans="1:9" x14ac:dyDescent="0.25">
      <c r="B88" s="11"/>
      <c r="C88" s="11"/>
      <c r="F88" s="21"/>
      <c r="G88" s="21"/>
      <c r="H88" s="21"/>
      <c r="I88" s="21"/>
    </row>
    <row r="89" spans="1:9" x14ac:dyDescent="0.25">
      <c r="B89" s="11"/>
      <c r="C89" s="11"/>
      <c r="F89" s="21"/>
      <c r="G89" s="21"/>
      <c r="H89" s="21"/>
      <c r="I89" s="21"/>
    </row>
    <row r="90" spans="1:9" x14ac:dyDescent="0.25">
      <c r="B90" s="13"/>
      <c r="C90" s="13"/>
      <c r="F90" s="21"/>
      <c r="G90" s="21"/>
      <c r="H90" s="21"/>
      <c r="I90" s="21"/>
    </row>
    <row r="91" spans="1:9" x14ac:dyDescent="0.25">
      <c r="B91" s="16"/>
      <c r="C91" s="16"/>
      <c r="F91" s="21"/>
      <c r="G91" s="21"/>
      <c r="H91" s="21"/>
      <c r="I91" s="21"/>
    </row>
    <row r="92" spans="1:9" x14ac:dyDescent="0.25">
      <c r="B92" s="16"/>
      <c r="C92" s="16"/>
      <c r="F92" s="21"/>
      <c r="G92" s="21"/>
      <c r="H92" s="21"/>
      <c r="I92" s="21"/>
    </row>
    <row r="93" spans="1:9" x14ac:dyDescent="0.25">
      <c r="B93" s="13"/>
      <c r="C93" s="13"/>
      <c r="F93" s="21"/>
      <c r="G93" s="21"/>
      <c r="H93" s="21"/>
      <c r="I93" s="21"/>
    </row>
    <row r="94" spans="1:9" x14ac:dyDescent="0.25">
      <c r="B94" s="11"/>
      <c r="C94" s="11"/>
    </row>
    <row r="95" spans="1:9" x14ac:dyDescent="0.25">
      <c r="A95" s="17"/>
      <c r="B95" s="19"/>
      <c r="C95" s="22"/>
    </row>
    <row r="96" spans="1:9" x14ac:dyDescent="0.25">
      <c r="A96" s="17"/>
      <c r="B96" s="19"/>
      <c r="C96" s="22"/>
    </row>
    <row r="97" spans="1:3" x14ac:dyDescent="0.25">
      <c r="A97" s="17"/>
      <c r="B97" s="19"/>
      <c r="C97" s="22"/>
    </row>
    <row r="98" spans="1:3" x14ac:dyDescent="0.25">
      <c r="A98" s="17"/>
      <c r="B98" s="19"/>
      <c r="C98" s="22"/>
    </row>
    <row r="99" spans="1:3" x14ac:dyDescent="0.25">
      <c r="A99" s="17"/>
      <c r="B99" s="19"/>
      <c r="C99" s="22"/>
    </row>
    <row r="100" spans="1:3" x14ac:dyDescent="0.25">
      <c r="A100" s="17"/>
      <c r="B100" s="19"/>
      <c r="C100" s="22"/>
    </row>
    <row r="101" spans="1:3" x14ac:dyDescent="0.25">
      <c r="A101" s="17"/>
      <c r="B101" s="19"/>
      <c r="C101" s="22"/>
    </row>
    <row r="102" spans="1:3" x14ac:dyDescent="0.25">
      <c r="A102" s="17"/>
      <c r="B102" s="19"/>
      <c r="C102" s="22"/>
    </row>
    <row r="103" spans="1:3" x14ac:dyDescent="0.25">
      <c r="A103" s="17"/>
      <c r="B103" s="19"/>
      <c r="C103" s="22"/>
    </row>
    <row r="104" spans="1:3" x14ac:dyDescent="0.25">
      <c r="A104" s="17"/>
      <c r="B104" s="19"/>
      <c r="C104" s="22"/>
    </row>
    <row r="105" spans="1:3" x14ac:dyDescent="0.25">
      <c r="A105" s="17"/>
      <c r="B105" s="19"/>
      <c r="C105" s="22"/>
    </row>
    <row r="106" spans="1:3" x14ac:dyDescent="0.25">
      <c r="A106" s="17"/>
      <c r="B106" s="19"/>
      <c r="C106" s="22"/>
    </row>
    <row r="107" spans="1:3" x14ac:dyDescent="0.25">
      <c r="A107" s="17"/>
      <c r="B107" s="19"/>
      <c r="C107" s="22"/>
    </row>
    <row r="108" spans="1:3" x14ac:dyDescent="0.25">
      <c r="A108" s="17"/>
      <c r="B108" s="19"/>
      <c r="C108" s="22"/>
    </row>
    <row r="109" spans="1:3" x14ac:dyDescent="0.25">
      <c r="A109" s="17"/>
      <c r="B109" s="19"/>
      <c r="C109" s="22"/>
    </row>
    <row r="110" spans="1:3" x14ac:dyDescent="0.25">
      <c r="A110" s="17"/>
      <c r="B110" s="19"/>
      <c r="C110" s="22"/>
    </row>
  </sheetData>
  <phoneticPr fontId="14" type="noConversion"/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69"/>
  <sheetViews>
    <sheetView workbookViewId="0"/>
  </sheetViews>
  <sheetFormatPr defaultRowHeight="15" x14ac:dyDescent="0.25"/>
  <cols>
    <col min="1" max="1" width="16" customWidth="1"/>
    <col min="2" max="105" width="14.28515625" customWidth="1"/>
  </cols>
  <sheetData>
    <row r="1" spans="1:16" s="6" customFormat="1" x14ac:dyDescent="0.25">
      <c r="A1" s="5" t="s">
        <v>123</v>
      </c>
    </row>
    <row r="2" spans="1:16" s="6" customFormat="1" x14ac:dyDescent="0.25">
      <c r="A2" s="5" t="s">
        <v>125</v>
      </c>
      <c r="H2" s="19"/>
      <c r="I2" s="19"/>
      <c r="J2" s="19"/>
      <c r="K2" s="19"/>
      <c r="L2" s="19"/>
      <c r="M2" s="19"/>
      <c r="N2" s="19"/>
      <c r="O2" s="19"/>
    </row>
    <row r="3" spans="1:16" s="6" customFormat="1" ht="60" x14ac:dyDescent="0.25">
      <c r="A3" s="94" t="s">
        <v>49</v>
      </c>
      <c r="B3" s="86" t="s">
        <v>126</v>
      </c>
      <c r="C3" s="86" t="s">
        <v>127</v>
      </c>
      <c r="E3" s="94" t="s">
        <v>48</v>
      </c>
      <c r="F3" s="86" t="s">
        <v>126</v>
      </c>
      <c r="G3" s="86" t="s">
        <v>127</v>
      </c>
      <c r="H3" s="19"/>
      <c r="I3" s="19"/>
      <c r="J3" s="19"/>
      <c r="K3" s="19"/>
      <c r="L3" s="19"/>
      <c r="M3" s="19"/>
      <c r="N3" s="19"/>
      <c r="O3" s="19"/>
    </row>
    <row r="4" spans="1:16" s="6" customFormat="1" x14ac:dyDescent="0.25">
      <c r="A4" s="17">
        <v>35947</v>
      </c>
      <c r="B4" s="19">
        <v>172434</v>
      </c>
      <c r="C4" s="22">
        <v>109988</v>
      </c>
      <c r="D4" s="85"/>
      <c r="H4" s="19"/>
      <c r="I4" s="19"/>
      <c r="J4" s="19"/>
      <c r="K4" s="19"/>
      <c r="L4" s="19"/>
      <c r="M4" s="19"/>
      <c r="N4" s="19"/>
      <c r="O4" s="19"/>
    </row>
    <row r="5" spans="1:16" s="6" customFormat="1" x14ac:dyDescent="0.25">
      <c r="A5" s="17">
        <v>36312</v>
      </c>
      <c r="B5" s="19">
        <v>176599</v>
      </c>
      <c r="C5" s="22">
        <v>116420</v>
      </c>
      <c r="D5" s="85"/>
      <c r="E5" s="6">
        <v>2006</v>
      </c>
      <c r="F5" s="21">
        <f t="shared" ref="F5:G11" si="0">AVERAGE(B12:B13)</f>
        <v>222853</v>
      </c>
      <c r="G5" s="21">
        <f t="shared" si="0"/>
        <v>203191</v>
      </c>
      <c r="H5" s="19"/>
      <c r="I5" s="19"/>
      <c r="J5" s="19"/>
      <c r="K5" s="19"/>
      <c r="L5" s="19"/>
      <c r="M5" s="19"/>
      <c r="N5" s="19"/>
      <c r="O5" s="19"/>
    </row>
    <row r="6" spans="1:16" s="6" customFormat="1" x14ac:dyDescent="0.25">
      <c r="A6" s="17">
        <v>36678</v>
      </c>
      <c r="B6" s="19">
        <v>180289</v>
      </c>
      <c r="C6" s="22">
        <v>123448</v>
      </c>
      <c r="D6" s="85"/>
      <c r="E6" s="6">
        <v>2007</v>
      </c>
      <c r="F6" s="21">
        <f t="shared" si="0"/>
        <v>235627</v>
      </c>
      <c r="G6" s="21">
        <f t="shared" si="0"/>
        <v>224917</v>
      </c>
      <c r="H6" s="19"/>
      <c r="I6" s="19"/>
      <c r="J6" s="19"/>
      <c r="K6" s="19"/>
      <c r="L6" s="19"/>
      <c r="M6" s="19"/>
      <c r="N6" s="19"/>
      <c r="O6" s="19"/>
    </row>
    <row r="7" spans="1:16" s="6" customFormat="1" x14ac:dyDescent="0.25">
      <c r="A7" s="17">
        <v>37043</v>
      </c>
      <c r="B7" s="19">
        <v>183475</v>
      </c>
      <c r="C7" s="22">
        <v>127734</v>
      </c>
      <c r="D7" s="85"/>
      <c r="E7" s="6">
        <v>2008</v>
      </c>
      <c r="F7" s="21">
        <f t="shared" si="0"/>
        <v>251540.5</v>
      </c>
      <c r="G7" s="21">
        <f t="shared" si="0"/>
        <v>244280.5</v>
      </c>
      <c r="H7" s="19"/>
      <c r="I7" s="19"/>
      <c r="J7" s="19"/>
      <c r="K7" s="19"/>
      <c r="L7" s="19"/>
      <c r="M7" s="19"/>
      <c r="N7" s="19"/>
      <c r="O7" s="19"/>
    </row>
    <row r="8" spans="1:16" s="6" customFormat="1" x14ac:dyDescent="0.25">
      <c r="A8" s="17">
        <v>37408</v>
      </c>
      <c r="B8" s="19">
        <v>189572</v>
      </c>
      <c r="C8" s="22">
        <v>134434</v>
      </c>
      <c r="D8" s="85"/>
      <c r="E8" s="6">
        <v>2009</v>
      </c>
      <c r="F8" s="21">
        <f t="shared" si="0"/>
        <v>268959</v>
      </c>
      <c r="G8" s="21">
        <f t="shared" si="0"/>
        <v>261762</v>
      </c>
    </row>
    <row r="9" spans="1:16" s="6" customFormat="1" x14ac:dyDescent="0.25">
      <c r="A9" s="17">
        <v>37773</v>
      </c>
      <c r="B9" s="19">
        <v>195190</v>
      </c>
      <c r="C9" s="22">
        <v>142187</v>
      </c>
      <c r="D9" s="85"/>
      <c r="E9" s="6">
        <v>2010</v>
      </c>
      <c r="F9" s="21">
        <f t="shared" si="0"/>
        <v>285759.5</v>
      </c>
      <c r="G9" s="21">
        <f t="shared" si="0"/>
        <v>280553.5</v>
      </c>
    </row>
    <row r="10" spans="1:16" s="6" customFormat="1" x14ac:dyDescent="0.25">
      <c r="A10" s="17">
        <v>38139</v>
      </c>
      <c r="B10" s="19">
        <v>201871</v>
      </c>
      <c r="C10" s="22">
        <v>153880</v>
      </c>
      <c r="D10" s="85"/>
      <c r="E10" s="6">
        <v>2011</v>
      </c>
      <c r="F10" s="21">
        <f t="shared" si="0"/>
        <v>299621</v>
      </c>
      <c r="G10" s="21">
        <f t="shared" si="0"/>
        <v>299466.5</v>
      </c>
    </row>
    <row r="11" spans="1:16" s="6" customFormat="1" x14ac:dyDescent="0.25">
      <c r="A11" s="17">
        <v>38504</v>
      </c>
      <c r="B11" s="19">
        <v>209044</v>
      </c>
      <c r="C11" s="22">
        <v>169693</v>
      </c>
      <c r="D11" s="85"/>
      <c r="E11" s="6">
        <v>2012</v>
      </c>
      <c r="F11" s="21">
        <f t="shared" si="0"/>
        <v>313711.5</v>
      </c>
      <c r="G11" s="21">
        <f t="shared" si="0"/>
        <v>318885.5</v>
      </c>
    </row>
    <row r="12" spans="1:16" s="6" customFormat="1" x14ac:dyDescent="0.25">
      <c r="A12" s="17">
        <v>38869</v>
      </c>
      <c r="B12" s="19">
        <v>217327</v>
      </c>
      <c r="C12" s="22">
        <v>191736</v>
      </c>
      <c r="D12" s="85"/>
      <c r="E12" s="6">
        <v>2013</v>
      </c>
      <c r="F12" s="21"/>
      <c r="G12" s="21"/>
    </row>
    <row r="13" spans="1:16" s="6" customFormat="1" x14ac:dyDescent="0.25">
      <c r="A13" s="17">
        <v>39234</v>
      </c>
      <c r="B13" s="19">
        <v>228379</v>
      </c>
      <c r="C13" s="22">
        <v>214646</v>
      </c>
      <c r="D13" s="85"/>
      <c r="H13" s="20"/>
      <c r="I13" s="20"/>
      <c r="J13" s="20"/>
      <c r="K13" s="20"/>
      <c r="L13" s="20"/>
      <c r="M13" s="20"/>
      <c r="N13" s="20"/>
      <c r="O13" s="20"/>
      <c r="P13" s="20"/>
    </row>
    <row r="14" spans="1:16" s="6" customFormat="1" x14ac:dyDescent="0.25">
      <c r="A14" s="17">
        <v>39600</v>
      </c>
      <c r="B14" s="19">
        <v>242875</v>
      </c>
      <c r="C14" s="22">
        <v>235188</v>
      </c>
      <c r="D14" s="85"/>
      <c r="E14" s="6" t="s">
        <v>94</v>
      </c>
      <c r="H14" s="21"/>
      <c r="I14" s="21"/>
      <c r="J14" s="21"/>
      <c r="K14" s="21"/>
      <c r="L14" s="21"/>
      <c r="M14" s="21"/>
      <c r="N14" s="21"/>
      <c r="O14" s="21"/>
      <c r="P14" s="21"/>
    </row>
    <row r="15" spans="1:16" s="6" customFormat="1" x14ac:dyDescent="0.25">
      <c r="A15" s="17">
        <v>39965</v>
      </c>
      <c r="B15" s="19">
        <v>260206</v>
      </c>
      <c r="C15" s="22">
        <v>253373</v>
      </c>
      <c r="D15" s="85"/>
      <c r="H15" s="21"/>
      <c r="I15" s="21"/>
      <c r="J15" s="21"/>
      <c r="K15" s="21"/>
      <c r="L15" s="21"/>
      <c r="M15" s="21"/>
      <c r="N15" s="21"/>
      <c r="O15" s="21"/>
      <c r="P15" s="21"/>
    </row>
    <row r="16" spans="1:16" s="6" customFormat="1" x14ac:dyDescent="0.25">
      <c r="A16" s="17">
        <v>40330</v>
      </c>
      <c r="B16" s="19">
        <v>277712</v>
      </c>
      <c r="C16" s="22">
        <v>270151</v>
      </c>
      <c r="D16" s="85"/>
      <c r="F16" s="5" t="s">
        <v>128</v>
      </c>
      <c r="H16" s="21"/>
      <c r="I16" s="21"/>
      <c r="J16" s="21"/>
      <c r="K16" s="5" t="s">
        <v>128</v>
      </c>
      <c r="L16" s="21"/>
      <c r="M16" s="21"/>
      <c r="N16" s="21"/>
      <c r="O16" s="21"/>
      <c r="P16" s="21"/>
    </row>
    <row r="17" spans="1:25" s="6" customFormat="1" x14ac:dyDescent="0.25">
      <c r="A17" s="17">
        <v>40695</v>
      </c>
      <c r="B17" s="19">
        <v>293807</v>
      </c>
      <c r="C17" s="22">
        <v>290956</v>
      </c>
      <c r="D17" s="85"/>
      <c r="F17" s="6" t="s">
        <v>129</v>
      </c>
      <c r="H17" s="21"/>
      <c r="I17" s="21"/>
      <c r="J17" s="21"/>
      <c r="K17" s="6" t="s">
        <v>129</v>
      </c>
      <c r="L17" s="21"/>
      <c r="M17" s="21"/>
      <c r="N17" s="21"/>
      <c r="O17" s="21"/>
      <c r="P17" s="21"/>
    </row>
    <row r="18" spans="1:25" s="6" customFormat="1" x14ac:dyDescent="0.25">
      <c r="A18" s="17">
        <v>41061</v>
      </c>
      <c r="B18" s="19">
        <v>305435</v>
      </c>
      <c r="C18" s="22">
        <v>307977</v>
      </c>
      <c r="D18" s="85"/>
      <c r="G18" s="6" t="s">
        <v>130</v>
      </c>
      <c r="L18" s="6" t="s">
        <v>133</v>
      </c>
      <c r="P18" s="21"/>
    </row>
    <row r="19" spans="1:25" s="6" customFormat="1" ht="57" x14ac:dyDescent="0.25">
      <c r="A19" s="17">
        <v>41426</v>
      </c>
      <c r="B19" s="19">
        <v>321988</v>
      </c>
      <c r="C19" s="22">
        <v>329794</v>
      </c>
      <c r="D19" s="85"/>
      <c r="F19" s="20"/>
      <c r="G19" s="86" t="s">
        <v>50</v>
      </c>
      <c r="H19" s="93" t="s">
        <v>131</v>
      </c>
      <c r="I19" s="93" t="s">
        <v>132</v>
      </c>
      <c r="L19" s="20"/>
      <c r="M19" s="93" t="s">
        <v>131</v>
      </c>
      <c r="N19" s="93" t="s">
        <v>132</v>
      </c>
      <c r="P19" s="21"/>
      <c r="Q19" s="20"/>
      <c r="R19" s="20"/>
      <c r="S19" s="20"/>
      <c r="T19" s="20"/>
      <c r="W19" s="20"/>
      <c r="X19" s="20"/>
      <c r="Y19" s="20"/>
    </row>
    <row r="20" spans="1:25" s="6" customFormat="1" x14ac:dyDescent="0.25">
      <c r="F20" s="6" t="s">
        <v>27</v>
      </c>
      <c r="G20" s="27">
        <f t="shared" ref="G20:G27" si="1">C12/B12</f>
        <v>0.88224656853497263</v>
      </c>
      <c r="H20" s="27">
        <f>G20/G27</f>
        <v>0.86136439143659005</v>
      </c>
      <c r="I20" s="62">
        <f>1/H20</f>
        <v>1.1609488503839733</v>
      </c>
      <c r="K20" s="6">
        <v>2006</v>
      </c>
      <c r="M20" s="35">
        <f t="shared" ref="M20:M27" si="2">AVERAGE(H20:H21)</f>
        <v>0.88949293347678959</v>
      </c>
      <c r="N20" s="67">
        <f>1/M20</f>
        <v>1.124236025227618</v>
      </c>
      <c r="P20" s="21"/>
      <c r="T20" s="70"/>
    </row>
    <row r="21" spans="1:25" s="6" customFormat="1" x14ac:dyDescent="0.25">
      <c r="A21" s="6" t="s">
        <v>124</v>
      </c>
      <c r="F21" s="6" t="s">
        <v>28</v>
      </c>
      <c r="G21" s="27">
        <f t="shared" si="1"/>
        <v>0.93986750095236427</v>
      </c>
      <c r="H21" s="27">
        <f>G21/G27</f>
        <v>0.91762147551698903</v>
      </c>
      <c r="I21" s="62">
        <f t="shared" ref="I21:I28" si="3">1/H21</f>
        <v>1.0897739718183892</v>
      </c>
      <c r="K21" s="6">
        <v>2007</v>
      </c>
      <c r="M21" s="35">
        <f t="shared" si="2"/>
        <v>0.93152563177438541</v>
      </c>
      <c r="N21" s="67">
        <f t="shared" ref="N21:N26" si="4">1/M21</f>
        <v>1.0735077660667087</v>
      </c>
      <c r="P21" s="21"/>
      <c r="T21" s="70"/>
    </row>
    <row r="22" spans="1:25" s="6" customFormat="1" x14ac:dyDescent="0.25">
      <c r="F22" s="6" t="s">
        <v>29</v>
      </c>
      <c r="G22" s="27">
        <f t="shared" si="1"/>
        <v>0.96834997426659808</v>
      </c>
      <c r="H22" s="27">
        <f>G22/G27</f>
        <v>0.94542978803178168</v>
      </c>
      <c r="I22" s="62">
        <f t="shared" si="3"/>
        <v>1.0577200048687105</v>
      </c>
      <c r="K22" s="6">
        <v>2008</v>
      </c>
      <c r="M22" s="35">
        <f t="shared" si="2"/>
        <v>0.9480610297095029</v>
      </c>
      <c r="N22" s="67">
        <f t="shared" si="4"/>
        <v>1.0547844164699101</v>
      </c>
      <c r="T22" s="70"/>
    </row>
    <row r="23" spans="1:25" s="6" customFormat="1" x14ac:dyDescent="0.25">
      <c r="F23" s="6" t="s">
        <v>30</v>
      </c>
      <c r="G23" s="27">
        <f t="shared" si="1"/>
        <v>0.97374003674012133</v>
      </c>
      <c r="H23" s="27">
        <f>G23/G27</f>
        <v>0.95069227138722423</v>
      </c>
      <c r="I23" s="62">
        <f t="shared" si="3"/>
        <v>1.0518650777930774</v>
      </c>
      <c r="K23" s="6">
        <v>2009</v>
      </c>
      <c r="M23" s="35">
        <f t="shared" si="2"/>
        <v>0.95022066272770378</v>
      </c>
      <c r="N23" s="67">
        <f t="shared" si="4"/>
        <v>1.0523871340888333</v>
      </c>
      <c r="T23" s="70"/>
    </row>
    <row r="24" spans="1:25" s="6" customFormat="1" x14ac:dyDescent="0.25">
      <c r="F24" s="6" t="s">
        <v>31</v>
      </c>
      <c r="G24" s="27">
        <f t="shared" si="1"/>
        <v>0.97277395287204005</v>
      </c>
      <c r="H24" s="27">
        <f>G24/G27</f>
        <v>0.94974905406818333</v>
      </c>
      <c r="I24" s="62">
        <f>1/H24</f>
        <v>1.052909708850533</v>
      </c>
      <c r="K24" s="6">
        <v>2010</v>
      </c>
      <c r="M24" s="35">
        <f t="shared" si="2"/>
        <v>0.95830288150339404</v>
      </c>
      <c r="N24" s="67">
        <f>1/M24</f>
        <v>1.0435114193032491</v>
      </c>
      <c r="T24" s="70"/>
    </row>
    <row r="25" spans="1:25" s="6" customFormat="1" x14ac:dyDescent="0.25">
      <c r="F25" s="6" t="s">
        <v>32</v>
      </c>
      <c r="G25" s="27">
        <f t="shared" si="1"/>
        <v>0.9902963510059325</v>
      </c>
      <c r="H25" s="27">
        <f>G25/G27</f>
        <v>0.96685670893860476</v>
      </c>
      <c r="I25" s="62">
        <f t="shared" si="3"/>
        <v>1.0342794239880482</v>
      </c>
      <c r="K25" s="6">
        <v>2011</v>
      </c>
      <c r="M25" s="35">
        <f t="shared" si="2"/>
        <v>0.97565647759362939</v>
      </c>
      <c r="N25" s="67">
        <f t="shared" si="4"/>
        <v>1.0249509155788232</v>
      </c>
      <c r="T25" s="70"/>
    </row>
    <row r="26" spans="1:25" s="6" customFormat="1" x14ac:dyDescent="0.25">
      <c r="F26" s="6" t="s">
        <v>33</v>
      </c>
      <c r="G26" s="27">
        <f t="shared" si="1"/>
        <v>1.0083225563540523</v>
      </c>
      <c r="H26" s="27">
        <f>G26/G27</f>
        <v>0.98445624624865413</v>
      </c>
      <c r="I26" s="62">
        <f t="shared" si="3"/>
        <v>1.015789176827895</v>
      </c>
      <c r="K26" s="6">
        <v>2012</v>
      </c>
      <c r="M26" s="35">
        <f t="shared" si="2"/>
        <v>0.99222812312432707</v>
      </c>
      <c r="N26" s="67">
        <f t="shared" si="4"/>
        <v>1.0078327520602832</v>
      </c>
      <c r="T26" s="70"/>
    </row>
    <row r="27" spans="1:25" s="6" customFormat="1" x14ac:dyDescent="0.25">
      <c r="F27" s="6" t="s">
        <v>34</v>
      </c>
      <c r="G27" s="27">
        <f t="shared" si="1"/>
        <v>1.0242431394958817</v>
      </c>
      <c r="H27" s="27">
        <f>G27/G27</f>
        <v>1</v>
      </c>
      <c r="I27" s="62">
        <f t="shared" si="3"/>
        <v>1</v>
      </c>
      <c r="K27" s="6">
        <v>2013</v>
      </c>
      <c r="L27" s="29"/>
      <c r="M27" s="35">
        <f t="shared" si="2"/>
        <v>1.0084980040348472</v>
      </c>
      <c r="N27" s="67">
        <f>1/M27</f>
        <v>0.99157360351646906</v>
      </c>
      <c r="T27" s="70"/>
      <c r="W27" s="29"/>
      <c r="Y27" s="29"/>
    </row>
    <row r="28" spans="1:25" s="6" customFormat="1" x14ac:dyDescent="0.25">
      <c r="F28" s="6" t="s">
        <v>93</v>
      </c>
      <c r="G28" s="27">
        <f>G27*(G27/G26+G26/G25)/2</f>
        <v>1.0416511841600831</v>
      </c>
      <c r="H28" s="27">
        <f>G28/G27</f>
        <v>1.0169960080696945</v>
      </c>
      <c r="I28" s="62">
        <f t="shared" si="3"/>
        <v>0.98328802872888976</v>
      </c>
    </row>
    <row r="29" spans="1:25" s="6" customFormat="1" x14ac:dyDescent="0.25"/>
    <row r="30" spans="1:25" s="6" customFormat="1" x14ac:dyDescent="0.25"/>
    <row r="31" spans="1:25" s="6" customFormat="1" x14ac:dyDescent="0.25">
      <c r="A31" s="5" t="s">
        <v>122</v>
      </c>
    </row>
    <row r="32" spans="1:25" s="6" customFormat="1" x14ac:dyDescent="0.25"/>
    <row r="33" spans="1:105" s="6" customFormat="1" x14ac:dyDescent="0.25">
      <c r="B33" s="71" t="s">
        <v>67</v>
      </c>
      <c r="C33" s="71"/>
      <c r="D33" s="71"/>
      <c r="E33" s="71"/>
      <c r="F33" s="71"/>
      <c r="G33" s="71"/>
      <c r="H33" s="71"/>
      <c r="I33" s="71"/>
      <c r="J33" s="72" t="s">
        <v>68</v>
      </c>
      <c r="K33" s="72"/>
      <c r="L33" s="72"/>
      <c r="M33" s="72"/>
      <c r="N33" s="72"/>
      <c r="O33" s="72"/>
      <c r="P33" s="72"/>
      <c r="Q33" s="72"/>
      <c r="R33" s="71" t="s">
        <v>69</v>
      </c>
      <c r="S33" s="71"/>
      <c r="T33" s="71"/>
      <c r="U33" s="71"/>
      <c r="V33" s="71"/>
      <c r="W33" s="71"/>
      <c r="X33" s="71"/>
      <c r="Y33" s="71"/>
      <c r="Z33" s="72" t="s">
        <v>70</v>
      </c>
      <c r="AA33" s="72"/>
      <c r="AB33" s="72"/>
      <c r="AC33" s="72"/>
      <c r="AD33" s="72"/>
      <c r="AE33" s="72"/>
      <c r="AF33" s="72"/>
      <c r="AG33" s="72"/>
      <c r="AH33" s="71" t="s">
        <v>71</v>
      </c>
      <c r="AI33" s="71"/>
      <c r="AJ33" s="71"/>
      <c r="AK33" s="71"/>
      <c r="AL33" s="71"/>
      <c r="AM33" s="71"/>
      <c r="AN33" s="71"/>
      <c r="AO33" s="71"/>
      <c r="AP33" s="72" t="s">
        <v>72</v>
      </c>
      <c r="AQ33" s="72"/>
      <c r="AR33" s="72"/>
      <c r="AS33" s="72"/>
      <c r="AT33" s="72"/>
      <c r="AU33" s="72"/>
      <c r="AV33" s="72"/>
      <c r="AW33" s="72"/>
      <c r="AX33" s="71" t="s">
        <v>73</v>
      </c>
      <c r="AY33" s="71"/>
      <c r="AZ33" s="71"/>
      <c r="BA33" s="71"/>
      <c r="BB33" s="71"/>
      <c r="BC33" s="71"/>
      <c r="BD33" s="71"/>
      <c r="BE33" s="71"/>
      <c r="BF33" s="72" t="s">
        <v>74</v>
      </c>
      <c r="BG33" s="72"/>
      <c r="BH33" s="72"/>
      <c r="BI33" s="72"/>
      <c r="BJ33" s="72"/>
      <c r="BK33" s="72"/>
      <c r="BL33" s="72"/>
      <c r="BM33" s="72"/>
      <c r="BN33" s="71" t="s">
        <v>75</v>
      </c>
      <c r="BO33" s="71"/>
      <c r="BP33" s="71"/>
      <c r="BQ33" s="71"/>
      <c r="BR33" s="71"/>
      <c r="BS33" s="71"/>
      <c r="BT33" s="71"/>
      <c r="BU33" s="71"/>
      <c r="BV33" s="72" t="s">
        <v>76</v>
      </c>
      <c r="BW33" s="72"/>
      <c r="BX33" s="72"/>
      <c r="BY33" s="72"/>
      <c r="BZ33" s="72"/>
      <c r="CA33" s="72"/>
      <c r="CB33" s="72"/>
      <c r="CC33" s="72"/>
      <c r="CD33" s="71" t="s">
        <v>77</v>
      </c>
      <c r="CE33" s="71"/>
      <c r="CF33" s="71"/>
      <c r="CG33" s="71"/>
      <c r="CH33" s="71"/>
      <c r="CI33" s="71"/>
      <c r="CJ33" s="71"/>
      <c r="CK33" s="71"/>
      <c r="CL33" s="72" t="s">
        <v>78</v>
      </c>
      <c r="CM33" s="72"/>
      <c r="CN33" s="72"/>
      <c r="CO33" s="72"/>
      <c r="CP33" s="72"/>
      <c r="CQ33" s="72"/>
      <c r="CR33" s="72"/>
      <c r="CS33" s="72"/>
      <c r="CT33" s="71" t="s">
        <v>79</v>
      </c>
      <c r="CU33" s="71"/>
      <c r="CV33" s="71"/>
      <c r="CW33" s="71"/>
      <c r="CX33" s="71"/>
      <c r="CY33" s="71"/>
      <c r="CZ33" s="71"/>
      <c r="DA33" s="71"/>
    </row>
    <row r="34" spans="1:105" s="6" customFormat="1" x14ac:dyDescent="0.25">
      <c r="B34" s="71" t="s">
        <v>80</v>
      </c>
      <c r="C34" s="71"/>
      <c r="D34" s="71"/>
      <c r="E34" s="71"/>
      <c r="F34" s="71"/>
      <c r="G34" s="71"/>
      <c r="H34" s="71"/>
      <c r="I34" s="71"/>
      <c r="J34" s="72" t="s">
        <v>80</v>
      </c>
      <c r="K34" s="72"/>
      <c r="L34" s="72"/>
      <c r="M34" s="72"/>
      <c r="N34" s="72"/>
      <c r="O34" s="72"/>
      <c r="P34" s="72"/>
      <c r="Q34" s="72"/>
      <c r="R34" s="71" t="s">
        <v>55</v>
      </c>
      <c r="S34" s="71"/>
      <c r="T34" s="71"/>
      <c r="U34" s="71"/>
      <c r="V34" s="71"/>
      <c r="W34" s="71"/>
      <c r="X34" s="71"/>
      <c r="Y34" s="71"/>
      <c r="Z34" s="72" t="s">
        <v>80</v>
      </c>
      <c r="AA34" s="72"/>
      <c r="AB34" s="72"/>
      <c r="AC34" s="72"/>
      <c r="AD34" s="72"/>
      <c r="AE34" s="72"/>
      <c r="AF34" s="72"/>
      <c r="AG34" s="72"/>
      <c r="AH34" s="71" t="s">
        <v>80</v>
      </c>
      <c r="AI34" s="71"/>
      <c r="AJ34" s="71"/>
      <c r="AK34" s="71"/>
      <c r="AL34" s="71"/>
      <c r="AM34" s="71"/>
      <c r="AN34" s="71"/>
      <c r="AO34" s="71"/>
      <c r="AP34" s="72" t="s">
        <v>80</v>
      </c>
      <c r="AQ34" s="72"/>
      <c r="AR34" s="72"/>
      <c r="AS34" s="72"/>
      <c r="AT34" s="72"/>
      <c r="AU34" s="72"/>
      <c r="AV34" s="72"/>
      <c r="AW34" s="72"/>
      <c r="AX34" s="71" t="s">
        <v>80</v>
      </c>
      <c r="AY34" s="71"/>
      <c r="AZ34" s="71"/>
      <c r="BA34" s="71"/>
      <c r="BB34" s="71"/>
      <c r="BC34" s="71"/>
      <c r="BD34" s="71"/>
      <c r="BE34" s="71"/>
      <c r="BF34" s="72" t="s">
        <v>55</v>
      </c>
      <c r="BG34" s="72"/>
      <c r="BH34" s="72"/>
      <c r="BI34" s="72"/>
      <c r="BJ34" s="72"/>
      <c r="BK34" s="72"/>
      <c r="BL34" s="72"/>
      <c r="BM34" s="72"/>
      <c r="BN34" s="71" t="s">
        <v>55</v>
      </c>
      <c r="BO34" s="71"/>
      <c r="BP34" s="71"/>
      <c r="BQ34" s="71"/>
      <c r="BR34" s="71"/>
      <c r="BS34" s="71"/>
      <c r="BT34" s="71"/>
      <c r="BU34" s="71"/>
      <c r="BV34" s="72" t="s">
        <v>80</v>
      </c>
      <c r="BW34" s="72"/>
      <c r="BX34" s="72"/>
      <c r="BY34" s="72"/>
      <c r="BZ34" s="72"/>
      <c r="CA34" s="72"/>
      <c r="CB34" s="72"/>
      <c r="CC34" s="72"/>
      <c r="CD34" s="71" t="s">
        <v>55</v>
      </c>
      <c r="CE34" s="71"/>
      <c r="CF34" s="71"/>
      <c r="CG34" s="71"/>
      <c r="CH34" s="71"/>
      <c r="CI34" s="71"/>
      <c r="CJ34" s="71"/>
      <c r="CK34" s="71"/>
      <c r="CL34" s="72" t="s">
        <v>80</v>
      </c>
      <c r="CM34" s="72"/>
      <c r="CN34" s="72"/>
      <c r="CO34" s="72"/>
      <c r="CP34" s="72"/>
      <c r="CQ34" s="72"/>
      <c r="CR34" s="72"/>
      <c r="CS34" s="72"/>
      <c r="CT34" s="71" t="s">
        <v>55</v>
      </c>
      <c r="CU34" s="71"/>
      <c r="CV34" s="71"/>
      <c r="CW34" s="71"/>
      <c r="CX34" s="71"/>
      <c r="CY34" s="71"/>
      <c r="CZ34" s="71"/>
      <c r="DA34" s="71"/>
    </row>
    <row r="35" spans="1:105" s="6" customFormat="1" x14ac:dyDescent="0.25">
      <c r="B35" s="71"/>
      <c r="C35" s="71"/>
      <c r="D35" s="71"/>
      <c r="E35" s="71"/>
      <c r="F35" s="71"/>
      <c r="G35" s="71"/>
      <c r="H35" s="71"/>
      <c r="I35" s="71"/>
      <c r="J35" s="72"/>
      <c r="K35" s="72"/>
      <c r="L35" s="72"/>
      <c r="M35" s="72"/>
      <c r="N35" s="72"/>
      <c r="O35" s="72"/>
      <c r="P35" s="72"/>
      <c r="Q35" s="72"/>
      <c r="R35" s="71"/>
      <c r="S35" s="71"/>
      <c r="T35" s="71"/>
      <c r="U35" s="71"/>
      <c r="V35" s="71"/>
      <c r="W35" s="71"/>
      <c r="X35" s="71"/>
      <c r="Y35" s="71"/>
      <c r="Z35" s="72"/>
      <c r="AA35" s="72"/>
      <c r="AB35" s="72"/>
      <c r="AC35" s="72"/>
      <c r="AD35" s="72"/>
      <c r="AE35" s="72"/>
      <c r="AF35" s="72"/>
      <c r="AG35" s="72"/>
      <c r="AH35" s="71"/>
      <c r="AI35" s="71"/>
      <c r="AJ35" s="71"/>
      <c r="AK35" s="71"/>
      <c r="AL35" s="71"/>
      <c r="AM35" s="71"/>
      <c r="AN35" s="71"/>
      <c r="AO35" s="71"/>
      <c r="AP35" s="72"/>
      <c r="AQ35" s="72"/>
      <c r="AR35" s="72"/>
      <c r="AS35" s="72"/>
      <c r="AT35" s="72"/>
      <c r="AU35" s="72"/>
      <c r="AV35" s="72"/>
      <c r="AW35" s="72"/>
      <c r="AX35" s="71"/>
      <c r="AY35" s="71"/>
      <c r="AZ35" s="71"/>
      <c r="BA35" s="71"/>
      <c r="BB35" s="71"/>
      <c r="BC35" s="71"/>
      <c r="BD35" s="71"/>
      <c r="BE35" s="71"/>
      <c r="BF35" s="72"/>
      <c r="BG35" s="72"/>
      <c r="BH35" s="72"/>
      <c r="BI35" s="72"/>
      <c r="BJ35" s="72"/>
      <c r="BK35" s="72"/>
      <c r="BL35" s="72"/>
      <c r="BM35" s="72"/>
      <c r="BN35" s="71"/>
      <c r="BO35" s="71"/>
      <c r="BP35" s="71"/>
      <c r="BQ35" s="71"/>
      <c r="BR35" s="71"/>
      <c r="BS35" s="71"/>
      <c r="BT35" s="71"/>
      <c r="BU35" s="71"/>
      <c r="BV35" s="72"/>
      <c r="BW35" s="72"/>
      <c r="BX35" s="72"/>
      <c r="BY35" s="72"/>
      <c r="BZ35" s="72"/>
      <c r="CA35" s="72"/>
      <c r="CB35" s="72"/>
      <c r="CC35" s="72"/>
      <c r="CD35" s="71"/>
      <c r="CE35" s="71"/>
      <c r="CF35" s="71"/>
      <c r="CG35" s="71"/>
      <c r="CH35" s="71"/>
      <c r="CI35" s="71"/>
      <c r="CJ35" s="71"/>
      <c r="CK35" s="71"/>
      <c r="CL35" s="72"/>
      <c r="CM35" s="72"/>
      <c r="CN35" s="72"/>
      <c r="CO35" s="72"/>
      <c r="CP35" s="72"/>
      <c r="CQ35" s="72"/>
      <c r="CR35" s="72"/>
      <c r="CS35" s="72"/>
      <c r="CT35" s="71"/>
      <c r="CU35" s="71"/>
      <c r="CV35" s="71"/>
      <c r="CW35" s="71"/>
      <c r="CX35" s="71"/>
      <c r="CY35" s="71"/>
      <c r="CZ35" s="71"/>
      <c r="DA35" s="71"/>
    </row>
    <row r="36" spans="1:105" s="6" customFormat="1" x14ac:dyDescent="0.25">
      <c r="A36" s="6" t="s">
        <v>134</v>
      </c>
      <c r="B36" s="71"/>
      <c r="C36" s="71"/>
      <c r="D36" s="71"/>
      <c r="E36" s="71"/>
      <c r="F36" s="71"/>
      <c r="G36" s="71"/>
      <c r="H36" s="71"/>
      <c r="I36" s="71"/>
      <c r="J36" s="72"/>
      <c r="K36" s="72"/>
      <c r="L36" s="72"/>
      <c r="M36" s="72"/>
      <c r="N36" s="72"/>
      <c r="O36" s="72"/>
      <c r="P36" s="72"/>
      <c r="Q36" s="72"/>
      <c r="R36" s="71"/>
      <c r="S36" s="71"/>
      <c r="T36" s="71"/>
      <c r="U36" s="71"/>
      <c r="V36" s="71"/>
      <c r="W36" s="71"/>
      <c r="X36" s="71"/>
      <c r="Y36" s="71"/>
      <c r="Z36" s="72"/>
      <c r="AA36" s="72"/>
      <c r="AB36" s="72"/>
      <c r="AC36" s="72"/>
      <c r="AD36" s="72"/>
      <c r="AE36" s="72"/>
      <c r="AF36" s="72"/>
      <c r="AG36" s="72"/>
      <c r="AH36" s="71"/>
      <c r="AI36" s="71"/>
      <c r="AJ36" s="71"/>
      <c r="AK36" s="71"/>
      <c r="AL36" s="71"/>
      <c r="AM36" s="71"/>
      <c r="AN36" s="71"/>
      <c r="AO36" s="71"/>
      <c r="AP36" s="72"/>
      <c r="AQ36" s="72"/>
      <c r="AR36" s="72"/>
      <c r="AS36" s="72"/>
      <c r="AT36" s="72"/>
      <c r="AU36" s="72"/>
      <c r="AV36" s="72"/>
      <c r="AW36" s="72"/>
      <c r="AX36" s="71"/>
      <c r="AY36" s="71"/>
      <c r="AZ36" s="71"/>
      <c r="BA36" s="71"/>
      <c r="BB36" s="71"/>
      <c r="BC36" s="71"/>
      <c r="BD36" s="71"/>
      <c r="BE36" s="71"/>
      <c r="BF36" s="72"/>
      <c r="BG36" s="72"/>
      <c r="BH36" s="72"/>
      <c r="BI36" s="72"/>
      <c r="BJ36" s="72"/>
      <c r="BK36" s="72"/>
      <c r="BL36" s="72"/>
      <c r="BM36" s="72"/>
      <c r="BN36" s="71"/>
      <c r="BO36" s="71"/>
      <c r="BP36" s="71"/>
      <c r="BQ36" s="71"/>
      <c r="BR36" s="71"/>
      <c r="BS36" s="71"/>
      <c r="BT36" s="71"/>
      <c r="BU36" s="71"/>
      <c r="BV36" s="72"/>
      <c r="BW36" s="72"/>
      <c r="BX36" s="72"/>
      <c r="BY36" s="72"/>
      <c r="BZ36" s="72"/>
      <c r="CA36" s="72"/>
      <c r="CB36" s="72"/>
      <c r="CC36" s="72"/>
      <c r="CD36" s="71"/>
      <c r="CE36" s="71"/>
      <c r="CF36" s="71"/>
      <c r="CG36" s="71"/>
      <c r="CH36" s="71"/>
      <c r="CI36" s="71"/>
      <c r="CJ36" s="71"/>
      <c r="CK36" s="71"/>
      <c r="CL36" s="72"/>
      <c r="CM36" s="72"/>
      <c r="CN36" s="72"/>
      <c r="CO36" s="72"/>
      <c r="CP36" s="72"/>
      <c r="CQ36" s="72"/>
      <c r="CR36" s="72"/>
      <c r="CS36" s="72"/>
      <c r="CT36" s="71"/>
      <c r="CU36" s="71"/>
      <c r="CV36" s="71"/>
      <c r="CW36" s="71"/>
      <c r="CX36" s="71"/>
      <c r="CY36" s="71"/>
      <c r="CZ36" s="71"/>
      <c r="DA36" s="71"/>
    </row>
    <row r="37" spans="1:105" s="6" customFormat="1" x14ac:dyDescent="0.25">
      <c r="A37" s="6" t="s">
        <v>81</v>
      </c>
      <c r="B37" s="71"/>
      <c r="C37" s="71"/>
      <c r="D37" s="71"/>
      <c r="E37" s="71"/>
      <c r="F37" s="71"/>
      <c r="G37" s="71"/>
      <c r="H37" s="71"/>
      <c r="I37" s="71"/>
      <c r="J37" s="72"/>
      <c r="K37" s="72"/>
      <c r="L37" s="72"/>
      <c r="M37" s="72"/>
      <c r="N37" s="72"/>
      <c r="O37" s="72"/>
      <c r="P37" s="72"/>
      <c r="Q37" s="72"/>
      <c r="R37" s="71"/>
      <c r="S37" s="71"/>
      <c r="T37" s="71"/>
      <c r="U37" s="71"/>
      <c r="V37" s="71"/>
      <c r="W37" s="71"/>
      <c r="X37" s="71"/>
      <c r="Y37" s="71"/>
      <c r="Z37" s="72"/>
      <c r="AA37" s="72"/>
      <c r="AB37" s="72"/>
      <c r="AC37" s="72"/>
      <c r="AD37" s="72"/>
      <c r="AE37" s="72"/>
      <c r="AF37" s="72"/>
      <c r="AG37" s="72"/>
      <c r="AH37" s="71"/>
      <c r="AI37" s="71"/>
      <c r="AJ37" s="71"/>
      <c r="AK37" s="71"/>
      <c r="AL37" s="71"/>
      <c r="AM37" s="71"/>
      <c r="AN37" s="71"/>
      <c r="AO37" s="71"/>
      <c r="AP37" s="72"/>
      <c r="AQ37" s="72"/>
      <c r="AR37" s="72"/>
      <c r="AS37" s="72"/>
      <c r="AT37" s="72"/>
      <c r="AU37" s="72"/>
      <c r="AV37" s="72"/>
      <c r="AW37" s="72"/>
      <c r="AX37" s="71"/>
      <c r="AY37" s="71"/>
      <c r="AZ37" s="71"/>
      <c r="BA37" s="71"/>
      <c r="BB37" s="71"/>
      <c r="BC37" s="71"/>
      <c r="BD37" s="71"/>
      <c r="BE37" s="71"/>
      <c r="BF37" s="72"/>
      <c r="BG37" s="72"/>
      <c r="BH37" s="72"/>
      <c r="BI37" s="72"/>
      <c r="BJ37" s="72"/>
      <c r="BK37" s="72"/>
      <c r="BL37" s="72"/>
      <c r="BM37" s="72"/>
      <c r="BN37" s="71"/>
      <c r="BO37" s="71"/>
      <c r="BP37" s="71"/>
      <c r="BQ37" s="71"/>
      <c r="BR37" s="71"/>
      <c r="BS37" s="71"/>
      <c r="BT37" s="71"/>
      <c r="BU37" s="71"/>
      <c r="BV37" s="72"/>
      <c r="BW37" s="72"/>
      <c r="BX37" s="72"/>
      <c r="BY37" s="72"/>
      <c r="BZ37" s="72"/>
      <c r="CA37" s="72"/>
      <c r="CB37" s="72"/>
      <c r="CC37" s="72"/>
      <c r="CD37" s="71"/>
      <c r="CE37" s="71"/>
      <c r="CF37" s="71"/>
      <c r="CG37" s="71"/>
      <c r="CH37" s="71"/>
      <c r="CI37" s="71"/>
      <c r="CJ37" s="71"/>
      <c r="CK37" s="71"/>
      <c r="CL37" s="72"/>
      <c r="CM37" s="72"/>
      <c r="CN37" s="72"/>
      <c r="CO37" s="72"/>
      <c r="CP37" s="72"/>
      <c r="CQ37" s="72"/>
      <c r="CR37" s="72"/>
      <c r="CS37" s="72"/>
      <c r="CT37" s="71"/>
      <c r="CU37" s="71"/>
      <c r="CV37" s="71"/>
      <c r="CW37" s="71"/>
      <c r="CX37" s="71"/>
      <c r="CY37" s="71"/>
      <c r="CZ37" s="71"/>
      <c r="DA37" s="71"/>
    </row>
    <row r="38" spans="1:105" s="6" customFormat="1" x14ac:dyDescent="0.25">
      <c r="B38" s="73" t="s">
        <v>27</v>
      </c>
      <c r="C38" s="73" t="s">
        <v>28</v>
      </c>
      <c r="D38" s="73" t="s">
        <v>29</v>
      </c>
      <c r="E38" s="73" t="s">
        <v>30</v>
      </c>
      <c r="F38" s="73" t="s">
        <v>31</v>
      </c>
      <c r="G38" s="73" t="s">
        <v>32</v>
      </c>
      <c r="H38" s="73" t="s">
        <v>33</v>
      </c>
      <c r="I38" s="73" t="s">
        <v>34</v>
      </c>
      <c r="J38" s="74" t="s">
        <v>27</v>
      </c>
      <c r="K38" s="74" t="s">
        <v>28</v>
      </c>
      <c r="L38" s="74" t="s">
        <v>29</v>
      </c>
      <c r="M38" s="74" t="s">
        <v>30</v>
      </c>
      <c r="N38" s="74" t="s">
        <v>31</v>
      </c>
      <c r="O38" s="74" t="s">
        <v>32</v>
      </c>
      <c r="P38" s="74" t="s">
        <v>33</v>
      </c>
      <c r="Q38" s="74" t="s">
        <v>34</v>
      </c>
      <c r="R38" s="73">
        <v>2006</v>
      </c>
      <c r="S38" s="73">
        <v>2007</v>
      </c>
      <c r="T38" s="73">
        <v>2008</v>
      </c>
      <c r="U38" s="73">
        <v>2009</v>
      </c>
      <c r="V38" s="73">
        <v>2010</v>
      </c>
      <c r="W38" s="73">
        <v>2011</v>
      </c>
      <c r="X38" s="73">
        <v>2012</v>
      </c>
      <c r="Y38" s="73">
        <v>2013</v>
      </c>
      <c r="Z38" s="74" t="s">
        <v>27</v>
      </c>
      <c r="AA38" s="74" t="s">
        <v>28</v>
      </c>
      <c r="AB38" s="74" t="s">
        <v>29</v>
      </c>
      <c r="AC38" s="74" t="s">
        <v>30</v>
      </c>
      <c r="AD38" s="74" t="s">
        <v>31</v>
      </c>
      <c r="AE38" s="74" t="s">
        <v>32</v>
      </c>
      <c r="AF38" s="74" t="s">
        <v>33</v>
      </c>
      <c r="AG38" s="74" t="s">
        <v>34</v>
      </c>
      <c r="AH38" s="73" t="s">
        <v>27</v>
      </c>
      <c r="AI38" s="73" t="s">
        <v>28</v>
      </c>
      <c r="AJ38" s="73" t="s">
        <v>29</v>
      </c>
      <c r="AK38" s="73" t="s">
        <v>30</v>
      </c>
      <c r="AL38" s="73" t="s">
        <v>31</v>
      </c>
      <c r="AM38" s="73" t="s">
        <v>32</v>
      </c>
      <c r="AN38" s="73" t="s">
        <v>33</v>
      </c>
      <c r="AO38" s="73" t="s">
        <v>34</v>
      </c>
      <c r="AP38" s="74" t="s">
        <v>27</v>
      </c>
      <c r="AQ38" s="74" t="s">
        <v>28</v>
      </c>
      <c r="AR38" s="74" t="s">
        <v>29</v>
      </c>
      <c r="AS38" s="74" t="s">
        <v>30</v>
      </c>
      <c r="AT38" s="74" t="s">
        <v>31</v>
      </c>
      <c r="AU38" s="74" t="s">
        <v>32</v>
      </c>
      <c r="AV38" s="74" t="s">
        <v>33</v>
      </c>
      <c r="AW38" s="74" t="s">
        <v>34</v>
      </c>
      <c r="AX38" s="73" t="s">
        <v>27</v>
      </c>
      <c r="AY38" s="73" t="s">
        <v>28</v>
      </c>
      <c r="AZ38" s="73" t="s">
        <v>29</v>
      </c>
      <c r="BA38" s="73" t="s">
        <v>30</v>
      </c>
      <c r="BB38" s="73" t="s">
        <v>31</v>
      </c>
      <c r="BC38" s="73" t="s">
        <v>32</v>
      </c>
      <c r="BD38" s="73" t="s">
        <v>33</v>
      </c>
      <c r="BE38" s="73" t="s">
        <v>34</v>
      </c>
      <c r="BF38" s="74">
        <v>2006</v>
      </c>
      <c r="BG38" s="74">
        <v>2007</v>
      </c>
      <c r="BH38" s="74">
        <v>2008</v>
      </c>
      <c r="BI38" s="74">
        <v>2009</v>
      </c>
      <c r="BJ38" s="74">
        <v>2010</v>
      </c>
      <c r="BK38" s="74">
        <v>2011</v>
      </c>
      <c r="BL38" s="74">
        <v>2012</v>
      </c>
      <c r="BM38" s="74">
        <v>2013</v>
      </c>
      <c r="BN38" s="73">
        <v>2006</v>
      </c>
      <c r="BO38" s="73">
        <v>2007</v>
      </c>
      <c r="BP38" s="73">
        <v>2008</v>
      </c>
      <c r="BQ38" s="73">
        <v>2009</v>
      </c>
      <c r="BR38" s="73">
        <v>2010</v>
      </c>
      <c r="BS38" s="73">
        <v>2011</v>
      </c>
      <c r="BT38" s="73">
        <v>2012</v>
      </c>
      <c r="BU38" s="73">
        <v>2013</v>
      </c>
      <c r="BV38" s="74" t="s">
        <v>27</v>
      </c>
      <c r="BW38" s="74" t="s">
        <v>28</v>
      </c>
      <c r="BX38" s="74" t="s">
        <v>29</v>
      </c>
      <c r="BY38" s="74" t="s">
        <v>30</v>
      </c>
      <c r="BZ38" s="74" t="s">
        <v>31</v>
      </c>
      <c r="CA38" s="74" t="s">
        <v>32</v>
      </c>
      <c r="CB38" s="74" t="s">
        <v>33</v>
      </c>
      <c r="CC38" s="74" t="s">
        <v>34</v>
      </c>
      <c r="CD38" s="73">
        <v>2006</v>
      </c>
      <c r="CE38" s="73">
        <v>2007</v>
      </c>
      <c r="CF38" s="73">
        <v>2008</v>
      </c>
      <c r="CG38" s="73">
        <v>2009</v>
      </c>
      <c r="CH38" s="73">
        <v>2010</v>
      </c>
      <c r="CI38" s="73">
        <v>2011</v>
      </c>
      <c r="CJ38" s="73">
        <v>2012</v>
      </c>
      <c r="CK38" s="73">
        <v>2013</v>
      </c>
      <c r="CL38" s="74" t="s">
        <v>27</v>
      </c>
      <c r="CM38" s="74" t="s">
        <v>28</v>
      </c>
      <c r="CN38" s="74" t="s">
        <v>29</v>
      </c>
      <c r="CO38" s="74" t="s">
        <v>30</v>
      </c>
      <c r="CP38" s="74" t="s">
        <v>31</v>
      </c>
      <c r="CQ38" s="74" t="s">
        <v>32</v>
      </c>
      <c r="CR38" s="74" t="s">
        <v>33</v>
      </c>
      <c r="CS38" s="74" t="s">
        <v>34</v>
      </c>
      <c r="CT38" s="73">
        <v>2006</v>
      </c>
      <c r="CU38" s="73">
        <v>2007</v>
      </c>
      <c r="CV38" s="73">
        <v>2008</v>
      </c>
      <c r="CW38" s="73">
        <v>2009</v>
      </c>
      <c r="CX38" s="73">
        <v>2010</v>
      </c>
      <c r="CY38" s="73">
        <v>2011</v>
      </c>
      <c r="CZ38" s="73">
        <v>2012</v>
      </c>
      <c r="DA38" s="73">
        <v>2013</v>
      </c>
    </row>
    <row r="39" spans="1:105" s="6" customFormat="1" x14ac:dyDescent="0.25">
      <c r="A39" s="75" t="s">
        <v>82</v>
      </c>
      <c r="B39" s="76">
        <f>'[1]SD 4. Assets (RAB)'!D14</f>
        <v>23420.400071124997</v>
      </c>
      <c r="C39" s="76">
        <f>'[1]SD 4. Assets (RAB)'!E14</f>
        <v>29528.094713099999</v>
      </c>
      <c r="D39" s="76">
        <f>'[1]SD 4. Assets (RAB)'!F14</f>
        <v>35599.297561774998</v>
      </c>
      <c r="E39" s="76">
        <f>'[1]SD 4. Assets (RAB)'!G14</f>
        <v>37286.541253426032</v>
      </c>
      <c r="F39" s="76">
        <f>'[1]SD 4. Assets (RAB)'!H14</f>
        <v>66576.131079157713</v>
      </c>
      <c r="G39" s="76">
        <f>'[1]SD 4. Assets (RAB)'!I14</f>
        <v>72571.430675276773</v>
      </c>
      <c r="H39" s="76">
        <f>'[1]SD 4. Assets (RAB)'!J14</f>
        <v>69038.734914428816</v>
      </c>
      <c r="I39" s="76">
        <f>'[1]SD 4. Assets (RAB)'!K14</f>
        <v>67719.502653891686</v>
      </c>
      <c r="J39" s="77">
        <f>'[1]SD 4. Assets (RAB)'!L14</f>
        <v>566471.21542504092</v>
      </c>
      <c r="K39" s="77">
        <f>'[1]SD 4. Assets (RAB)'!M14</f>
        <v>749268.94490249502</v>
      </c>
      <c r="L39" s="77">
        <f>'[1]SD 4. Assets (RAB)'!N14</f>
        <v>908425.97608468554</v>
      </c>
      <c r="M39" s="77">
        <f>'[1]SD 4. Assets (RAB)'!O14</f>
        <v>1048551.9124652446</v>
      </c>
      <c r="N39" s="77">
        <f>'[1]SD 4. Assets (RAB)'!P14</f>
        <v>1325827.3212278171</v>
      </c>
      <c r="O39" s="77">
        <f>'[1]SD 4. Assets (RAB)'!Q14</f>
        <v>1465122.9242142315</v>
      </c>
      <c r="P39" s="77">
        <f>'[1]SD 4. Assets (RAB)'!R14</f>
        <v>1631116.8526466484</v>
      </c>
      <c r="Q39" s="77">
        <f>'[1]SD 4. Assets (RAB)'!S14</f>
        <v>1224808.2534486298</v>
      </c>
      <c r="R39" s="76">
        <f>'[1]SD 4. Assets (RAB)'!T14</f>
        <v>68904.914278072989</v>
      </c>
      <c r="S39" s="76">
        <f>'[1]SD 4. Assets (RAB)'!U14</f>
        <v>60946.961002315576</v>
      </c>
      <c r="T39" s="76">
        <f>'[1]SD 4. Assets (RAB)'!V14</f>
        <v>65890.668173606871</v>
      </c>
      <c r="U39" s="76">
        <f>'[1]SD 4. Assets (RAB)'!W14</f>
        <v>79107.821976089414</v>
      </c>
      <c r="V39" s="76">
        <f>'[1]SD 4. Assets (RAB)'!X14</f>
        <v>105462.55143153308</v>
      </c>
      <c r="W39" s="76">
        <f>'[1]SD 4. Assets (RAB)'!Y14</f>
        <v>117067.58658907385</v>
      </c>
      <c r="X39" s="76">
        <f>'[1]SD 4. Assets (RAB)'!Z14</f>
        <v>97987.923810570312</v>
      </c>
      <c r="Y39" s="76">
        <f>'[1]SD 4. Assets (RAB)'!AA14</f>
        <v>116268.35452417274</v>
      </c>
      <c r="Z39" s="77">
        <f>'[1]SD 4. Assets (RAB)'!AB14</f>
        <v>337440.99616323283</v>
      </c>
      <c r="AA39" s="77">
        <f>'[1]SD 4. Assets (RAB)'!AC14</f>
        <v>381686.38824476546</v>
      </c>
      <c r="AB39" s="77">
        <f>'[1]SD 4. Assets (RAB)'!AD14</f>
        <v>374790.18281153147</v>
      </c>
      <c r="AC39" s="77">
        <f>'[1]SD 4. Assets (RAB)'!AE14</f>
        <v>465036.15707499499</v>
      </c>
      <c r="AD39" s="77">
        <f>'[1]SD 4. Assets (RAB)'!AF14</f>
        <v>422665.23143731151</v>
      </c>
      <c r="AE39" s="77">
        <f>'[1]SD 4. Assets (RAB)'!AG14</f>
        <v>508207.7772541361</v>
      </c>
      <c r="AF39" s="77">
        <f>'[1]SD 4. Assets (RAB)'!AH14</f>
        <v>646401.00703489629</v>
      </c>
      <c r="AG39" s="77">
        <f>'[1]SD 4. Assets (RAB)'!AI14</f>
        <v>589205.82073191123</v>
      </c>
      <c r="AH39" s="76">
        <f>'[1]SD 4. Assets (RAB)'!AJ14</f>
        <v>569144.26643979771</v>
      </c>
      <c r="AI39" s="76">
        <f>'[1]SD 4. Assets (RAB)'!AK14</f>
        <v>532370.28730071255</v>
      </c>
      <c r="AJ39" s="76">
        <f>'[1]SD 4. Assets (RAB)'!AL14</f>
        <v>470609.55219715962</v>
      </c>
      <c r="AK39" s="76">
        <f>'[1]SD 4. Assets (RAB)'!AM14</f>
        <v>632189.95788572717</v>
      </c>
      <c r="AL39" s="76">
        <f>'[1]SD 4. Assets (RAB)'!AN14</f>
        <v>910975.07691779232</v>
      </c>
      <c r="AM39" s="76">
        <f>'[1]SD 4. Assets (RAB)'!AO14</f>
        <v>745416.69694824854</v>
      </c>
      <c r="AN39" s="76">
        <f>'[1]SD 4. Assets (RAB)'!AP14</f>
        <v>757590.59823429817</v>
      </c>
      <c r="AO39" s="76">
        <f>'[1]SD 4. Assets (RAB)'!AQ14</f>
        <v>775122.35744989489</v>
      </c>
      <c r="AP39" s="77">
        <f>'[1]SD 4. Assets (RAB)'!AR14</f>
        <v>490993.20899999997</v>
      </c>
      <c r="AQ39" s="77">
        <f>'[1]SD 4. Assets (RAB)'!AS14</f>
        <v>525714.81200000003</v>
      </c>
      <c r="AR39" s="77">
        <f>'[1]SD 4. Assets (RAB)'!AT14</f>
        <v>539869.38500000001</v>
      </c>
      <c r="AS39" s="77">
        <f>'[1]SD 4. Assets (RAB)'!AU14</f>
        <v>535520.28500000003</v>
      </c>
      <c r="AT39" s="77">
        <f>'[1]SD 4. Assets (RAB)'!AV14</f>
        <v>440401.78200000001</v>
      </c>
      <c r="AU39" s="77">
        <f>'[1]SD 4. Assets (RAB)'!AW14</f>
        <v>640791.30000000005</v>
      </c>
      <c r="AV39" s="77">
        <f>'[1]SD 4. Assets (RAB)'!AX14</f>
        <v>679316.21100000001</v>
      </c>
      <c r="AW39" s="77">
        <f>'[1]SD 4. Assets (RAB)'!AY14</f>
        <v>662308.99</v>
      </c>
      <c r="AX39" s="76">
        <f>'[1]SD 4. Assets (RAB)'!AZ14</f>
        <v>371225.19678173616</v>
      </c>
      <c r="AY39" s="76">
        <f>'[1]SD 4. Assets (RAB)'!BA14</f>
        <v>464766.04228146106</v>
      </c>
      <c r="AZ39" s="76">
        <f>'[1]SD 4. Assets (RAB)'!BB14</f>
        <v>527550.65325261815</v>
      </c>
      <c r="BA39" s="76">
        <f>'[1]SD 4. Assets (RAB)'!BC14</f>
        <v>637971.36356845207</v>
      </c>
      <c r="BB39" s="76">
        <f>'[1]SD 4. Assets (RAB)'!BD14</f>
        <v>673439.12852133834</v>
      </c>
      <c r="BC39" s="76">
        <f>'[1]SD 4. Assets (RAB)'!BE14</f>
        <v>727184.83153363678</v>
      </c>
      <c r="BD39" s="76">
        <f>'[1]SD 4. Assets (RAB)'!BF14</f>
        <v>775495.1821153512</v>
      </c>
      <c r="BE39" s="76">
        <f>'[1]SD 4. Assets (RAB)'!BG14</f>
        <v>656287.79288978584</v>
      </c>
      <c r="BF39" s="77">
        <f>'[1]SD 4. Assets (RAB)'!BH14</f>
        <v>50952.907170412349</v>
      </c>
      <c r="BG39" s="77">
        <f>'[1]SD 4. Assets (RAB)'!BI14</f>
        <v>54594.790806106583</v>
      </c>
      <c r="BH39" s="77">
        <f>'[1]SD 4. Assets (RAB)'!BJ14</f>
        <v>34722.806731957717</v>
      </c>
      <c r="BI39" s="77">
        <f>'[1]SD 4. Assets (RAB)'!BK14</f>
        <v>65418.407571030257</v>
      </c>
      <c r="BJ39" s="77">
        <f>'[1]SD 4. Assets (RAB)'!BL14</f>
        <v>83539.316741557297</v>
      </c>
      <c r="BK39" s="77">
        <f>'[1]SD 4. Assets (RAB)'!BM14</f>
        <v>114252.51906946178</v>
      </c>
      <c r="BL39" s="77">
        <f>'[1]SD 4. Assets (RAB)'!BN14</f>
        <v>104682.679592951</v>
      </c>
      <c r="BM39" s="77">
        <f>'[1]SD 4. Assets (RAB)'!BO14</f>
        <v>112219.40548046571</v>
      </c>
      <c r="BN39" s="76">
        <f>'[1]SD 4. Assets (RAB)'!BP14</f>
        <v>142464.07272172926</v>
      </c>
      <c r="BO39" s="76">
        <f>'[1]SD 4. Assets (RAB)'!BQ14</f>
        <v>141748.33675135425</v>
      </c>
      <c r="BP39" s="76">
        <f>'[1]SD 4. Assets (RAB)'!BR14</f>
        <v>146555.69987816046</v>
      </c>
      <c r="BQ39" s="76">
        <f>'[1]SD 4. Assets (RAB)'!BS14</f>
        <v>140471.71417571875</v>
      </c>
      <c r="BR39" s="76">
        <f>'[1]SD 4. Assets (RAB)'!BT14</f>
        <v>181678.52335255177</v>
      </c>
      <c r="BS39" s="76">
        <f>'[1]SD 4. Assets (RAB)'!BU14</f>
        <v>210519.91420794337</v>
      </c>
      <c r="BT39" s="76">
        <f>'[1]SD 4. Assets (RAB)'!BV14</f>
        <v>229213.16194823282</v>
      </c>
      <c r="BU39" s="76">
        <f>'[1]SD 4. Assets (RAB)'!BW14</f>
        <v>255081.44945299358</v>
      </c>
      <c r="BV39" s="77">
        <f>'[1]SD 4. Assets (RAB)'!BX14</f>
        <v>135926.14318107956</v>
      </c>
      <c r="BW39" s="77">
        <f>'[1]SD 4. Assets (RAB)'!BY14</f>
        <v>110547.57237090237</v>
      </c>
      <c r="BX39" s="77">
        <f>'[1]SD 4. Assets (RAB)'!BZ14</f>
        <v>101717.47228543433</v>
      </c>
      <c r="BY39" s="77">
        <f>'[1]SD 4. Assets (RAB)'!CA14</f>
        <v>152968.61188463194</v>
      </c>
      <c r="BZ39" s="77">
        <f>'[1]SD 4. Assets (RAB)'!CB14</f>
        <v>118018.31094273907</v>
      </c>
      <c r="CA39" s="77">
        <f>'[1]SD 4. Assets (RAB)'!CC14</f>
        <v>260457.71313800931</v>
      </c>
      <c r="CB39" s="77">
        <f>'[1]SD 4. Assets (RAB)'!CD14</f>
        <v>314244.31707689143</v>
      </c>
      <c r="CC39" s="77">
        <f>'[1]SD 4. Assets (RAB)'!CE14</f>
        <v>323359.84993660392</v>
      </c>
      <c r="CD39" s="76">
        <f>'[1]SD 4. Assets (RAB)'!CF14</f>
        <v>119200.64</v>
      </c>
      <c r="CE39" s="76">
        <f>'[1]SD 4. Assets (RAB)'!CG14</f>
        <v>129699.662</v>
      </c>
      <c r="CF39" s="76">
        <f>'[1]SD 4. Assets (RAB)'!CH14</f>
        <v>188932.85800000001</v>
      </c>
      <c r="CG39" s="76">
        <f>'[1]SD 4. Assets (RAB)'!CI14</f>
        <v>235768.12400000001</v>
      </c>
      <c r="CH39" s="76">
        <f>'[1]SD 4. Assets (RAB)'!CJ14</f>
        <v>256969.31134784999</v>
      </c>
      <c r="CI39" s="76">
        <f>'[1]SD 4. Assets (RAB)'!CK14</f>
        <v>259740.769</v>
      </c>
      <c r="CJ39" s="76">
        <f>'[1]SD 4. Assets (RAB)'!CL14</f>
        <v>306411.42100000003</v>
      </c>
      <c r="CK39" s="76">
        <f>'[1]SD 4. Assets (RAB)'!CM14</f>
        <v>359365.56322448165</v>
      </c>
      <c r="CL39" s="77">
        <f>'[1]SD 4. Assets (RAB)'!CN14</f>
        <v>101629.94069461888</v>
      </c>
      <c r="CM39" s="77">
        <f>'[1]SD 4. Assets (RAB)'!CO14</f>
        <v>85969.683107540535</v>
      </c>
      <c r="CN39" s="77">
        <f>'[1]SD 4. Assets (RAB)'!CP14</f>
        <v>97820.491146347733</v>
      </c>
      <c r="CO39" s="77">
        <f>'[1]SD 4. Assets (RAB)'!CQ14</f>
        <v>114954.68443023754</v>
      </c>
      <c r="CP39" s="77">
        <f>'[1]SD 4. Assets (RAB)'!CR14</f>
        <v>133282.7917577702</v>
      </c>
      <c r="CQ39" s="77">
        <f>'[1]SD 4. Assets (RAB)'!CS14</f>
        <v>129998.85522698844</v>
      </c>
      <c r="CR39" s="77">
        <f>'[1]SD 4. Assets (RAB)'!CT14</f>
        <v>104682.90478555571</v>
      </c>
      <c r="CS39" s="77">
        <f>'[1]SD 4. Assets (RAB)'!CU14</f>
        <v>84657.268206771842</v>
      </c>
      <c r="CT39" s="76">
        <f>'[1]SD 4. Assets (RAB)'!CV14</f>
        <v>80468.178781472147</v>
      </c>
      <c r="CU39" s="76">
        <f>'[1]SD 4. Assets (RAB)'!CW14</f>
        <v>70756.843035853512</v>
      </c>
      <c r="CV39" s="76">
        <f>'[1]SD 4. Assets (RAB)'!CX14</f>
        <v>73490.64002668469</v>
      </c>
      <c r="CW39" s="76">
        <f>'[1]SD 4. Assets (RAB)'!CY14</f>
        <v>105496.60181718058</v>
      </c>
      <c r="CX39" s="76">
        <f>'[1]SD 4. Assets (RAB)'!CZ14</f>
        <v>117041.04261797684</v>
      </c>
      <c r="CY39" s="76">
        <f>'[1]SD 4. Assets (RAB)'!DA14</f>
        <v>175848.87970343922</v>
      </c>
      <c r="CZ39" s="76">
        <f>'[1]SD 4. Assets (RAB)'!DB14</f>
        <v>192163.14477324317</v>
      </c>
      <c r="DA39" s="76">
        <f>'[1]SD 4. Assets (RAB)'!DC14</f>
        <v>180154.03564379571</v>
      </c>
    </row>
    <row r="40" spans="1:105" s="6" customFormat="1" x14ac:dyDescent="0.25">
      <c r="A40" s="78" t="s">
        <v>83</v>
      </c>
      <c r="B40" s="79">
        <f>B39*$I$20</f>
        <v>27189.886538105293</v>
      </c>
      <c r="C40" s="79">
        <f>C39*$I$21</f>
        <v>32178.949055724566</v>
      </c>
      <c r="D40" s="79">
        <f>D39*$I$22</f>
        <v>37654.089190363324</v>
      </c>
      <c r="E40" s="79">
        <f>E39*$I$23</f>
        <v>39220.410616169764</v>
      </c>
      <c r="F40" s="79">
        <f>F39*$I$24</f>
        <v>70098.654790950866</v>
      </c>
      <c r="G40" s="79">
        <f>G39*$I$25</f>
        <v>75059.137516813833</v>
      </c>
      <c r="H40" s="79">
        <f>H39*$I$26</f>
        <v>70128.7997079669</v>
      </c>
      <c r="I40" s="79">
        <f>I39*$I$27</f>
        <v>67719.502653891686</v>
      </c>
      <c r="J40" s="80">
        <f>J39*$I$20</f>
        <v>657644.10632331332</v>
      </c>
      <c r="K40" s="80">
        <f>K39*$I$21</f>
        <v>816533.79404656577</v>
      </c>
      <c r="L40" s="80">
        <f>L39*$I$22</f>
        <v>960860.32784715667</v>
      </c>
      <c r="M40" s="80">
        <f>M39*$I$23</f>
        <v>1102935.1389753346</v>
      </c>
      <c r="N40" s="80">
        <f>N39*$I$24</f>
        <v>1395976.4587800631</v>
      </c>
      <c r="O40" s="80">
        <f>O39*$I$25</f>
        <v>1515346.4941279802</v>
      </c>
      <c r="P40" s="80">
        <f>P39*$I$26</f>
        <v>1656870.8450600461</v>
      </c>
      <c r="Q40" s="80">
        <f>Q39*$I$27</f>
        <v>1224808.2534486298</v>
      </c>
      <c r="R40" s="79">
        <f>R39*$N$20</f>
        <v>77465.386946630519</v>
      </c>
      <c r="S40" s="79">
        <f>S39*$N$21</f>
        <v>65427.035954150611</v>
      </c>
      <c r="T40" s="79">
        <f>T39*$N$22</f>
        <v>69500.449980310397</v>
      </c>
      <c r="U40" s="79">
        <f>U39*$N$23</f>
        <v>83252.054053426371</v>
      </c>
      <c r="V40" s="79">
        <f>V39*$N$24</f>
        <v>110051.37672766099</v>
      </c>
      <c r="W40" s="79">
        <f>W39*$N$25</f>
        <v>119988.53005907442</v>
      </c>
      <c r="X40" s="79">
        <f>X39*$N$26</f>
        <v>98755.438922680434</v>
      </c>
      <c r="Y40" s="79">
        <f>Y39*$N$27</f>
        <v>115288.63127046432</v>
      </c>
      <c r="Z40" s="80">
        <f>Z39*$I$20</f>
        <v>391751.73656812793</v>
      </c>
      <c r="AA40" s="80">
        <f>AA39*$I$21</f>
        <v>415951.8913065138</v>
      </c>
      <c r="AB40" s="80">
        <f>AB39*$I$22</f>
        <v>396423.07398815796</v>
      </c>
      <c r="AC40" s="80">
        <f>AC39*$I$23</f>
        <v>489155.29353828332</v>
      </c>
      <c r="AD40" s="80">
        <f>AD39*$I$24</f>
        <v>445028.32577390282</v>
      </c>
      <c r="AE40" s="80">
        <f>AE39*$I$25</f>
        <v>525628.84712465422</v>
      </c>
      <c r="AF40" s="80">
        <f>AF39*$I$26</f>
        <v>656607.14683669969</v>
      </c>
      <c r="AG40" s="80">
        <f>AG39*$I$27</f>
        <v>589205.82073191123</v>
      </c>
      <c r="AH40" s="79">
        <f>AH39*$I$20</f>
        <v>660747.38182591298</v>
      </c>
      <c r="AI40" s="79">
        <f>AI39*$I$21</f>
        <v>580163.2824697945</v>
      </c>
      <c r="AJ40" s="79">
        <f>AJ39*$I$22</f>
        <v>497773.13784124138</v>
      </c>
      <c r="AK40" s="79">
        <f>AK39*$I$23</f>
        <v>664978.53923147277</v>
      </c>
      <c r="AL40" s="79">
        <f>AL39*$I$24</f>
        <v>959174.50300760462</v>
      </c>
      <c r="AM40" s="79">
        <f>AM39*$I$25</f>
        <v>770969.15195070801</v>
      </c>
      <c r="AN40" s="79">
        <f>AN39*$I$26</f>
        <v>769552.33015297027</v>
      </c>
      <c r="AO40" s="79">
        <f>AO39*$I$27</f>
        <v>775122.35744989489</v>
      </c>
      <c r="AP40" s="80">
        <f>AP39*$I$20</f>
        <v>570018.00153488794</v>
      </c>
      <c r="AQ40" s="80">
        <f>AQ39*$I$21</f>
        <v>572910.31871699786</v>
      </c>
      <c r="AR40" s="80">
        <f>AR39*$I$22</f>
        <v>571030.64853066776</v>
      </c>
      <c r="AS40" s="80">
        <f>AS39*$I$23</f>
        <v>563295.08624129603</v>
      </c>
      <c r="AT40" s="80">
        <f>AT39*$I$24</f>
        <v>463703.31206287595</v>
      </c>
      <c r="AU40" s="80">
        <f>AU39*$I$25</f>
        <v>662757.25666055258</v>
      </c>
      <c r="AV40" s="80">
        <f>AV39*$I$26</f>
        <v>690042.05477753468</v>
      </c>
      <c r="AW40" s="80">
        <f>AW39*$I$27</f>
        <v>662308.99</v>
      </c>
      <c r="AX40" s="79">
        <f>AX39*$I$20</f>
        <v>430973.46543732088</v>
      </c>
      <c r="AY40" s="79">
        <f>AY39*$I$21</f>
        <v>506489.93586338125</v>
      </c>
      <c r="AZ40" s="79">
        <f>AZ39*$I$22</f>
        <v>558000.87952685065</v>
      </c>
      <c r="BA40" s="79">
        <f>BA39*$I$23</f>
        <v>671059.79796968552</v>
      </c>
      <c r="BB40" s="79">
        <f>BB39*$I$24</f>
        <v>709070.59673995909</v>
      </c>
      <c r="BC40" s="79">
        <f>BC39*$I$25</f>
        <v>752112.30869145575</v>
      </c>
      <c r="BD40" s="79">
        <f>BD39*$I$26</f>
        <v>787739.6126749512</v>
      </c>
      <c r="BE40" s="79">
        <f>BE39*$I$27</f>
        <v>656287.79288978584</v>
      </c>
      <c r="BF40" s="80">
        <f>BF39*$N$20</f>
        <v>57283.093831056176</v>
      </c>
      <c r="BG40" s="80">
        <f>BG39*$N$21</f>
        <v>58607.931917142763</v>
      </c>
      <c r="BH40" s="80">
        <f>BH39*$N$22</f>
        <v>36625.075436965482</v>
      </c>
      <c r="BI40" s="80">
        <f>BI39*$N$23</f>
        <v>68845.49046033177</v>
      </c>
      <c r="BJ40" s="80">
        <f>BJ39*$N$24</f>
        <v>87174.230980606138</v>
      </c>
      <c r="BK40" s="80">
        <f>BK39*$N$25</f>
        <v>117103.2240274318</v>
      </c>
      <c r="BL40" s="80">
        <f>BL39*$N$26</f>
        <v>105502.63306720865</v>
      </c>
      <c r="BM40" s="80">
        <f>BM39*$N$27</f>
        <v>111273.80027674118</v>
      </c>
      <c r="BN40" s="79">
        <f>BN39*$N$20</f>
        <v>160163.24285441524</v>
      </c>
      <c r="BO40" s="79">
        <f>BO39*$N$21</f>
        <v>152167.94032961785</v>
      </c>
      <c r="BP40" s="79">
        <f>BP39*$N$22</f>
        <v>154584.66837632476</v>
      </c>
      <c r="BQ40" s="79">
        <f>BQ39*$N$23</f>
        <v>147830.62470193038</v>
      </c>
      <c r="BR40" s="79">
        <f>BR39*$N$24</f>
        <v>189583.61376053977</v>
      </c>
      <c r="BS40" s="79">
        <f>BS39*$N$25</f>
        <v>215772.57881500688</v>
      </c>
      <c r="BT40" s="79">
        <f>BT39*$N$26</f>
        <v>231008.53181472688</v>
      </c>
      <c r="BU40" s="79">
        <f>BU39*$N$27</f>
        <v>252932.03202430889</v>
      </c>
      <c r="BV40" s="80">
        <f>BV39*$I$20</f>
        <v>157803.29966320167</v>
      </c>
      <c r="BW40" s="80">
        <f>BW39*$I$21</f>
        <v>120471.86701751911</v>
      </c>
      <c r="BX40" s="80">
        <f>BX39*$I$22</f>
        <v>107588.60528098252</v>
      </c>
      <c r="BY40" s="80">
        <f>BY39*$I$23</f>
        <v>160902.34083992743</v>
      </c>
      <c r="BZ40" s="80">
        <f>BZ39*$I$24</f>
        <v>124262.62541375107</v>
      </c>
      <c r="CA40" s="80">
        <f>CA39*$I$25</f>
        <v>269386.05351762456</v>
      </c>
      <c r="CB40" s="80">
        <f>CB39*$I$26</f>
        <v>319205.97616637958</v>
      </c>
      <c r="CC40" s="80">
        <f>CC39*$I$27</f>
        <v>323359.84993660392</v>
      </c>
      <c r="CD40" s="79">
        <f>CD39*$N$20</f>
        <v>134009.6537181882</v>
      </c>
      <c r="CE40" s="79">
        <f>CE39*$N$21</f>
        <v>139233.5944132272</v>
      </c>
      <c r="CF40" s="79">
        <f>CF39*$N$22</f>
        <v>199283.43437752238</v>
      </c>
      <c r="CG40" s="79">
        <f>CG39*$N$23</f>
        <v>248119.34032586068</v>
      </c>
      <c r="CH40" s="79">
        <f>CH39*$N$24</f>
        <v>268150.41080197343</v>
      </c>
      <c r="CI40" s="79">
        <f>CI39*$N$25</f>
        <v>266221.5389996976</v>
      </c>
      <c r="CJ40" s="79">
        <f>CJ39*$N$26</f>
        <v>308811.46568913211</v>
      </c>
      <c r="CK40" s="79">
        <f>CK39*$N$27</f>
        <v>356337.40650622477</v>
      </c>
      <c r="CL40" s="80">
        <f>CL39*$I$20</f>
        <v>117987.16281400918</v>
      </c>
      <c r="CM40" s="80">
        <f>CM39*$I$21</f>
        <v>93687.523016072722</v>
      </c>
      <c r="CN40" s="80">
        <f>CN39*$I$22</f>
        <v>103466.69037157459</v>
      </c>
      <c r="CO40" s="80">
        <f>CO39*$I$23</f>
        <v>120916.81808089047</v>
      </c>
      <c r="CP40" s="80">
        <f>CP39*$I$24</f>
        <v>140334.74546446005</v>
      </c>
      <c r="CQ40" s="80">
        <f>CQ39*$I$25</f>
        <v>134455.14110327527</v>
      </c>
      <c r="CR40" s="80">
        <f>CR39*$I$26</f>
        <v>106335.76168007255</v>
      </c>
      <c r="CS40" s="80">
        <f>CS39*$I$27</f>
        <v>84657.268206771842</v>
      </c>
      <c r="CT40" s="79">
        <f>CT39*$N$20</f>
        <v>90465.225470587597</v>
      </c>
      <c r="CU40" s="79">
        <f>CU39*$N$21</f>
        <v>75958.020501351857</v>
      </c>
      <c r="CV40" s="79">
        <f>CV39*$N$22</f>
        <v>77516.781856546833</v>
      </c>
      <c r="CW40" s="79">
        <f>CW39*$N$23</f>
        <v>111023.26644249348</v>
      </c>
      <c r="CX40" s="79">
        <f>CX39*$N$24</f>
        <v>122133.66449901708</v>
      </c>
      <c r="CY40" s="79">
        <f>CY39*$N$25</f>
        <v>180236.47025555038</v>
      </c>
      <c r="CZ40" s="79">
        <f>CZ39*$N$26</f>
        <v>193668.31104137629</v>
      </c>
      <c r="DA40" s="79">
        <f>DA39*$N$27</f>
        <v>178635.98631135293</v>
      </c>
    </row>
    <row r="41" spans="1:105" s="6" customFormat="1" x14ac:dyDescent="0.25">
      <c r="B41" s="71"/>
      <c r="C41" s="71"/>
      <c r="D41" s="71"/>
      <c r="E41" s="71"/>
      <c r="F41" s="71"/>
      <c r="G41" s="71"/>
      <c r="H41" s="71"/>
      <c r="I41" s="71"/>
      <c r="J41" s="72"/>
      <c r="K41" s="72"/>
      <c r="L41" s="72"/>
      <c r="M41" s="72"/>
      <c r="N41" s="72"/>
      <c r="O41" s="72"/>
      <c r="P41" s="72"/>
      <c r="Q41" s="72"/>
      <c r="R41" s="71"/>
      <c r="S41" s="71"/>
      <c r="T41" s="71"/>
      <c r="U41" s="71"/>
      <c r="V41" s="71"/>
      <c r="W41" s="71"/>
      <c r="X41" s="71"/>
      <c r="Y41" s="71"/>
      <c r="Z41" s="72"/>
      <c r="AA41" s="72"/>
      <c r="AB41" s="72"/>
      <c r="AC41" s="72"/>
      <c r="AD41" s="72"/>
      <c r="AE41" s="72"/>
      <c r="AF41" s="72"/>
      <c r="AG41" s="72"/>
      <c r="AH41" s="71"/>
      <c r="AI41" s="71"/>
      <c r="AJ41" s="71"/>
      <c r="AK41" s="71"/>
      <c r="AL41" s="71"/>
      <c r="AM41" s="71"/>
      <c r="AN41" s="71"/>
      <c r="AO41" s="71"/>
      <c r="AP41" s="72"/>
      <c r="AQ41" s="72"/>
      <c r="AR41" s="72"/>
      <c r="AS41" s="72"/>
      <c r="AT41" s="72"/>
      <c r="AU41" s="72"/>
      <c r="AV41" s="72"/>
      <c r="AW41" s="72"/>
      <c r="AX41" s="71"/>
      <c r="AY41" s="71"/>
      <c r="AZ41" s="71"/>
      <c r="BA41" s="71"/>
      <c r="BB41" s="71"/>
      <c r="BC41" s="71"/>
      <c r="BD41" s="71"/>
      <c r="BE41" s="71"/>
      <c r="BF41" s="72"/>
      <c r="BG41" s="72"/>
      <c r="BH41" s="72"/>
      <c r="BI41" s="72"/>
      <c r="BJ41" s="72"/>
      <c r="BK41" s="72"/>
      <c r="BL41" s="72"/>
      <c r="BM41" s="72"/>
      <c r="BN41" s="71"/>
      <c r="BO41" s="71"/>
      <c r="BP41" s="71"/>
      <c r="BQ41" s="71"/>
      <c r="BR41" s="71"/>
      <c r="BS41" s="71"/>
      <c r="BT41" s="71"/>
      <c r="BU41" s="71"/>
      <c r="BV41" s="72"/>
      <c r="BW41" s="72"/>
      <c r="BX41" s="72"/>
      <c r="BY41" s="72"/>
      <c r="BZ41" s="72"/>
      <c r="CA41" s="72"/>
      <c r="CB41" s="72"/>
      <c r="CC41" s="72"/>
      <c r="CD41" s="71"/>
      <c r="CE41" s="71"/>
      <c r="CF41" s="71"/>
      <c r="CG41" s="71"/>
      <c r="CH41" s="71"/>
      <c r="CI41" s="71"/>
      <c r="CJ41" s="71"/>
      <c r="CK41" s="71"/>
      <c r="CL41" s="72"/>
      <c r="CM41" s="72"/>
      <c r="CN41" s="72"/>
      <c r="CO41" s="72"/>
      <c r="CP41" s="72"/>
      <c r="CQ41" s="72"/>
      <c r="CR41" s="72"/>
      <c r="CS41" s="72"/>
      <c r="CT41" s="71"/>
      <c r="CU41" s="71"/>
      <c r="CV41" s="71"/>
      <c r="CW41" s="71"/>
      <c r="CX41" s="71"/>
      <c r="CY41" s="71"/>
      <c r="CZ41" s="71"/>
      <c r="DA41" s="71"/>
    </row>
    <row r="42" spans="1:105" s="6" customFormat="1" x14ac:dyDescent="0.25">
      <c r="A42" s="6" t="s">
        <v>84</v>
      </c>
      <c r="B42" s="71"/>
      <c r="C42" s="71"/>
      <c r="D42" s="71"/>
      <c r="E42" s="71"/>
      <c r="F42" s="71"/>
      <c r="G42" s="71"/>
      <c r="H42" s="71"/>
      <c r="I42" s="71"/>
      <c r="J42" s="72"/>
      <c r="K42" s="72"/>
      <c r="L42" s="72"/>
      <c r="M42" s="72"/>
      <c r="N42" s="72"/>
      <c r="O42" s="72"/>
      <c r="P42" s="72"/>
      <c r="Q42" s="72"/>
      <c r="R42" s="71"/>
      <c r="S42" s="71"/>
      <c r="T42" s="71"/>
      <c r="U42" s="71"/>
      <c r="V42" s="71"/>
      <c r="W42" s="71"/>
      <c r="X42" s="71"/>
      <c r="Y42" s="71"/>
      <c r="Z42" s="72"/>
      <c r="AA42" s="72"/>
      <c r="AB42" s="72"/>
      <c r="AC42" s="72"/>
      <c r="AD42" s="72"/>
      <c r="AE42" s="72"/>
      <c r="AF42" s="72"/>
      <c r="AG42" s="72"/>
      <c r="AH42" s="71"/>
      <c r="AI42" s="71"/>
      <c r="AJ42" s="71"/>
      <c r="AK42" s="71"/>
      <c r="AL42" s="71"/>
      <c r="AM42" s="71"/>
      <c r="AN42" s="71"/>
      <c r="AO42" s="71"/>
      <c r="AP42" s="72"/>
      <c r="AQ42" s="72"/>
      <c r="AR42" s="72"/>
      <c r="AS42" s="72"/>
      <c r="AT42" s="72"/>
      <c r="AU42" s="72"/>
      <c r="AV42" s="72"/>
      <c r="AW42" s="72"/>
      <c r="AX42" s="71"/>
      <c r="AY42" s="71"/>
      <c r="AZ42" s="71"/>
      <c r="BA42" s="71"/>
      <c r="BB42" s="71"/>
      <c r="BC42" s="71"/>
      <c r="BD42" s="71"/>
      <c r="BE42" s="71"/>
      <c r="BF42" s="72"/>
      <c r="BG42" s="72"/>
      <c r="BH42" s="72"/>
      <c r="BI42" s="72"/>
      <c r="BJ42" s="72"/>
      <c r="BK42" s="72"/>
      <c r="BL42" s="72"/>
      <c r="BM42" s="72"/>
      <c r="BN42" s="71"/>
      <c r="BO42" s="71"/>
      <c r="BP42" s="71"/>
      <c r="BQ42" s="71"/>
      <c r="BR42" s="71"/>
      <c r="BS42" s="71"/>
      <c r="BT42" s="71"/>
      <c r="BU42" s="71"/>
      <c r="BV42" s="72"/>
      <c r="BW42" s="72"/>
      <c r="BX42" s="72"/>
      <c r="BY42" s="72"/>
      <c r="BZ42" s="72"/>
      <c r="CA42" s="72"/>
      <c r="CB42" s="72"/>
      <c r="CC42" s="72"/>
      <c r="CD42" s="71"/>
      <c r="CE42" s="71"/>
      <c r="CF42" s="71"/>
      <c r="CG42" s="71"/>
      <c r="CH42" s="71"/>
      <c r="CI42" s="71"/>
      <c r="CJ42" s="71"/>
      <c r="CK42" s="71"/>
      <c r="CL42" s="72"/>
      <c r="CM42" s="72"/>
      <c r="CN42" s="72"/>
      <c r="CO42" s="72"/>
      <c r="CP42" s="72"/>
      <c r="CQ42" s="72"/>
      <c r="CR42" s="72"/>
      <c r="CS42" s="72"/>
      <c r="CT42" s="71"/>
      <c r="CU42" s="71"/>
      <c r="CV42" s="71"/>
      <c r="CW42" s="71"/>
      <c r="CX42" s="71"/>
      <c r="CY42" s="71"/>
      <c r="CZ42" s="71"/>
      <c r="DA42" s="71"/>
    </row>
    <row r="43" spans="1:105" s="6" customFormat="1" x14ac:dyDescent="0.25">
      <c r="B43" s="73" t="s">
        <v>27</v>
      </c>
      <c r="C43" s="73" t="s">
        <v>28</v>
      </c>
      <c r="D43" s="73" t="s">
        <v>29</v>
      </c>
      <c r="E43" s="73" t="s">
        <v>30</v>
      </c>
      <c r="F43" s="73" t="s">
        <v>31</v>
      </c>
      <c r="G43" s="73" t="s">
        <v>32</v>
      </c>
      <c r="H43" s="73" t="s">
        <v>33</v>
      </c>
      <c r="I43" s="73" t="s">
        <v>34</v>
      </c>
      <c r="J43" s="74" t="s">
        <v>27</v>
      </c>
      <c r="K43" s="74" t="s">
        <v>28</v>
      </c>
      <c r="L43" s="74" t="s">
        <v>29</v>
      </c>
      <c r="M43" s="74" t="s">
        <v>30</v>
      </c>
      <c r="N43" s="74" t="s">
        <v>31</v>
      </c>
      <c r="O43" s="74" t="s">
        <v>32</v>
      </c>
      <c r="P43" s="74" t="s">
        <v>33</v>
      </c>
      <c r="Q43" s="74" t="s">
        <v>34</v>
      </c>
      <c r="R43" s="73">
        <v>2006</v>
      </c>
      <c r="S43" s="73">
        <v>2007</v>
      </c>
      <c r="T43" s="73">
        <v>2008</v>
      </c>
      <c r="U43" s="73">
        <v>2009</v>
      </c>
      <c r="V43" s="73">
        <v>2010</v>
      </c>
      <c r="W43" s="73">
        <v>2011</v>
      </c>
      <c r="X43" s="73">
        <v>2012</v>
      </c>
      <c r="Y43" s="73">
        <v>2013</v>
      </c>
      <c r="Z43" s="74" t="s">
        <v>27</v>
      </c>
      <c r="AA43" s="74" t="s">
        <v>28</v>
      </c>
      <c r="AB43" s="74" t="s">
        <v>29</v>
      </c>
      <c r="AC43" s="74" t="s">
        <v>30</v>
      </c>
      <c r="AD43" s="74" t="s">
        <v>31</v>
      </c>
      <c r="AE43" s="74" t="s">
        <v>32</v>
      </c>
      <c r="AF43" s="74" t="s">
        <v>33</v>
      </c>
      <c r="AG43" s="74" t="s">
        <v>34</v>
      </c>
      <c r="AH43" s="73" t="s">
        <v>27</v>
      </c>
      <c r="AI43" s="73" t="s">
        <v>28</v>
      </c>
      <c r="AJ43" s="73" t="s">
        <v>29</v>
      </c>
      <c r="AK43" s="73" t="s">
        <v>30</v>
      </c>
      <c r="AL43" s="73" t="s">
        <v>31</v>
      </c>
      <c r="AM43" s="73" t="s">
        <v>32</v>
      </c>
      <c r="AN43" s="73" t="s">
        <v>33</v>
      </c>
      <c r="AO43" s="73" t="s">
        <v>34</v>
      </c>
      <c r="AP43" s="74" t="s">
        <v>27</v>
      </c>
      <c r="AQ43" s="74" t="s">
        <v>28</v>
      </c>
      <c r="AR43" s="74" t="s">
        <v>29</v>
      </c>
      <c r="AS43" s="74" t="s">
        <v>30</v>
      </c>
      <c r="AT43" s="74" t="s">
        <v>31</v>
      </c>
      <c r="AU43" s="74" t="s">
        <v>32</v>
      </c>
      <c r="AV43" s="74" t="s">
        <v>33</v>
      </c>
      <c r="AW43" s="74" t="s">
        <v>34</v>
      </c>
      <c r="AX43" s="73" t="s">
        <v>27</v>
      </c>
      <c r="AY43" s="73" t="s">
        <v>28</v>
      </c>
      <c r="AZ43" s="73" t="s">
        <v>29</v>
      </c>
      <c r="BA43" s="73" t="s">
        <v>30</v>
      </c>
      <c r="BB43" s="73" t="s">
        <v>31</v>
      </c>
      <c r="BC43" s="73" t="s">
        <v>32</v>
      </c>
      <c r="BD43" s="73" t="s">
        <v>33</v>
      </c>
      <c r="BE43" s="73" t="s">
        <v>34</v>
      </c>
      <c r="BF43" s="74">
        <v>2006</v>
      </c>
      <c r="BG43" s="74">
        <v>2007</v>
      </c>
      <c r="BH43" s="74">
        <v>2008</v>
      </c>
      <c r="BI43" s="74">
        <v>2009</v>
      </c>
      <c r="BJ43" s="74">
        <v>2010</v>
      </c>
      <c r="BK43" s="74">
        <v>2011</v>
      </c>
      <c r="BL43" s="74">
        <v>2012</v>
      </c>
      <c r="BM43" s="74">
        <v>2013</v>
      </c>
      <c r="BN43" s="73">
        <v>2006</v>
      </c>
      <c r="BO43" s="73">
        <v>2007</v>
      </c>
      <c r="BP43" s="73">
        <v>2008</v>
      </c>
      <c r="BQ43" s="73">
        <v>2009</v>
      </c>
      <c r="BR43" s="73">
        <v>2010</v>
      </c>
      <c r="BS43" s="73">
        <v>2011</v>
      </c>
      <c r="BT43" s="73">
        <v>2012</v>
      </c>
      <c r="BU43" s="73">
        <v>2013</v>
      </c>
      <c r="BV43" s="74" t="s">
        <v>27</v>
      </c>
      <c r="BW43" s="74" t="s">
        <v>28</v>
      </c>
      <c r="BX43" s="74" t="s">
        <v>29</v>
      </c>
      <c r="BY43" s="74" t="s">
        <v>30</v>
      </c>
      <c r="BZ43" s="74" t="s">
        <v>31</v>
      </c>
      <c r="CA43" s="74" t="s">
        <v>32</v>
      </c>
      <c r="CB43" s="74" t="s">
        <v>33</v>
      </c>
      <c r="CC43" s="74" t="s">
        <v>34</v>
      </c>
      <c r="CD43" s="73">
        <v>2006</v>
      </c>
      <c r="CE43" s="73">
        <v>2007</v>
      </c>
      <c r="CF43" s="73">
        <v>2008</v>
      </c>
      <c r="CG43" s="73">
        <v>2009</v>
      </c>
      <c r="CH43" s="73">
        <v>2010</v>
      </c>
      <c r="CI43" s="73">
        <v>2011</v>
      </c>
      <c r="CJ43" s="73">
        <v>2012</v>
      </c>
      <c r="CK43" s="73">
        <v>2013</v>
      </c>
      <c r="CL43" s="74" t="s">
        <v>27</v>
      </c>
      <c r="CM43" s="74" t="s">
        <v>28</v>
      </c>
      <c r="CN43" s="74" t="s">
        <v>29</v>
      </c>
      <c r="CO43" s="74" t="s">
        <v>30</v>
      </c>
      <c r="CP43" s="74" t="s">
        <v>31</v>
      </c>
      <c r="CQ43" s="74" t="s">
        <v>32</v>
      </c>
      <c r="CR43" s="74" t="s">
        <v>33</v>
      </c>
      <c r="CS43" s="74" t="s">
        <v>34</v>
      </c>
      <c r="CT43" s="73">
        <v>2006</v>
      </c>
      <c r="CU43" s="73">
        <v>2007</v>
      </c>
      <c r="CV43" s="73">
        <v>2008</v>
      </c>
      <c r="CW43" s="73">
        <v>2009</v>
      </c>
      <c r="CX43" s="73">
        <v>2010</v>
      </c>
      <c r="CY43" s="73">
        <v>2011</v>
      </c>
      <c r="CZ43" s="73">
        <v>2012</v>
      </c>
      <c r="DA43" s="73">
        <v>2013</v>
      </c>
    </row>
    <row r="44" spans="1:105" s="6" customFormat="1" x14ac:dyDescent="0.25">
      <c r="A44" s="75" t="s">
        <v>85</v>
      </c>
      <c r="B44" s="76">
        <f>'[1]SD 4. Assets (RAB)'!D15</f>
        <v>0</v>
      </c>
      <c r="C44" s="76">
        <f>'[1]SD 4. Assets (RAB)'!E15</f>
        <v>0</v>
      </c>
      <c r="D44" s="76">
        <f>'[1]SD 4. Assets (RAB)'!F15</f>
        <v>0</v>
      </c>
      <c r="E44" s="76">
        <f>'[1]SD 4. Assets (RAB)'!G15</f>
        <v>10123.76719807675</v>
      </c>
      <c r="F44" s="76">
        <f>'[1]SD 4. Assets (RAB)'!H15</f>
        <v>0</v>
      </c>
      <c r="G44" s="76">
        <f>'[1]SD 4. Assets (RAB)'!I15</f>
        <v>0</v>
      </c>
      <c r="H44" s="76">
        <f>'[1]SD 4. Assets (RAB)'!J15</f>
        <v>0</v>
      </c>
      <c r="I44" s="76">
        <f>'[1]SD 4. Assets (RAB)'!K15</f>
        <v>0</v>
      </c>
      <c r="J44" s="77">
        <f>'[1]SD 4. Assets (RAB)'!L15</f>
        <v>-9533.9822556109939</v>
      </c>
      <c r="K44" s="77">
        <f>'[1]SD 4. Assets (RAB)'!M15</f>
        <v>-12593.077754200123</v>
      </c>
      <c r="L44" s="77">
        <f>'[1]SD 4. Assets (RAB)'!N15</f>
        <v>-12335.650267700847</v>
      </c>
      <c r="M44" s="77">
        <f>'[1]SD 4. Assets (RAB)'!O15</f>
        <v>-4741.3377703815795</v>
      </c>
      <c r="N44" s="77">
        <f>'[1]SD 4. Assets (RAB)'!P15</f>
        <v>-3819.5088816153793</v>
      </c>
      <c r="O44" s="77">
        <f>'[1]SD 4. Assets (RAB)'!Q15</f>
        <v>-6185.3981054727628</v>
      </c>
      <c r="P44" s="77">
        <f>'[1]SD 4. Assets (RAB)'!R15</f>
        <v>-6140.9780426923116</v>
      </c>
      <c r="Q44" s="77">
        <f>'[1]SD 4. Assets (RAB)'!S15</f>
        <v>-19740.469242499683</v>
      </c>
      <c r="R44" s="76">
        <f>'[1]SD 4. Assets (RAB)'!T15</f>
        <v>-380.05160528987113</v>
      </c>
      <c r="S44" s="76">
        <f>'[1]SD 4. Assets (RAB)'!U15</f>
        <v>-401.98548492625179</v>
      </c>
      <c r="T44" s="76">
        <f>'[1]SD 4. Assets (RAB)'!V15</f>
        <v>-17.643671367908809</v>
      </c>
      <c r="U44" s="76">
        <f>'[1]SD 4. Assets (RAB)'!W15</f>
        <v>-198.31310677058167</v>
      </c>
      <c r="V44" s="76">
        <f>'[1]SD 4. Assets (RAB)'!X15</f>
        <v>-58.063159999999989</v>
      </c>
      <c r="W44" s="76">
        <f>'[1]SD 4. Assets (RAB)'!Y15</f>
        <v>-1009.2502000000001</v>
      </c>
      <c r="X44" s="76">
        <f>'[1]SD 4. Assets (RAB)'!Z15</f>
        <v>-392.94074000000001</v>
      </c>
      <c r="Y44" s="76">
        <f>'[1]SD 4. Assets (RAB)'!AA15</f>
        <v>0</v>
      </c>
      <c r="Z44" s="77">
        <f>'[1]SD 4. Assets (RAB)'!AB15</f>
        <v>-10413.071756252786</v>
      </c>
      <c r="AA44" s="77">
        <f>'[1]SD 4. Assets (RAB)'!AC15</f>
        <v>-10032.908012855441</v>
      </c>
      <c r="AB44" s="77">
        <f>'[1]SD 4. Assets (RAB)'!AD15</f>
        <v>-12340.213841928306</v>
      </c>
      <c r="AC44" s="77">
        <f>'[1]SD 4. Assets (RAB)'!AE15</f>
        <v>-7693.5139781000435</v>
      </c>
      <c r="AD44" s="77">
        <f>'[1]SD 4. Assets (RAB)'!AF15</f>
        <v>-4623.5225078550739</v>
      </c>
      <c r="AE44" s="77">
        <f>'[1]SD 4. Assets (RAB)'!AG15</f>
        <v>-5645.5422087937532</v>
      </c>
      <c r="AF44" s="77">
        <f>'[1]SD 4. Assets (RAB)'!AH15</f>
        <v>-3955.0856177806081</v>
      </c>
      <c r="AG44" s="77">
        <f>'[1]SD 4. Assets (RAB)'!AI15</f>
        <v>-10650.493716431465</v>
      </c>
      <c r="AH44" s="76">
        <f>'[1]SD 4. Assets (RAB)'!AJ15</f>
        <v>-11273.364078918192</v>
      </c>
      <c r="AI44" s="76">
        <f>'[1]SD 4. Assets (RAB)'!AK15</f>
        <v>-12866.610711292178</v>
      </c>
      <c r="AJ44" s="76">
        <f>'[1]SD 4. Assets (RAB)'!AL15</f>
        <v>-22162.594401695333</v>
      </c>
      <c r="AK44" s="76">
        <f>'[1]SD 4. Assets (RAB)'!AM15</f>
        <v>-26857.755935680449</v>
      </c>
      <c r="AL44" s="76">
        <f>'[1]SD 4. Assets (RAB)'!AN15</f>
        <v>-27493.242841711115</v>
      </c>
      <c r="AM44" s="76">
        <f>'[1]SD 4. Assets (RAB)'!AO15</f>
        <v>-27869.293858555808</v>
      </c>
      <c r="AN44" s="76">
        <f>'[1]SD 4. Assets (RAB)'!AP15</f>
        <v>-9858.6342417561282</v>
      </c>
      <c r="AO44" s="76">
        <f>'[1]SD 4. Assets (RAB)'!AQ15</f>
        <v>-26187.218883746682</v>
      </c>
      <c r="AP44" s="77">
        <f>'[1]SD 4. Assets (RAB)'!AR15</f>
        <v>-24548.367999999999</v>
      </c>
      <c r="AQ44" s="77">
        <f>'[1]SD 4. Assets (RAB)'!AS15</f>
        <v>-32794.642</v>
      </c>
      <c r="AR44" s="77">
        <f>'[1]SD 4. Assets (RAB)'!AT15</f>
        <v>-108238.527</v>
      </c>
      <c r="AS44" s="77">
        <f>'[1]SD 4. Assets (RAB)'!AU15</f>
        <v>-47378.360999999997</v>
      </c>
      <c r="AT44" s="77">
        <f>'[1]SD 4. Assets (RAB)'!AV15</f>
        <v>-40847.894999999997</v>
      </c>
      <c r="AU44" s="77">
        <f>'[1]SD 4. Assets (RAB)'!AW15</f>
        <v>-46889.46</v>
      </c>
      <c r="AV44" s="77">
        <f>'[1]SD 4. Assets (RAB)'!AX15</f>
        <v>-133986.34400000001</v>
      </c>
      <c r="AW44" s="77">
        <f>'[1]SD 4. Assets (RAB)'!AY15</f>
        <v>-72632.463000000003</v>
      </c>
      <c r="AX44" s="76">
        <f>'[1]SD 4. Assets (RAB)'!AZ15</f>
        <v>-6813.8478983986743</v>
      </c>
      <c r="AY44" s="76">
        <f>'[1]SD 4. Assets (RAB)'!BA15</f>
        <v>-6996.231623797823</v>
      </c>
      <c r="AZ44" s="76">
        <f>'[1]SD 4. Assets (RAB)'!BB15</f>
        <v>-7682.4277385581236</v>
      </c>
      <c r="BA44" s="76">
        <f>'[1]SD 4. Assets (RAB)'!BC15</f>
        <v>-6958.2561747691552</v>
      </c>
      <c r="BB44" s="76">
        <f>'[1]SD 4. Assets (RAB)'!BD15</f>
        <v>-9055.4334312151641</v>
      </c>
      <c r="BC44" s="76">
        <f>'[1]SD 4. Assets (RAB)'!BE15</f>
        <v>-13461.620242464125</v>
      </c>
      <c r="BD44" s="76">
        <f>'[1]SD 4. Assets (RAB)'!BF15</f>
        <v>-13335.140070812347</v>
      </c>
      <c r="BE44" s="76">
        <f>'[1]SD 4. Assets (RAB)'!BG15</f>
        <v>-14926.482962621847</v>
      </c>
      <c r="BF44" s="77">
        <f>'[1]SD 4. Assets (RAB)'!BH15</f>
        <v>-87.474140000000006</v>
      </c>
      <c r="BG44" s="77">
        <f>'[1]SD 4. Assets (RAB)'!BI15</f>
        <v>-103.58861</v>
      </c>
      <c r="BH44" s="77">
        <f>'[1]SD 4. Assets (RAB)'!BJ15</f>
        <v>-249.45833000000005</v>
      </c>
      <c r="BI44" s="77">
        <f>'[1]SD 4. Assets (RAB)'!BK15</f>
        <v>-14.27069</v>
      </c>
      <c r="BJ44" s="77">
        <f>'[1]SD 4. Assets (RAB)'!BL15</f>
        <v>-96.989552203084358</v>
      </c>
      <c r="BK44" s="77">
        <f>'[1]SD 4. Assets (RAB)'!BM15</f>
        <v>-453.18469126422139</v>
      </c>
      <c r="BL44" s="77">
        <f>'[1]SD 4. Assets (RAB)'!BN15</f>
        <v>-68.690624019661897</v>
      </c>
      <c r="BM44" s="77">
        <f>'[1]SD 4. Assets (RAB)'!BO15</f>
        <v>-283.01026473211715</v>
      </c>
      <c r="BN44" s="76">
        <f>'[1]SD 4. Assets (RAB)'!BP15</f>
        <v>-4283.8230562322897</v>
      </c>
      <c r="BO44" s="76">
        <f>'[1]SD 4. Assets (RAB)'!BQ15</f>
        <v>-3810.7715480974334</v>
      </c>
      <c r="BP44" s="76">
        <f>'[1]SD 4. Assets (RAB)'!BR15</f>
        <v>-2839.4357958428118</v>
      </c>
      <c r="BQ44" s="76">
        <f>'[1]SD 4. Assets (RAB)'!BS15</f>
        <v>-824.79202188967781</v>
      </c>
      <c r="BR44" s="76">
        <f>'[1]SD 4. Assets (RAB)'!BT15</f>
        <v>-4113.3753999999999</v>
      </c>
      <c r="BS44" s="76">
        <f>'[1]SD 4. Assets (RAB)'!BU15</f>
        <v>-2759.9322599999996</v>
      </c>
      <c r="BT44" s="76">
        <f>'[1]SD 4. Assets (RAB)'!BV15</f>
        <v>-1860.45434</v>
      </c>
      <c r="BU44" s="76">
        <f>'[1]SD 4. Assets (RAB)'!BW15</f>
        <v>-1447.2307000000001</v>
      </c>
      <c r="BV44" s="77">
        <f>'[1]SD 4. Assets (RAB)'!BX15</f>
        <v>-3598</v>
      </c>
      <c r="BW44" s="77">
        <f>'[1]SD 4. Assets (RAB)'!BY15</f>
        <v>-5831</v>
      </c>
      <c r="BX44" s="77">
        <f>'[1]SD 4. Assets (RAB)'!BZ15</f>
        <v>-2308.9999999999995</v>
      </c>
      <c r="BY44" s="77">
        <f>'[1]SD 4. Assets (RAB)'!CA15</f>
        <v>-4350</v>
      </c>
      <c r="BZ44" s="77">
        <f>'[1]SD 4. Assets (RAB)'!CB15</f>
        <v>-1321</v>
      </c>
      <c r="CA44" s="77">
        <f>'[1]SD 4. Assets (RAB)'!CC15</f>
        <v>-2351</v>
      </c>
      <c r="CB44" s="77">
        <f>'[1]SD 4. Assets (RAB)'!CD15</f>
        <v>-1481</v>
      </c>
      <c r="CC44" s="77">
        <f>'[1]SD 4. Assets (RAB)'!CE15</f>
        <v>-1906</v>
      </c>
      <c r="CD44" s="76">
        <f>'[1]SD 4. Assets (RAB)'!CF15</f>
        <v>-35</v>
      </c>
      <c r="CE44" s="76">
        <f>'[1]SD 4. Assets (RAB)'!CG15</f>
        <v>-527.73199999999997</v>
      </c>
      <c r="CF44" s="76">
        <f>'[1]SD 4. Assets (RAB)'!CH15</f>
        <v>-75</v>
      </c>
      <c r="CG44" s="76">
        <f>'[1]SD 4. Assets (RAB)'!CI15</f>
        <v>-303</v>
      </c>
      <c r="CH44" s="76">
        <f>'[1]SD 4. Assets (RAB)'!CJ15</f>
        <v>-838</v>
      </c>
      <c r="CI44" s="76">
        <f>'[1]SD 4. Assets (RAB)'!CK15</f>
        <v>-112.682</v>
      </c>
      <c r="CJ44" s="76">
        <f>'[1]SD 4. Assets (RAB)'!CL15</f>
        <v>-4484.5370000000003</v>
      </c>
      <c r="CK44" s="76">
        <f>'[1]SD 4. Assets (RAB)'!CM15</f>
        <v>-5462.4436500000047</v>
      </c>
      <c r="CL44" s="77">
        <f>'[1]SD 4. Assets (RAB)'!CN15</f>
        <v>-951.17892920000008</v>
      </c>
      <c r="CM44" s="77">
        <f>'[1]SD 4. Assets (RAB)'!CO15</f>
        <v>-1748.3744889962957</v>
      </c>
      <c r="CN44" s="77">
        <f>'[1]SD 4. Assets (RAB)'!CP15</f>
        <v>-1081.826526771488</v>
      </c>
      <c r="CO44" s="77">
        <f>'[1]SD 4. Assets (RAB)'!CQ15</f>
        <v>-1004.2707931738087</v>
      </c>
      <c r="CP44" s="77">
        <f>'[1]SD 4. Assets (RAB)'!CR15</f>
        <v>-1312.1486597465241</v>
      </c>
      <c r="CQ44" s="77">
        <f>'[1]SD 4. Assets (RAB)'!CS15</f>
        <v>-505.93070191105318</v>
      </c>
      <c r="CR44" s="77">
        <f>'[1]SD 4. Assets (RAB)'!CT15</f>
        <v>-1944.9036963815215</v>
      </c>
      <c r="CS44" s="77">
        <f>'[1]SD 4. Assets (RAB)'!CU15</f>
        <v>-4430.0659048675525</v>
      </c>
      <c r="CT44" s="76">
        <f>'[1]SD 4. Assets (RAB)'!CV15</f>
        <v>0</v>
      </c>
      <c r="CU44" s="76">
        <f>'[1]SD 4. Assets (RAB)'!CW15</f>
        <v>0</v>
      </c>
      <c r="CV44" s="76">
        <f>'[1]SD 4. Assets (RAB)'!CX15</f>
        <v>0</v>
      </c>
      <c r="CW44" s="76">
        <f>'[1]SD 4. Assets (RAB)'!CY15</f>
        <v>0</v>
      </c>
      <c r="CX44" s="76">
        <f>'[1]SD 4. Assets (RAB)'!CZ15</f>
        <v>0</v>
      </c>
      <c r="CY44" s="76">
        <f>'[1]SD 4. Assets (RAB)'!DA15</f>
        <v>0</v>
      </c>
      <c r="CZ44" s="76">
        <f>'[1]SD 4. Assets (RAB)'!DB15</f>
        <v>0</v>
      </c>
      <c r="DA44" s="76">
        <f>'[1]SD 4. Assets (RAB)'!DC15</f>
        <v>0</v>
      </c>
    </row>
    <row r="45" spans="1:105" s="6" customFormat="1" x14ac:dyDescent="0.25">
      <c r="A45" s="78" t="s">
        <v>86</v>
      </c>
      <c r="B45" s="81">
        <f>B44*$I$20</f>
        <v>0</v>
      </c>
      <c r="C45" s="81">
        <f>C44*$I$21</f>
        <v>0</v>
      </c>
      <c r="D45" s="81">
        <f>D44*$I$22</f>
        <v>0</v>
      </c>
      <c r="E45" s="81">
        <f>E44*$I$23</f>
        <v>10648.837171364006</v>
      </c>
      <c r="F45" s="81">
        <f>F44*$I$24</f>
        <v>0</v>
      </c>
      <c r="G45" s="81">
        <f>G44*$I$25</f>
        <v>0</v>
      </c>
      <c r="H45" s="81">
        <f>H44*$I$26</f>
        <v>0</v>
      </c>
      <c r="I45" s="81">
        <f>I44*$I$27</f>
        <v>0</v>
      </c>
      <c r="J45" s="82">
        <f>J44*$I$20</f>
        <v>-11068.465739232784</v>
      </c>
      <c r="K45" s="82">
        <f>K44*$I$21</f>
        <v>-13723.608361612469</v>
      </c>
      <c r="L45" s="82">
        <f>L44*$I$22</f>
        <v>-13047.66406121125</v>
      </c>
      <c r="M45" s="82">
        <f>M44*$I$23</f>
        <v>-4987.2476226856761</v>
      </c>
      <c r="N45" s="82">
        <f>N44*$I$24</f>
        <v>-4021.5979844936742</v>
      </c>
      <c r="O45" s="82">
        <f>O44*$I$25</f>
        <v>-6397.4299896651337</v>
      </c>
      <c r="P45" s="82">
        <f>P44*$I$26</f>
        <v>-6237.9390309046012</v>
      </c>
      <c r="Q45" s="82">
        <f>Q44*$I$27</f>
        <v>-19740.469242499683</v>
      </c>
      <c r="R45" s="81">
        <f>R44*$N$20</f>
        <v>-427.2677061124603</v>
      </c>
      <c r="S45" s="81">
        <f>S44*$N$21</f>
        <v>-431.53453991442319</v>
      </c>
      <c r="T45" s="81">
        <f>T44*$N$22</f>
        <v>-18.610269608186552</v>
      </c>
      <c r="U45" s="81">
        <f>U44*$N$23</f>
        <v>-208.70216208654526</v>
      </c>
      <c r="V45" s="81">
        <f>V44*$N$24</f>
        <v>-60.589570500831627</v>
      </c>
      <c r="W45" s="81">
        <f>W44*$N$25</f>
        <v>-1034.4319165381105</v>
      </c>
      <c r="X45" s="81">
        <f>X44*$N$26</f>
        <v>-396.0185473908042</v>
      </c>
      <c r="Y45" s="81">
        <f>Y44*$N$27</f>
        <v>0</v>
      </c>
      <c r="Z45" s="82">
        <f>Z44*$I$20</f>
        <v>-12089.043684387494</v>
      </c>
      <c r="AA45" s="82">
        <f>AA44*$I$21</f>
        <v>-10933.602014058017</v>
      </c>
      <c r="AB45" s="82">
        <f>AB44*$I$22</f>
        <v>-13052.491044965336</v>
      </c>
      <c r="AC45" s="82">
        <f>AC44*$I$23</f>
        <v>-8092.5386790763305</v>
      </c>
      <c r="AD45" s="82">
        <f>AD44*$I$24</f>
        <v>-4868.1517376095726</v>
      </c>
      <c r="AE45" s="82">
        <f>AE44*$I$25</f>
        <v>-5839.0681438114161</v>
      </c>
      <c r="AF45" s="82">
        <f>AF44*$I$26</f>
        <v>-4017.5331639692108</v>
      </c>
      <c r="AG45" s="82">
        <f>AG44*$I$27</f>
        <v>-10650.493716431465</v>
      </c>
      <c r="AH45" s="81">
        <f>AH44*$I$20</f>
        <v>-13087.799067380056</v>
      </c>
      <c r="AI45" s="81">
        <f>AI44*$I$21</f>
        <v>-14021.697458685907</v>
      </c>
      <c r="AJ45" s="81">
        <f>AJ44*$I$22</f>
        <v>-23441.819458464444</v>
      </c>
      <c r="AK45" s="81">
        <f>AK44*$I$23</f>
        <v>-28250.735536632001</v>
      </c>
      <c r="AL45" s="81">
        <f>AL44*$I$24</f>
        <v>-28947.902315823052</v>
      </c>
      <c r="AM45" s="81">
        <f>AM44*$I$25</f>
        <v>-28824.637198980749</v>
      </c>
      <c r="AN45" s="81">
        <f>AN44*$I$26</f>
        <v>-10014.293961080757</v>
      </c>
      <c r="AO45" s="81">
        <f>AO44*$I$27</f>
        <v>-26187.218883746682</v>
      </c>
      <c r="AP45" s="82">
        <f>AP44*$I$20</f>
        <v>-28499.399608402717</v>
      </c>
      <c r="AQ45" s="82">
        <f>AQ44*$I$21</f>
        <v>-35738.747266702165</v>
      </c>
      <c r="AR45" s="82">
        <f>AR44*$I$22</f>
        <v>-114486.05530542207</v>
      </c>
      <c r="AS45" s="82">
        <f>AS44*$I$23</f>
        <v>-49835.643378973502</v>
      </c>
      <c r="AT45" s="82">
        <f>AT44*$I$24</f>
        <v>-43009.145231607137</v>
      </c>
      <c r="AU45" s="82">
        <f>AU44*$I$25</f>
        <v>-48496.803679910627</v>
      </c>
      <c r="AV45" s="82">
        <f>AV44*$I$26</f>
        <v>-136101.87807793918</v>
      </c>
      <c r="AW45" s="82">
        <f>AW44*$I$27</f>
        <v>-72632.463000000003</v>
      </c>
      <c r="AX45" s="81">
        <f>AX44*$I$20</f>
        <v>-7910.5288843371936</v>
      </c>
      <c r="AY45" s="81">
        <f>AY44*$I$21</f>
        <v>-7624.3111244275724</v>
      </c>
      <c r="AZ45" s="81">
        <f>AZ44*$I$22</f>
        <v>-8125.8575050312156</v>
      </c>
      <c r="BA45" s="81">
        <f>BA44*$I$23</f>
        <v>-7319.1466725777182</v>
      </c>
      <c r="BB45" s="81">
        <f>BB44*$I$24</f>
        <v>-9534.5537775761422</v>
      </c>
      <c r="BC45" s="81">
        <f>BC44*$I$25</f>
        <v>-13923.076830321645</v>
      </c>
      <c r="BD45" s="81">
        <f>BD44*$I$26</f>
        <v>-13545.690955415152</v>
      </c>
      <c r="BE45" s="81">
        <f>BE44*$I$27</f>
        <v>-14926.482962621847</v>
      </c>
      <c r="BF45" s="82">
        <f>BF44*$N$20</f>
        <v>-98.341579463804194</v>
      </c>
      <c r="BG45" s="82">
        <f>BG44*$N$21</f>
        <v>-111.20317731105553</v>
      </c>
      <c r="BH45" s="82">
        <f>BH44*$N$22</f>
        <v>-263.12475904260833</v>
      </c>
      <c r="BI45" s="82">
        <f>BI44*$N$23</f>
        <v>-15.018290550570173</v>
      </c>
      <c r="BJ45" s="82">
        <f>BJ44*$N$24</f>
        <v>-101.20970527702713</v>
      </c>
      <c r="BK45" s="82">
        <f>BK44*$N$25</f>
        <v>-464.49206423757005</v>
      </c>
      <c r="BL45" s="82">
        <f>BL44*$N$26</f>
        <v>-69.22866064647404</v>
      </c>
      <c r="BM45" s="82">
        <f>BM44*$N$27</f>
        <v>-280.62550803257528</v>
      </c>
      <c r="BN45" s="81">
        <f>BN44*$N$20</f>
        <v>-4816.0282055170164</v>
      </c>
      <c r="BO45" s="81">
        <f>BO44*$N$21</f>
        <v>-4090.8928515886491</v>
      </c>
      <c r="BP45" s="81">
        <f>BP44*$N$22</f>
        <v>-2994.992629021835</v>
      </c>
      <c r="BQ45" s="81">
        <f>BQ44*$N$23</f>
        <v>-868.0005121358123</v>
      </c>
      <c r="BR45" s="81">
        <f>BR44*$N$24</f>
        <v>-4292.3542017810696</v>
      </c>
      <c r="BS45" s="81">
        <f>BS44*$N$25</f>
        <v>-2828.7950968225305</v>
      </c>
      <c r="BT45" s="81">
        <f>BT44*$N$26</f>
        <v>-1875.0268175646979</v>
      </c>
      <c r="BU45" s="81">
        <f>BU44*$N$27</f>
        <v>-1435.0357603186621</v>
      </c>
      <c r="BV45" s="82">
        <f>BV44*$I$20</f>
        <v>-4177.0939636815365</v>
      </c>
      <c r="BW45" s="82">
        <f>BW44*$I$21</f>
        <v>-6354.4720296730275</v>
      </c>
      <c r="BX45" s="82">
        <f>BX44*$I$22</f>
        <v>-2442.2754912418523</v>
      </c>
      <c r="BY45" s="82">
        <f>BY44*$I$23</f>
        <v>-4575.6130883998867</v>
      </c>
      <c r="BZ45" s="82">
        <f>BZ44*$I$24</f>
        <v>-1390.8937253915542</v>
      </c>
      <c r="CA45" s="82">
        <f>CA44*$I$25</f>
        <v>-2431.5909257959011</v>
      </c>
      <c r="CB45" s="82">
        <f>CB44*$I$26</f>
        <v>-1504.3837708821125</v>
      </c>
      <c r="CC45" s="82">
        <f>CC44*$I$27</f>
        <v>-1906</v>
      </c>
      <c r="CD45" s="81">
        <f>CD44*$N$20</f>
        <v>-39.348260882966628</v>
      </c>
      <c r="CE45" s="81">
        <f>CE44*$N$21</f>
        <v>-566.5244004019163</v>
      </c>
      <c r="CF45" s="81">
        <f>CF44*$N$22</f>
        <v>-79.108831235243258</v>
      </c>
      <c r="CG45" s="81">
        <f>CG44*$N$23</f>
        <v>-318.87330162891652</v>
      </c>
      <c r="CH45" s="81">
        <f>CH44*$N$24</f>
        <v>-874.4625693761227</v>
      </c>
      <c r="CI45" s="81">
        <f>CI44*$N$25</f>
        <v>-115.49351906925295</v>
      </c>
      <c r="CJ45" s="81">
        <f>CJ44*$N$26</f>
        <v>-4519.663266426167</v>
      </c>
      <c r="CK45" s="81">
        <f>CK44*$N$27</f>
        <v>-5416.4149340361591</v>
      </c>
      <c r="CL45" s="82">
        <f>CL44*$I$20</f>
        <v>-1104.270084364199</v>
      </c>
      <c r="CM45" s="82">
        <f>CM44*$I$21</f>
        <v>-1905.3330110994398</v>
      </c>
      <c r="CN45" s="82">
        <f>CN44*$I$22</f>
        <v>-1144.2695591638385</v>
      </c>
      <c r="CO45" s="82">
        <f>CO44*$I$23</f>
        <v>-1056.3573759870837</v>
      </c>
      <c r="CP45" s="82">
        <f>CP44*$I$24</f>
        <v>-1381.5740633023299</v>
      </c>
      <c r="CQ45" s="82">
        <f>CQ44*$I$25</f>
        <v>-523.27371495043303</v>
      </c>
      <c r="CR45" s="82">
        <f>CR44*$I$26</f>
        <v>-1975.612124756916</v>
      </c>
      <c r="CS45" s="82">
        <f>CS44*$I$27</f>
        <v>-4430.0659048675525</v>
      </c>
      <c r="CT45" s="81">
        <f>CT44*$N$20</f>
        <v>0</v>
      </c>
      <c r="CU45" s="81">
        <f>CU44*$N$21</f>
        <v>0</v>
      </c>
      <c r="CV45" s="81">
        <f>CV44*$N$22</f>
        <v>0</v>
      </c>
      <c r="CW45" s="81">
        <f>CW44*$N$23</f>
        <v>0</v>
      </c>
      <c r="CX45" s="81">
        <f>CX44*$N$24</f>
        <v>0</v>
      </c>
      <c r="CY45" s="81">
        <f>CY44*$N$25</f>
        <v>0</v>
      </c>
      <c r="CZ45" s="81">
        <f>CZ44*$N$26</f>
        <v>0</v>
      </c>
      <c r="DA45" s="81">
        <f>DA44*$N$27</f>
        <v>0</v>
      </c>
    </row>
    <row r="46" spans="1:105" s="6" customFormat="1" x14ac:dyDescent="0.25">
      <c r="B46" s="71"/>
      <c r="C46" s="71"/>
      <c r="D46" s="71"/>
      <c r="E46" s="71"/>
      <c r="F46" s="71"/>
      <c r="G46" s="71"/>
      <c r="H46" s="71"/>
      <c r="I46" s="71"/>
      <c r="J46" s="72"/>
      <c r="K46" s="72"/>
      <c r="L46" s="72"/>
      <c r="M46" s="72"/>
      <c r="N46" s="72"/>
      <c r="O46" s="72"/>
      <c r="P46" s="72"/>
      <c r="Q46" s="72"/>
      <c r="R46" s="71"/>
      <c r="S46" s="71"/>
      <c r="T46" s="71"/>
      <c r="U46" s="71"/>
      <c r="V46" s="71"/>
      <c r="W46" s="71"/>
      <c r="X46" s="71"/>
      <c r="Y46" s="71"/>
      <c r="Z46" s="72"/>
      <c r="AA46" s="72"/>
      <c r="AB46" s="72"/>
      <c r="AC46" s="72"/>
      <c r="AD46" s="72"/>
      <c r="AE46" s="72"/>
      <c r="AF46" s="72"/>
      <c r="AG46" s="72"/>
      <c r="AH46" s="71"/>
      <c r="AI46" s="71"/>
      <c r="AJ46" s="71"/>
      <c r="AK46" s="71"/>
      <c r="AL46" s="71"/>
      <c r="AM46" s="71"/>
      <c r="AN46" s="71"/>
      <c r="AO46" s="71"/>
      <c r="AP46" s="72"/>
      <c r="AQ46" s="72"/>
      <c r="AR46" s="72"/>
      <c r="AS46" s="72"/>
      <c r="AT46" s="72"/>
      <c r="AU46" s="72"/>
      <c r="AV46" s="72"/>
      <c r="AW46" s="72"/>
      <c r="AX46" s="71"/>
      <c r="AY46" s="71"/>
      <c r="AZ46" s="71"/>
      <c r="BA46" s="71"/>
      <c r="BB46" s="71"/>
      <c r="BC46" s="71"/>
      <c r="BD46" s="71"/>
      <c r="BE46" s="71"/>
      <c r="BF46" s="72"/>
      <c r="BG46" s="72"/>
      <c r="BH46" s="72"/>
      <c r="BI46" s="72"/>
      <c r="BJ46" s="72"/>
      <c r="BK46" s="72"/>
      <c r="BL46" s="72"/>
      <c r="BM46" s="72"/>
      <c r="BN46" s="71"/>
      <c r="BO46" s="71"/>
      <c r="BP46" s="71"/>
      <c r="BQ46" s="71"/>
      <c r="BR46" s="71"/>
      <c r="BS46" s="71"/>
      <c r="BT46" s="71"/>
      <c r="BU46" s="71"/>
      <c r="BV46" s="72"/>
      <c r="BW46" s="72"/>
      <c r="BX46" s="72"/>
      <c r="BY46" s="72"/>
      <c r="BZ46" s="72"/>
      <c r="CA46" s="72"/>
      <c r="CB46" s="72"/>
      <c r="CC46" s="72"/>
      <c r="CD46" s="71"/>
      <c r="CE46" s="71"/>
      <c r="CF46" s="71"/>
      <c r="CG46" s="71"/>
      <c r="CH46" s="71"/>
      <c r="CI46" s="71"/>
      <c r="CJ46" s="71"/>
      <c r="CK46" s="71"/>
      <c r="CL46" s="72"/>
      <c r="CM46" s="72"/>
      <c r="CN46" s="72"/>
      <c r="CO46" s="72"/>
      <c r="CP46" s="72"/>
      <c r="CQ46" s="72"/>
      <c r="CR46" s="72"/>
      <c r="CS46" s="72"/>
      <c r="CT46" s="71"/>
      <c r="CU46" s="71"/>
      <c r="CV46" s="71"/>
      <c r="CW46" s="71"/>
      <c r="CX46" s="71"/>
      <c r="CY46" s="71"/>
      <c r="CZ46" s="71"/>
      <c r="DA46" s="71"/>
    </row>
    <row r="47" spans="1:105" s="6" customFormat="1" x14ac:dyDescent="0.25">
      <c r="A47" s="6" t="s">
        <v>87</v>
      </c>
      <c r="B47" s="71"/>
      <c r="C47" s="71"/>
      <c r="D47" s="71"/>
      <c r="E47" s="71"/>
      <c r="F47" s="71"/>
      <c r="G47" s="71"/>
      <c r="H47" s="71"/>
      <c r="I47" s="71"/>
      <c r="J47" s="72"/>
      <c r="K47" s="72"/>
      <c r="L47" s="72"/>
      <c r="M47" s="72"/>
      <c r="N47" s="72"/>
      <c r="O47" s="72"/>
      <c r="P47" s="72"/>
      <c r="Q47" s="72"/>
      <c r="R47" s="71"/>
      <c r="S47" s="71"/>
      <c r="T47" s="71"/>
      <c r="U47" s="71"/>
      <c r="V47" s="71"/>
      <c r="W47" s="71"/>
      <c r="X47" s="71"/>
      <c r="Y47" s="71"/>
      <c r="Z47" s="72"/>
      <c r="AA47" s="72"/>
      <c r="AB47" s="72"/>
      <c r="AC47" s="72"/>
      <c r="AD47" s="72"/>
      <c r="AE47" s="72"/>
      <c r="AF47" s="72"/>
      <c r="AG47" s="72"/>
      <c r="AH47" s="71"/>
      <c r="AI47" s="71"/>
      <c r="AJ47" s="71"/>
      <c r="AK47" s="71"/>
      <c r="AL47" s="71"/>
      <c r="AM47" s="71"/>
      <c r="AN47" s="71"/>
      <c r="AO47" s="71"/>
      <c r="AP47" s="72"/>
      <c r="AQ47" s="72"/>
      <c r="AR47" s="72"/>
      <c r="AS47" s="72"/>
      <c r="AT47" s="72"/>
      <c r="AU47" s="72"/>
      <c r="AV47" s="72"/>
      <c r="AW47" s="72"/>
      <c r="AX47" s="71"/>
      <c r="AY47" s="71"/>
      <c r="AZ47" s="71"/>
      <c r="BA47" s="71"/>
      <c r="BB47" s="71"/>
      <c r="BC47" s="71"/>
      <c r="BD47" s="71"/>
      <c r="BE47" s="71"/>
      <c r="BF47" s="72"/>
      <c r="BG47" s="72"/>
      <c r="BH47" s="72"/>
      <c r="BI47" s="72"/>
      <c r="BJ47" s="72"/>
      <c r="BK47" s="72"/>
      <c r="BL47" s="72"/>
      <c r="BM47" s="72"/>
      <c r="BN47" s="71"/>
      <c r="BO47" s="71"/>
      <c r="BP47" s="71"/>
      <c r="BQ47" s="71"/>
      <c r="BR47" s="71"/>
      <c r="BS47" s="71"/>
      <c r="BT47" s="71"/>
      <c r="BU47" s="71"/>
      <c r="BV47" s="72"/>
      <c r="BW47" s="72"/>
      <c r="BX47" s="72"/>
      <c r="BY47" s="72"/>
      <c r="BZ47" s="72"/>
      <c r="CA47" s="72"/>
      <c r="CB47" s="72"/>
      <c r="CC47" s="72"/>
      <c r="CD47" s="71"/>
      <c r="CE47" s="71"/>
      <c r="CF47" s="71"/>
      <c r="CG47" s="71"/>
      <c r="CH47" s="71"/>
      <c r="CI47" s="71"/>
      <c r="CJ47" s="71"/>
      <c r="CK47" s="71"/>
      <c r="CL47" s="72"/>
      <c r="CM47" s="72"/>
      <c r="CN47" s="72"/>
      <c r="CO47" s="72"/>
      <c r="CP47" s="72"/>
      <c r="CQ47" s="72"/>
      <c r="CR47" s="72"/>
      <c r="CS47" s="72"/>
      <c r="CT47" s="71"/>
      <c r="CU47" s="71"/>
      <c r="CV47" s="71"/>
      <c r="CW47" s="71"/>
      <c r="CX47" s="71"/>
      <c r="CY47" s="71"/>
      <c r="CZ47" s="71"/>
      <c r="DA47" s="71"/>
    </row>
    <row r="48" spans="1:105" s="6" customFormat="1" x14ac:dyDescent="0.25">
      <c r="B48" s="73" t="s">
        <v>27</v>
      </c>
      <c r="C48" s="73" t="s">
        <v>28</v>
      </c>
      <c r="D48" s="73" t="s">
        <v>29</v>
      </c>
      <c r="E48" s="73" t="s">
        <v>30</v>
      </c>
      <c r="F48" s="73" t="s">
        <v>31</v>
      </c>
      <c r="G48" s="73" t="s">
        <v>32</v>
      </c>
      <c r="H48" s="73" t="s">
        <v>33</v>
      </c>
      <c r="I48" s="73" t="s">
        <v>34</v>
      </c>
      <c r="J48" s="74" t="s">
        <v>27</v>
      </c>
      <c r="K48" s="74" t="s">
        <v>28</v>
      </c>
      <c r="L48" s="74" t="s">
        <v>29</v>
      </c>
      <c r="M48" s="74" t="s">
        <v>30</v>
      </c>
      <c r="N48" s="74" t="s">
        <v>31</v>
      </c>
      <c r="O48" s="74" t="s">
        <v>32</v>
      </c>
      <c r="P48" s="74" t="s">
        <v>33</v>
      </c>
      <c r="Q48" s="74" t="s">
        <v>34</v>
      </c>
      <c r="R48" s="73">
        <v>2006</v>
      </c>
      <c r="S48" s="73">
        <v>2007</v>
      </c>
      <c r="T48" s="73">
        <v>2008</v>
      </c>
      <c r="U48" s="73">
        <v>2009</v>
      </c>
      <c r="V48" s="73">
        <v>2010</v>
      </c>
      <c r="W48" s="73">
        <v>2011</v>
      </c>
      <c r="X48" s="73">
        <v>2012</v>
      </c>
      <c r="Y48" s="73">
        <v>2013</v>
      </c>
      <c r="Z48" s="74" t="s">
        <v>27</v>
      </c>
      <c r="AA48" s="74" t="s">
        <v>28</v>
      </c>
      <c r="AB48" s="74" t="s">
        <v>29</v>
      </c>
      <c r="AC48" s="74" t="s">
        <v>30</v>
      </c>
      <c r="AD48" s="74" t="s">
        <v>31</v>
      </c>
      <c r="AE48" s="74" t="s">
        <v>32</v>
      </c>
      <c r="AF48" s="74" t="s">
        <v>33</v>
      </c>
      <c r="AG48" s="74" t="s">
        <v>34</v>
      </c>
      <c r="AH48" s="73" t="s">
        <v>27</v>
      </c>
      <c r="AI48" s="73" t="s">
        <v>28</v>
      </c>
      <c r="AJ48" s="73" t="s">
        <v>29</v>
      </c>
      <c r="AK48" s="73" t="s">
        <v>30</v>
      </c>
      <c r="AL48" s="73" t="s">
        <v>31</v>
      </c>
      <c r="AM48" s="73" t="s">
        <v>32</v>
      </c>
      <c r="AN48" s="73" t="s">
        <v>33</v>
      </c>
      <c r="AO48" s="73" t="s">
        <v>34</v>
      </c>
      <c r="AP48" s="74" t="s">
        <v>27</v>
      </c>
      <c r="AQ48" s="74" t="s">
        <v>28</v>
      </c>
      <c r="AR48" s="74" t="s">
        <v>29</v>
      </c>
      <c r="AS48" s="74" t="s">
        <v>30</v>
      </c>
      <c r="AT48" s="74" t="s">
        <v>31</v>
      </c>
      <c r="AU48" s="74" t="s">
        <v>32</v>
      </c>
      <c r="AV48" s="74" t="s">
        <v>33</v>
      </c>
      <c r="AW48" s="74" t="s">
        <v>34</v>
      </c>
      <c r="AX48" s="73" t="s">
        <v>27</v>
      </c>
      <c r="AY48" s="73" t="s">
        <v>28</v>
      </c>
      <c r="AZ48" s="73" t="s">
        <v>29</v>
      </c>
      <c r="BA48" s="73" t="s">
        <v>30</v>
      </c>
      <c r="BB48" s="73" t="s">
        <v>31</v>
      </c>
      <c r="BC48" s="73" t="s">
        <v>32</v>
      </c>
      <c r="BD48" s="73" t="s">
        <v>33</v>
      </c>
      <c r="BE48" s="73" t="s">
        <v>34</v>
      </c>
      <c r="BF48" s="74">
        <v>2006</v>
      </c>
      <c r="BG48" s="74">
        <v>2007</v>
      </c>
      <c r="BH48" s="74">
        <v>2008</v>
      </c>
      <c r="BI48" s="74">
        <v>2009</v>
      </c>
      <c r="BJ48" s="74">
        <v>2010</v>
      </c>
      <c r="BK48" s="74">
        <v>2011</v>
      </c>
      <c r="BL48" s="74">
        <v>2012</v>
      </c>
      <c r="BM48" s="74">
        <v>2013</v>
      </c>
      <c r="BN48" s="73">
        <v>2006</v>
      </c>
      <c r="BO48" s="73">
        <v>2007</v>
      </c>
      <c r="BP48" s="73">
        <v>2008</v>
      </c>
      <c r="BQ48" s="73">
        <v>2009</v>
      </c>
      <c r="BR48" s="73">
        <v>2010</v>
      </c>
      <c r="BS48" s="73">
        <v>2011</v>
      </c>
      <c r="BT48" s="73">
        <v>2012</v>
      </c>
      <c r="BU48" s="73">
        <v>2013</v>
      </c>
      <c r="BV48" s="74" t="s">
        <v>27</v>
      </c>
      <c r="BW48" s="74" t="s">
        <v>28</v>
      </c>
      <c r="BX48" s="74" t="s">
        <v>29</v>
      </c>
      <c r="BY48" s="74" t="s">
        <v>30</v>
      </c>
      <c r="BZ48" s="74" t="s">
        <v>31</v>
      </c>
      <c r="CA48" s="74" t="s">
        <v>32</v>
      </c>
      <c r="CB48" s="74" t="s">
        <v>33</v>
      </c>
      <c r="CC48" s="74" t="s">
        <v>34</v>
      </c>
      <c r="CD48" s="73">
        <v>2006</v>
      </c>
      <c r="CE48" s="73">
        <v>2007</v>
      </c>
      <c r="CF48" s="73">
        <v>2008</v>
      </c>
      <c r="CG48" s="73">
        <v>2009</v>
      </c>
      <c r="CH48" s="73">
        <v>2010</v>
      </c>
      <c r="CI48" s="73">
        <v>2011</v>
      </c>
      <c r="CJ48" s="73">
        <v>2012</v>
      </c>
      <c r="CK48" s="73">
        <v>2013</v>
      </c>
      <c r="CL48" s="74" t="s">
        <v>27</v>
      </c>
      <c r="CM48" s="74" t="s">
        <v>28</v>
      </c>
      <c r="CN48" s="74" t="s">
        <v>29</v>
      </c>
      <c r="CO48" s="74" t="s">
        <v>30</v>
      </c>
      <c r="CP48" s="74" t="s">
        <v>31</v>
      </c>
      <c r="CQ48" s="74" t="s">
        <v>32</v>
      </c>
      <c r="CR48" s="74" t="s">
        <v>33</v>
      </c>
      <c r="CS48" s="74" t="s">
        <v>34</v>
      </c>
      <c r="CT48" s="73">
        <v>2006</v>
      </c>
      <c r="CU48" s="73">
        <v>2007</v>
      </c>
      <c r="CV48" s="73">
        <v>2008</v>
      </c>
      <c r="CW48" s="73">
        <v>2009</v>
      </c>
      <c r="CX48" s="73">
        <v>2010</v>
      </c>
      <c r="CY48" s="73">
        <v>2011</v>
      </c>
      <c r="CZ48" s="73">
        <v>2012</v>
      </c>
      <c r="DA48" s="73">
        <v>2013</v>
      </c>
    </row>
    <row r="49" spans="1:105" s="6" customFormat="1" x14ac:dyDescent="0.25">
      <c r="A49" s="75" t="s">
        <v>88</v>
      </c>
      <c r="B49" s="76">
        <f>'[1]SD 4. Assets (RAB)'!D10</f>
        <v>508098.11066439538</v>
      </c>
      <c r="C49" s="76">
        <f>'[1]SD 4. Assets (RAB)'!E10</f>
        <v>521848.61300140404</v>
      </c>
      <c r="D49" s="76">
        <f>'[1]SD 4. Assets (RAB)'!F10</f>
        <v>545304.17284738075</v>
      </c>
      <c r="E49" s="76">
        <f>'[1]SD 4. Assets (RAB)'!G10</f>
        <v>567558.99975203222</v>
      </c>
      <c r="F49" s="76">
        <f>'[1]SD 4. Assets (RAB)'!H10</f>
        <v>590844.27933624876</v>
      </c>
      <c r="G49" s="76">
        <f>'[1]SD 4. Assets (RAB)'!I10</f>
        <v>637670.01461256086</v>
      </c>
      <c r="H49" s="76">
        <f>'[1]SD 4. Assets (RAB)'!J10</f>
        <v>694710.64412096015</v>
      </c>
      <c r="I49" s="76">
        <f>'[1]SD 4. Assets (RAB)'!K10</f>
        <v>750007.89692857151</v>
      </c>
      <c r="J49" s="77">
        <f>'[1]SD 4. Assets (RAB)'!L10</f>
        <v>4973167.1728682909</v>
      </c>
      <c r="K49" s="77">
        <f>'[1]SD 4. Assets (RAB)'!M10</f>
        <v>5473690.006076538</v>
      </c>
      <c r="L49" s="77">
        <f>'[1]SD 4. Assets (RAB)'!N10</f>
        <v>6185430.6272995863</v>
      </c>
      <c r="M49" s="77">
        <f>'[1]SD 4. Assets (RAB)'!O10</f>
        <v>7032414.6023254795</v>
      </c>
      <c r="N49" s="77">
        <f>'[1]SD 4. Assets (RAB)'!P10</f>
        <v>8080604.7900499785</v>
      </c>
      <c r="O49" s="77">
        <f>'[1]SD 4. Assets (RAB)'!Q10</f>
        <v>9290685.4241216276</v>
      </c>
      <c r="P49" s="77">
        <f>'[1]SD 4. Assets (RAB)'!R10</f>
        <v>10702702.091999747</v>
      </c>
      <c r="Q49" s="77">
        <f>'[1]SD 4. Assets (RAB)'!S10</f>
        <v>12281607.811436655</v>
      </c>
      <c r="R49" s="76">
        <f>'[1]SD 4. Assets (RAB)'!T10</f>
        <v>770764.42469223472</v>
      </c>
      <c r="S49" s="76">
        <f>'[1]SD 4. Assets (RAB)'!U10</f>
        <v>813083.31184425682</v>
      </c>
      <c r="T49" s="76">
        <f>'[1]SD 4. Assets (RAB)'!V10</f>
        <v>855130.33671700559</v>
      </c>
      <c r="U49" s="76">
        <f>'[1]SD 4. Assets (RAB)'!W10</f>
        <v>885822.76735373936</v>
      </c>
      <c r="V49" s="76">
        <f>'[1]SD 4. Assets (RAB)'!X10</f>
        <v>969037.21559044626</v>
      </c>
      <c r="W49" s="76">
        <f>'[1]SD 4. Assets (RAB)'!Y10</f>
        <v>1028094.4815907684</v>
      </c>
      <c r="X49" s="76">
        <f>'[1]SD 4. Assets (RAB)'!Z10</f>
        <v>1122298.9254462598</v>
      </c>
      <c r="Y49" s="76">
        <f>'[1]SD 4. Assets (RAB)'!AA10</f>
        <v>1204378.4030298064</v>
      </c>
      <c r="Z49" s="77">
        <f>'[1]SD 4. Assets (RAB)'!AB10</f>
        <v>2400536.1865705247</v>
      </c>
      <c r="AA49" s="77">
        <f>'[1]SD 4. Assets (RAB)'!AC10</f>
        <v>2655534.2755583851</v>
      </c>
      <c r="AB49" s="77">
        <f>'[1]SD 4. Assets (RAB)'!AD10</f>
        <v>2969253.9989374783</v>
      </c>
      <c r="AC49" s="77">
        <f>'[1]SD 4. Assets (RAB)'!AE10</f>
        <v>3230849.8910441748</v>
      </c>
      <c r="AD49" s="77">
        <f>'[1]SD 4. Assets (RAB)'!AF10</f>
        <v>3642433.1497053583</v>
      </c>
      <c r="AE49" s="77">
        <f>'[1]SD 4. Assets (RAB)'!AG10</f>
        <v>3895267.8817860698</v>
      </c>
      <c r="AF49" s="77">
        <f>'[1]SD 4. Assets (RAB)'!AH10</f>
        <v>4296433.863977178</v>
      </c>
      <c r="AG49" s="77">
        <f>'[1]SD 4. Assets (RAB)'!AI10</f>
        <v>4860848.5508852918</v>
      </c>
      <c r="AH49" s="76">
        <f>'[1]SD 4. Assets (RAB)'!AJ10</f>
        <v>3602153.1389212674</v>
      </c>
      <c r="AI49" s="76">
        <f>'[1]SD 4. Assets (RAB)'!AK10</f>
        <v>4077824.543622674</v>
      </c>
      <c r="AJ49" s="76">
        <f>'[1]SD 4. Assets (RAB)'!AL10</f>
        <v>4478653.8022167431</v>
      </c>
      <c r="AK49" s="76">
        <f>'[1]SD 4. Assets (RAB)'!AM10</f>
        <v>4881562.091726996</v>
      </c>
      <c r="AL49" s="76">
        <f>'[1]SD 4. Assets (RAB)'!AN10</f>
        <v>5369487.5426334003</v>
      </c>
      <c r="AM49" s="76">
        <f>'[1]SD 4. Assets (RAB)'!AO10</f>
        <v>6151983.9738174444</v>
      </c>
      <c r="AN49" s="76">
        <f>'[1]SD 4. Assets (RAB)'!AP10</f>
        <v>6789381.7689463487</v>
      </c>
      <c r="AO49" s="76">
        <f>'[1]SD 4. Assets (RAB)'!AQ10</f>
        <v>7346771.6551985685</v>
      </c>
      <c r="AP49" s="77">
        <f>'[1]SD 4. Assets (RAB)'!AR10</f>
        <v>3855310.048</v>
      </c>
      <c r="AQ49" s="77">
        <f>'[1]SD 4. Assets (RAB)'!AS10</f>
        <v>4227180.034</v>
      </c>
      <c r="AR49" s="77">
        <f>'[1]SD 4. Assets (RAB)'!AT10</f>
        <v>4594244.1380000003</v>
      </c>
      <c r="AS49" s="77">
        <f>'[1]SD 4. Assets (RAB)'!AU10</f>
        <v>4988290.7699999996</v>
      </c>
      <c r="AT49" s="77">
        <f>'[1]SD 4. Assets (RAB)'!AV10</f>
        <v>5348449.4340000004</v>
      </c>
      <c r="AU49" s="77">
        <f>'[1]SD 4. Assets (RAB)'!AW10</f>
        <v>5635298.6739999996</v>
      </c>
      <c r="AV49" s="77">
        <f>'[1]SD 4. Assets (RAB)'!AX10</f>
        <v>6144695.6040000003</v>
      </c>
      <c r="AW49" s="77">
        <f>'[1]SD 4. Assets (RAB)'!AY10</f>
        <v>6525178.8099999996</v>
      </c>
      <c r="AX49" s="76">
        <f>'[1]SD 4. Assets (RAB)'!AZ10</f>
        <v>2551658.7267925474</v>
      </c>
      <c r="AY49" s="76">
        <f>'[1]SD 4. Assets (RAB)'!BA10</f>
        <v>2839369.5598199512</v>
      </c>
      <c r="AZ49" s="76">
        <f>'[1]SD 4. Assets (RAB)'!BB10</f>
        <v>3236121.0804709401</v>
      </c>
      <c r="BA49" s="76">
        <f>'[1]SD 4. Assets (RAB)'!BC10</f>
        <v>3644704.2338866303</v>
      </c>
      <c r="BB49" s="76">
        <f>'[1]SD 4. Assets (RAB)'!BD10</f>
        <v>4235477.3012725161</v>
      </c>
      <c r="BC49" s="76">
        <f>'[1]SD 4. Assets (RAB)'!BE10</f>
        <v>4725790.2241608128</v>
      </c>
      <c r="BD49" s="76">
        <f>'[1]SD 4. Assets (RAB)'!BF10</f>
        <v>5292327.8421623604</v>
      </c>
      <c r="BE49" s="76">
        <f>'[1]SD 4. Assets (RAB)'!BG10</f>
        <v>5978086.9657733236</v>
      </c>
      <c r="BF49" s="77">
        <f>'[1]SD 4. Assets (RAB)'!BH10</f>
        <v>460096.2998432999</v>
      </c>
      <c r="BG49" s="77">
        <f>'[1]SD 4. Assets (RAB)'!BI10</f>
        <v>495664.26870087162</v>
      </c>
      <c r="BH49" s="77">
        <f>'[1]SD 4. Assets (RAB)'!BJ10</f>
        <v>537963.71778262034</v>
      </c>
      <c r="BI49" s="77">
        <f>'[1]SD 4. Assets (RAB)'!BK10</f>
        <v>549503.93308706919</v>
      </c>
      <c r="BJ49" s="77">
        <f>'[1]SD 4. Assets (RAB)'!BL10</f>
        <v>608125.80768634879</v>
      </c>
      <c r="BK49" s="77">
        <f>'[1]SD 4. Assets (RAB)'!BM10</f>
        <v>626852.63889194198</v>
      </c>
      <c r="BL49" s="77">
        <f>'[1]SD 4. Assets (RAB)'!BN10</f>
        <v>722141.08401789272</v>
      </c>
      <c r="BM49" s="77">
        <f>'[1]SD 4. Assets (RAB)'!BO10</f>
        <v>809008.67921884859</v>
      </c>
      <c r="BN49" s="76">
        <f>'[1]SD 4. Assets (RAB)'!BP10</f>
        <v>1265631.5610493703</v>
      </c>
      <c r="BO49" s="76">
        <f>'[1]SD 4. Assets (RAB)'!BQ10</f>
        <v>1364449.9405211932</v>
      </c>
      <c r="BP49" s="76">
        <f>'[1]SD 4. Assets (RAB)'!BR10</f>
        <v>1474133.5956784717</v>
      </c>
      <c r="BQ49" s="76">
        <f>'[1]SD 4. Assets (RAB)'!BS10</f>
        <v>1559843.4718780916</v>
      </c>
      <c r="BR49" s="76">
        <f>'[1]SD 4. Assets (RAB)'!BT10</f>
        <v>1707776.019788391</v>
      </c>
      <c r="BS49" s="76">
        <f>'[1]SD 4. Assets (RAB)'!BU10</f>
        <v>1809478.2372764214</v>
      </c>
      <c r="BT49" s="76">
        <f>'[1]SD 4. Assets (RAB)'!BV10</f>
        <v>1976102.0182559707</v>
      </c>
      <c r="BU49" s="76">
        <f>'[1]SD 4. Assets (RAB)'!BW10</f>
        <v>2170960.205174949</v>
      </c>
      <c r="BV49" s="77">
        <f>'[1]SD 4. Assets (RAB)'!BX10</f>
        <v>2497680.9018860045</v>
      </c>
      <c r="BW49" s="77">
        <f>'[1]SD 4. Assets (RAB)'!BY10</f>
        <v>2574172.2582963654</v>
      </c>
      <c r="BX49" s="77">
        <f>'[1]SD 4. Assets (RAB)'!BZ10</f>
        <v>2597655.3215982122</v>
      </c>
      <c r="BY49" s="77">
        <f>'[1]SD 4. Assets (RAB)'!CA10</f>
        <v>2655385.0031922739</v>
      </c>
      <c r="BZ49" s="77">
        <f>'[1]SD 4. Assets (RAB)'!CB10</f>
        <v>2706169.3553336705</v>
      </c>
      <c r="CA49" s="77">
        <f>'[1]SD 4. Assets (RAB)'!CC10</f>
        <v>2723122.6196551505</v>
      </c>
      <c r="CB49" s="77">
        <f>'[1]SD 4. Assets (RAB)'!CD10</f>
        <v>2909040.1003326164</v>
      </c>
      <c r="CC49" s="77">
        <f>'[1]SD 4. Assets (RAB)'!CE10</f>
        <v>3092390.2859548749</v>
      </c>
      <c r="CD49" s="76">
        <f>'[1]SD 4. Assets (RAB)'!CF10</f>
        <v>1264717.1869999999</v>
      </c>
      <c r="CE49" s="76">
        <f>'[1]SD 4. Assets (RAB)'!CG10</f>
        <v>1365589.4550000001</v>
      </c>
      <c r="CF49" s="76">
        <f>'[1]SD 4. Assets (RAB)'!CH10</f>
        <v>1481845.56</v>
      </c>
      <c r="CG49" s="76">
        <f>'[1]SD 4. Assets (RAB)'!CI10</f>
        <v>1624751.2990000001</v>
      </c>
      <c r="CH49" s="76">
        <f>'[1]SD 4. Assets (RAB)'!CJ10</f>
        <v>1858761.6669999999</v>
      </c>
      <c r="CI49" s="76">
        <f>'[1]SD 4. Assets (RAB)'!CK10</f>
        <v>2077259.192</v>
      </c>
      <c r="CJ49" s="76">
        <f>'[1]SD 4. Assets (RAB)'!CL10</f>
        <v>2264061.4040000001</v>
      </c>
      <c r="CK49" s="76">
        <f>'[1]SD 4. Assets (RAB)'!CM10</f>
        <v>2533398.8138639312</v>
      </c>
      <c r="CL49" s="77">
        <f>'[1]SD 4. Assets (RAB)'!CN10</f>
        <v>744355.86750215385</v>
      </c>
      <c r="CM49" s="77">
        <f>'[1]SD 4. Assets (RAB)'!CO10</f>
        <v>821591.92470156227</v>
      </c>
      <c r="CN49" s="77">
        <f>'[1]SD 4. Assets (RAB)'!CP10</f>
        <v>873953.15944513422</v>
      </c>
      <c r="CO49" s="77">
        <f>'[1]SD 4. Assets (RAB)'!CQ10</f>
        <v>946076.7774646132</v>
      </c>
      <c r="CP49" s="77">
        <f>'[1]SD 4. Assets (RAB)'!CR10</f>
        <v>1050237.7285714087</v>
      </c>
      <c r="CQ49" s="77">
        <f>'[1]SD 4. Assets (RAB)'!CS10</f>
        <v>1152146.6045872953</v>
      </c>
      <c r="CR49" s="77">
        <f>'[1]SD 4. Assets (RAB)'!CT10</f>
        <v>1251526.1611447823</v>
      </c>
      <c r="CS49" s="77">
        <f>'[1]SD 4. Assets (RAB)'!CU10</f>
        <v>1334192.2607127009</v>
      </c>
      <c r="CT49" s="76">
        <f>'[1]SD 4. Assets (RAB)'!CV10</f>
        <v>1052819.0597203688</v>
      </c>
      <c r="CU49" s="76">
        <f>'[1]SD 4. Assets (RAB)'!CW10</f>
        <v>1096071.7854103455</v>
      </c>
      <c r="CV49" s="76">
        <f>'[1]SD 4. Assets (RAB)'!CX10</f>
        <v>1137404.4326182117</v>
      </c>
      <c r="CW49" s="76">
        <f>'[1]SD 4. Assets (RAB)'!CY10</f>
        <v>1153687.6225641361</v>
      </c>
      <c r="CX49" s="76">
        <f>'[1]SD 4. Assets (RAB)'!CZ10</f>
        <v>1243024.699647916</v>
      </c>
      <c r="CY49" s="76">
        <f>'[1]SD 4. Assets (RAB)'!DA10</f>
        <v>1299933.8380532607</v>
      </c>
      <c r="CZ49" s="76">
        <f>'[1]SD 4. Assets (RAB)'!DB10</f>
        <v>1446378.8219242764</v>
      </c>
      <c r="DA49" s="76">
        <f>'[1]SD 4. Assets (RAB)'!DC10</f>
        <v>1606124.5170992461</v>
      </c>
    </row>
    <row r="50" spans="1:105" s="6" customFormat="1" x14ac:dyDescent="0.25">
      <c r="A50" s="75" t="s">
        <v>89</v>
      </c>
      <c r="B50" s="76">
        <f>'[1]SD 4. Assets (RAB)'!D12</f>
        <v>-23542.192527245319</v>
      </c>
      <c r="C50" s="76">
        <f>'[1]SD 4. Assets (RAB)'!E12</f>
        <v>-25060.505911149623</v>
      </c>
      <c r="D50" s="76">
        <f>'[1]SD 4. Assets (RAB)'!F12</f>
        <v>-26478.087488103596</v>
      </c>
      <c r="E50" s="76">
        <f>'[1]SD 4. Assets (RAB)'!G12</f>
        <v>-28581.312915546801</v>
      </c>
      <c r="F50" s="76">
        <f>'[1]SD 4. Assets (RAB)'!H12</f>
        <v>-30504.424851890224</v>
      </c>
      <c r="G50" s="76">
        <f>'[1]SD 4. Assets (RAB)'!I12</f>
        <v>-33673.952185944814</v>
      </c>
      <c r="H50" s="76">
        <f>'[1]SD 4. Assets (RAB)'!J12</f>
        <v>-37287.584471287759</v>
      </c>
      <c r="I50" s="76">
        <f>'[1]SD 4. Assets (RAB)'!K12</f>
        <v>-40926.840425816023</v>
      </c>
      <c r="J50" s="77">
        <f>'[1]SD 4. Assets (RAB)'!L12</f>
        <v>-200751.18263667091</v>
      </c>
      <c r="K50" s="77">
        <f>'[1]SD 4. Assets (RAB)'!M12</f>
        <v>-223490.57826215238</v>
      </c>
      <c r="L50" s="77">
        <f>'[1]SD 4. Assets (RAB)'!N12</f>
        <v>-253282.0380645812</v>
      </c>
      <c r="M50" s="77">
        <f>'[1]SD 4. Assets (RAB)'!O12</f>
        <v>-290437.16619454767</v>
      </c>
      <c r="N50" s="77">
        <f>'[1]SD 4. Assets (RAB)'!P12</f>
        <v>-273806.5915823424</v>
      </c>
      <c r="O50" s="77">
        <f>'[1]SD 4. Assets (RAB)'!Q12</f>
        <v>-323617.23500210303</v>
      </c>
      <c r="P50" s="77">
        <f>'[1]SD 4. Assets (RAB)'!R12</f>
        <v>-387746.88467244606</v>
      </c>
      <c r="Q50" s="77">
        <f>'[1]SD 4. Assets (RAB)'!S12</f>
        <v>-455267.95128606667</v>
      </c>
      <c r="R50" s="76">
        <f>'[1]SD 4. Assets (RAB)'!T12</f>
        <v>-49530.346006633255</v>
      </c>
      <c r="S50" s="76">
        <f>'[1]SD 4. Assets (RAB)'!U12</f>
        <v>-50521.926211270031</v>
      </c>
      <c r="T50" s="76">
        <f>'[1]SD 4. Assets (RAB)'!V12</f>
        <v>-51107.876951435494</v>
      </c>
      <c r="U50" s="76">
        <f>'[1]SD 4. Assets (RAB)'!W12</f>
        <v>-54862.072268019823</v>
      </c>
      <c r="V50" s="76">
        <f>'[1]SD 4. Assets (RAB)'!X12</f>
        <v>-58379.576308968622</v>
      </c>
      <c r="W50" s="76">
        <f>'[1]SD 4. Assets (RAB)'!Y12</f>
        <v>-50513.703111735944</v>
      </c>
      <c r="X50" s="76">
        <f>'[1]SD 4. Assets (RAB)'!Z12</f>
        <v>-55019.391495229938</v>
      </c>
      <c r="Y50" s="76">
        <f>'[1]SD 4. Assets (RAB)'!AA12</f>
        <v>-60167.55945892715</v>
      </c>
      <c r="Z50" s="77">
        <f>'[1]SD 4. Assets (RAB)'!AB12</f>
        <v>-136093.73158276052</v>
      </c>
      <c r="AA50" s="77">
        <f>'[1]SD 4. Assets (RAB)'!AC12</f>
        <v>-151899.50096531416</v>
      </c>
      <c r="AB50" s="77">
        <f>'[1]SD 4. Assets (RAB)'!AD12</f>
        <v>-170107.81444745406</v>
      </c>
      <c r="AC50" s="77">
        <f>'[1]SD 4. Assets (RAB)'!AE12</f>
        <v>-186386.75386229341</v>
      </c>
      <c r="AD50" s="77">
        <f>'[1]SD 4. Assets (RAB)'!AF12</f>
        <v>-231503.34844963165</v>
      </c>
      <c r="AE50" s="77">
        <f>'[1]SD 4. Assets (RAB)'!AG12</f>
        <v>-212225.41499055939</v>
      </c>
      <c r="AF50" s="77">
        <f>'[1]SD 4. Assets (RAB)'!AH12</f>
        <v>-223651.96512468086</v>
      </c>
      <c r="AG50" s="77">
        <f>'[1]SD 4. Assets (RAB)'!AI12</f>
        <v>-229124.43577041305</v>
      </c>
      <c r="AH50" s="76">
        <f>'[1]SD 4. Assets (RAB)'!AJ12</f>
        <v>-189543.66119932596</v>
      </c>
      <c r="AI50" s="76">
        <f>'[1]SD 4. Assets (RAB)'!AK12</f>
        <v>-218173.33685974433</v>
      </c>
      <c r="AJ50" s="76">
        <f>'[1]SD 4. Assets (RAB)'!AL12</f>
        <v>-235433.58949920139</v>
      </c>
      <c r="AK50" s="76">
        <f>'[1]SD 4. Assets (RAB)'!AM12</f>
        <v>-237981.33470929967</v>
      </c>
      <c r="AL50" s="76">
        <f>'[1]SD 4. Assets (RAB)'!AN12</f>
        <v>-256163.5928741415</v>
      </c>
      <c r="AM50" s="76">
        <f>'[1]SD 4. Assets (RAB)'!AO12</f>
        <v>-285010.67428890982</v>
      </c>
      <c r="AN50" s="76">
        <f>'[1]SD 4. Assets (RAB)'!AP12</f>
        <v>-297614.30968967418</v>
      </c>
      <c r="AO50" s="76">
        <f>'[1]SD 4. Assets (RAB)'!AQ12</f>
        <v>-315582.87719955336</v>
      </c>
      <c r="AP50" s="77">
        <f>'[1]SD 4. Assets (RAB)'!AR12</f>
        <v>-209463.095</v>
      </c>
      <c r="AQ50" s="77">
        <f>'[1]SD 4. Assets (RAB)'!AS12</f>
        <v>-228999.258</v>
      </c>
      <c r="AR50" s="77">
        <f>'[1]SD 4. Assets (RAB)'!AT12</f>
        <v>-232380.17800000001</v>
      </c>
      <c r="AS50" s="77">
        <f>'[1]SD 4. Assets (RAB)'!AU12</f>
        <v>-251194.04199999999</v>
      </c>
      <c r="AT50" s="77">
        <f>'[1]SD 4. Assets (RAB)'!AV12</f>
        <v>-267274.83500000002</v>
      </c>
      <c r="AU50" s="77">
        <f>'[1]SD 4. Assets (RAB)'!AW12</f>
        <v>-272160.35600000003</v>
      </c>
      <c r="AV50" s="77">
        <f>'[1]SD 4. Assets (RAB)'!AX12</f>
        <v>-261932.851</v>
      </c>
      <c r="AW50" s="77">
        <f>'[1]SD 4. Assets (RAB)'!AY12</f>
        <v>-274023.88699999999</v>
      </c>
      <c r="AX50" s="76">
        <f>'[1]SD 4. Assets (RAB)'!AZ12</f>
        <v>-144797.46879202937</v>
      </c>
      <c r="AY50" s="76">
        <f>'[1]SD 4. Assets (RAB)'!BA12</f>
        <v>-161489.02237662522</v>
      </c>
      <c r="AZ50" s="76">
        <f>'[1]SD 4. Assets (RAB)'!BB12</f>
        <v>-186763.11479156825</v>
      </c>
      <c r="BA50" s="76">
        <f>'[1]SD 4. Assets (RAB)'!BC12</f>
        <v>-213120.53535783163</v>
      </c>
      <c r="BB50" s="76">
        <f>'[1]SD 4. Assets (RAB)'!BD12</f>
        <v>-251161.21299550109</v>
      </c>
      <c r="BC50" s="76">
        <f>'[1]SD 4. Assets (RAB)'!BE12</f>
        <v>-281644.9904020133</v>
      </c>
      <c r="BD50" s="76">
        <f>'[1]SD 4. Assets (RAB)'!BF12</f>
        <v>-255775.8771628479</v>
      </c>
      <c r="BE50" s="76">
        <f>'[1]SD 4. Assets (RAB)'!BG12</f>
        <v>-291970.30433921784</v>
      </c>
      <c r="BF50" s="77">
        <f>'[1]SD 4. Assets (RAB)'!BH12</f>
        <v>-29220.598418442733</v>
      </c>
      <c r="BG50" s="77">
        <f>'[1]SD 4. Assets (RAB)'!BI12</f>
        <v>-31713.910559852517</v>
      </c>
      <c r="BH50" s="77">
        <f>'[1]SD 4. Assets (RAB)'!BJ12</f>
        <v>-32953.009665072146</v>
      </c>
      <c r="BI50" s="77">
        <f>'[1]SD 4. Assets (RAB)'!BK12</f>
        <v>-34153.517460740855</v>
      </c>
      <c r="BJ50" s="77">
        <f>'[1]SD 4. Assets (RAB)'!BL12</f>
        <v>-35426.078082974593</v>
      </c>
      <c r="BK50" s="77">
        <f>'[1]SD 4. Assets (RAB)'!BM12</f>
        <v>-37018.887065742354</v>
      </c>
      <c r="BL50" s="77">
        <f>'[1]SD 4. Assets (RAB)'!BN12</f>
        <v>-44475.252429240143</v>
      </c>
      <c r="BM50" s="77">
        <f>'[1]SD 4. Assets (RAB)'!BO12</f>
        <v>-52565.461213156748</v>
      </c>
      <c r="BN50" s="76">
        <f>'[1]SD 4. Assets (RAB)'!BP12</f>
        <v>-77661.587309336406</v>
      </c>
      <c r="BO50" s="76">
        <f>'[1]SD 4. Assets (RAB)'!BQ12</f>
        <v>-81993.927730056923</v>
      </c>
      <c r="BP50" s="76">
        <f>'[1]SD 4. Assets (RAB)'!BR12</f>
        <v>-85462.954533099983</v>
      </c>
      <c r="BQ50" s="76">
        <f>'[1]SD 4. Assets (RAB)'!BS12</f>
        <v>-92714.426115943046</v>
      </c>
      <c r="BR50" s="76">
        <f>'[1]SD 4. Assets (RAB)'!BT12</f>
        <v>-97108.533098771266</v>
      </c>
      <c r="BS50" s="76">
        <f>'[1]SD 4. Assets (RAB)'!BU12</f>
        <v>-91578.358235293563</v>
      </c>
      <c r="BT50" s="76">
        <f>'[1]SD 4. Assets (RAB)'!BV12</f>
        <v>-102051.4872868394</v>
      </c>
      <c r="BU50" s="76">
        <f>'[1]SD 4. Assets (RAB)'!BW12</f>
        <v>-113068.91101421771</v>
      </c>
      <c r="BV50" s="77">
        <f>'[1]SD 4. Assets (RAB)'!BX12</f>
        <v>-130295.08778208465</v>
      </c>
      <c r="BW50" s="77">
        <f>'[1]SD 4. Assets (RAB)'!BY12</f>
        <v>-144004.82179874441</v>
      </c>
      <c r="BX50" s="77">
        <f>'[1]SD 4. Assets (RAB)'!BZ12</f>
        <v>-151833.95755610475</v>
      </c>
      <c r="BY50" s="77">
        <f>'[1]SD 4. Assets (RAB)'!CA12</f>
        <v>-163422.26932208461</v>
      </c>
      <c r="BZ50" s="77">
        <f>'[1]SD 4. Assets (RAB)'!CB12</f>
        <v>-177952.34099040215</v>
      </c>
      <c r="CA50" s="77">
        <f>'[1]SD 4. Assets (RAB)'!CC12</f>
        <v>-162869.21569505977</v>
      </c>
      <c r="CB50" s="77">
        <f>'[1]SD 4. Assets (RAB)'!CD12</f>
        <v>-175375.96503988822</v>
      </c>
      <c r="CC50" s="77">
        <f>'[1]SD 4. Assets (RAB)'!CE12</f>
        <v>-194921.96649557215</v>
      </c>
      <c r="CD50" s="76">
        <f>'[1]SD 4. Assets (RAB)'!CF12</f>
        <v>-56565.42</v>
      </c>
      <c r="CE50" s="76">
        <f>'[1]SD 4. Assets (RAB)'!CG12</f>
        <v>-66700.722999999998</v>
      </c>
      <c r="CF50" s="76">
        <f>'[1]SD 4. Assets (RAB)'!CH12</f>
        <v>-73552.324999999997</v>
      </c>
      <c r="CG50" s="76">
        <f>'[1]SD 4. Assets (RAB)'!CI12</f>
        <v>-82384.990999999995</v>
      </c>
      <c r="CH50" s="76">
        <f>'[1]SD 4. Assets (RAB)'!CJ12</f>
        <v>-88913.315000000002</v>
      </c>
      <c r="CI50" s="76">
        <f>'[1]SD 4. Assets (RAB)'!CK12</f>
        <v>-130732.864</v>
      </c>
      <c r="CJ50" s="76">
        <f>'[1]SD 4. Assets (RAB)'!CL12</f>
        <v>-112282.345</v>
      </c>
      <c r="CK50" s="76">
        <f>'[1]SD 4. Assets (RAB)'!CM12</f>
        <v>-129504.23772903974</v>
      </c>
      <c r="CL50" s="77">
        <f>'[1]SD 4. Assets (RAB)'!CN12</f>
        <v>-43002.780182764465</v>
      </c>
      <c r="CM50" s="77">
        <f>'[1]SD 4. Assets (RAB)'!CO12</f>
        <v>-50615.401205290553</v>
      </c>
      <c r="CN50" s="77">
        <f>'[1]SD 4. Assets (RAB)'!CP12</f>
        <v>-51565.886646444778</v>
      </c>
      <c r="CO50" s="77">
        <f>'[1]SD 4. Assets (RAB)'!CQ12</f>
        <v>-45703.966411886177</v>
      </c>
      <c r="CP50" s="77">
        <f>'[1]SD 4. Assets (RAB)'!CR12</f>
        <v>-53533.931814740274</v>
      </c>
      <c r="CQ50" s="77">
        <f>'[1]SD 4. Assets (RAB)'!CS12</f>
        <v>-61151.18369106482</v>
      </c>
      <c r="CR50" s="77">
        <f>'[1]SD 4. Assets (RAB)'!CT12</f>
        <v>-67071.747018849259</v>
      </c>
      <c r="CS50" s="77">
        <f>'[1]SD 4. Assets (RAB)'!CU12</f>
        <v>-69759.442766199165</v>
      </c>
      <c r="CT50" s="76">
        <f>'[1]SD 4. Assets (RAB)'!CV12</f>
        <v>-70486.626808111818</v>
      </c>
      <c r="CU50" s="76">
        <f>'[1]SD 4. Assets (RAB)'!CW12</f>
        <v>-74606.338306308913</v>
      </c>
      <c r="CV50" s="76">
        <f>'[1]SD 4. Assets (RAB)'!CX12</f>
        <v>-79444.021156553732</v>
      </c>
      <c r="CW50" s="76">
        <f>'[1]SD 4. Assets (RAB)'!CY12</f>
        <v>-76668.799873429656</v>
      </c>
      <c r="CX50" s="76">
        <f>'[1]SD 4. Assets (RAB)'!CZ12</f>
        <v>-76669.548274234519</v>
      </c>
      <c r="CY50" s="76">
        <f>'[1]SD 4. Assets (RAB)'!DA12</f>
        <v>-65682.346743820381</v>
      </c>
      <c r="CZ50" s="76">
        <f>'[1]SD 4. Assets (RAB)'!DB12</f>
        <v>-83380.174189981393</v>
      </c>
      <c r="DA50" s="76">
        <f>'[1]SD 4. Assets (RAB)'!DC12</f>
        <v>-94034.533195486729</v>
      </c>
    </row>
    <row r="51" spans="1:105" s="6" customFormat="1" x14ac:dyDescent="0.25">
      <c r="A51" s="78" t="s">
        <v>90</v>
      </c>
      <c r="B51" s="83">
        <f>B50/B49</f>
        <v>-4.6333950142938451E-2</v>
      </c>
      <c r="C51" s="83">
        <f t="shared" ref="C51:I51" si="5">C50/C49</f>
        <v>-4.8022559199716028E-2</v>
      </c>
      <c r="D51" s="83">
        <f t="shared" si="5"/>
        <v>-4.8556546614790461E-2</v>
      </c>
      <c r="E51" s="83">
        <f t="shared" si="5"/>
        <v>-5.0358311520095782E-2</v>
      </c>
      <c r="F51" s="83">
        <f t="shared" si="5"/>
        <v>-5.162853550204248E-2</v>
      </c>
      <c r="G51" s="83">
        <f t="shared" si="5"/>
        <v>-5.2807802490767303E-2</v>
      </c>
      <c r="H51" s="83">
        <f t="shared" si="5"/>
        <v>-5.3673547090197456E-2</v>
      </c>
      <c r="I51" s="83">
        <f t="shared" si="5"/>
        <v>-5.4568546002541317E-2</v>
      </c>
      <c r="J51" s="84">
        <f>J50/J49</f>
        <v>-4.0366867965326611E-2</v>
      </c>
      <c r="K51" s="84">
        <f t="shared" ref="K51:Q51" si="6">K50/K49</f>
        <v>-4.0829966259332835E-2</v>
      </c>
      <c r="L51" s="84">
        <f t="shared" si="6"/>
        <v>-4.0948165669616149E-2</v>
      </c>
      <c r="M51" s="84">
        <f t="shared" si="6"/>
        <v>-4.1299778613522853E-2</v>
      </c>
      <c r="N51" s="84">
        <f t="shared" si="6"/>
        <v>-3.3884418146460163E-2</v>
      </c>
      <c r="O51" s="84">
        <f t="shared" si="6"/>
        <v>-3.4832439182784933E-2</v>
      </c>
      <c r="P51" s="84">
        <f t="shared" si="6"/>
        <v>-3.6228877655324655E-2</v>
      </c>
      <c r="Q51" s="84">
        <f t="shared" si="6"/>
        <v>-3.7069083973038153E-2</v>
      </c>
      <c r="R51" s="83">
        <f>R50/R49</f>
        <v>-6.4261328649685229E-2</v>
      </c>
      <c r="S51" s="83">
        <f t="shared" ref="S51:X51" si="7">S50/S49</f>
        <v>-6.2136223281566164E-2</v>
      </c>
      <c r="T51" s="83">
        <f t="shared" si="7"/>
        <v>-5.9766183886830096E-2</v>
      </c>
      <c r="U51" s="83">
        <f t="shared" si="7"/>
        <v>-6.1933463769408309E-2</v>
      </c>
      <c r="V51" s="83">
        <f t="shared" si="7"/>
        <v>-6.0244926995293192E-2</v>
      </c>
      <c r="W51" s="83">
        <f t="shared" si="7"/>
        <v>-4.9133327740049922E-2</v>
      </c>
      <c r="X51" s="83">
        <f t="shared" si="7"/>
        <v>-4.9023829790581487E-2</v>
      </c>
      <c r="Y51" s="83">
        <f>Y50/Y49</f>
        <v>-4.9957355020287669E-2</v>
      </c>
      <c r="Z51" s="84">
        <f>Z50/Z49</f>
        <v>-5.6693055636535913E-2</v>
      </c>
      <c r="AA51" s="84">
        <f t="shared" ref="AA51:AF51" si="8">AA50/AA49</f>
        <v>-5.7201107273742086E-2</v>
      </c>
      <c r="AB51" s="84">
        <f t="shared" si="8"/>
        <v>-5.7289748370575794E-2</v>
      </c>
      <c r="AC51" s="84">
        <f t="shared" si="8"/>
        <v>-5.7689697803340309E-2</v>
      </c>
      <c r="AD51" s="84">
        <f t="shared" si="8"/>
        <v>-6.3557336246063509E-2</v>
      </c>
      <c r="AE51" s="84">
        <f t="shared" si="8"/>
        <v>-5.4482880621100994E-2</v>
      </c>
      <c r="AF51" s="84">
        <f t="shared" si="8"/>
        <v>-5.2055256104337623E-2</v>
      </c>
      <c r="AG51" s="84">
        <f>AG50/AG49</f>
        <v>-4.7136715610833692E-2</v>
      </c>
      <c r="AH51" s="83">
        <f>AH50/AH49</f>
        <v>-5.2619545557712845E-2</v>
      </c>
      <c r="AI51" s="83">
        <f t="shared" ref="AI51:AO51" si="9">AI50/AI49</f>
        <v>-5.350238454985673E-2</v>
      </c>
      <c r="AJ51" s="83">
        <f t="shared" si="9"/>
        <v>-5.2567936682820129E-2</v>
      </c>
      <c r="AK51" s="83">
        <f t="shared" si="9"/>
        <v>-4.8751061696545334E-2</v>
      </c>
      <c r="AL51" s="83">
        <f t="shared" si="9"/>
        <v>-4.7707270170610945E-2</v>
      </c>
      <c r="AM51" s="83">
        <f t="shared" si="9"/>
        <v>-4.6328253698628266E-2</v>
      </c>
      <c r="AN51" s="83">
        <f t="shared" si="9"/>
        <v>-4.3835259205914599E-2</v>
      </c>
      <c r="AO51" s="83">
        <f t="shared" si="9"/>
        <v>-4.2955313164830325E-2</v>
      </c>
      <c r="AP51" s="84">
        <f>AP50/AP49</f>
        <v>-5.4331063492198801E-2</v>
      </c>
      <c r="AQ51" s="84">
        <f t="shared" ref="AQ51:AW51" si="10">AQ50/AQ49</f>
        <v>-5.4173055360338597E-2</v>
      </c>
      <c r="AR51" s="84">
        <f t="shared" si="10"/>
        <v>-5.0580720357878375E-2</v>
      </c>
      <c r="AS51" s="84">
        <f t="shared" si="10"/>
        <v>-5.0356736121058156E-2</v>
      </c>
      <c r="AT51" s="84">
        <f t="shared" si="10"/>
        <v>-4.9972396354902138E-2</v>
      </c>
      <c r="AU51" s="84">
        <f t="shared" si="10"/>
        <v>-4.8295639990775768E-2</v>
      </c>
      <c r="AV51" s="84">
        <f t="shared" si="10"/>
        <v>-4.2627473821402979E-2</v>
      </c>
      <c r="AW51" s="84">
        <f t="shared" si="10"/>
        <v>-4.1994847187950088E-2</v>
      </c>
      <c r="AX51" s="83">
        <f>AX50/AX49</f>
        <v>-5.6746408628884623E-2</v>
      </c>
      <c r="AY51" s="83">
        <f t="shared" ref="AY51:BE51" si="11">AY50/AY49</f>
        <v>-5.6874957265818364E-2</v>
      </c>
      <c r="AZ51" s="83">
        <f t="shared" si="11"/>
        <v>-5.7712029354720355E-2</v>
      </c>
      <c r="BA51" s="83">
        <f t="shared" si="11"/>
        <v>-5.8474027433102496E-2</v>
      </c>
      <c r="BB51" s="83">
        <f t="shared" si="11"/>
        <v>-5.9299388269662467E-2</v>
      </c>
      <c r="BC51" s="83">
        <f t="shared" si="11"/>
        <v>-5.9597438109311486E-2</v>
      </c>
      <c r="BD51" s="83">
        <f t="shared" si="11"/>
        <v>-4.832956022209349E-2</v>
      </c>
      <c r="BE51" s="83">
        <f t="shared" si="11"/>
        <v>-4.8840089816500128E-2</v>
      </c>
      <c r="BF51" s="84">
        <f>BF50/BF49</f>
        <v>-6.3509744434794874E-2</v>
      </c>
      <c r="BG51" s="84">
        <f t="shared" ref="BG51:BM51" si="12">BG50/BG49</f>
        <v>-6.3982644226048782E-2</v>
      </c>
      <c r="BH51" s="84">
        <f t="shared" si="12"/>
        <v>-6.1255078318102771E-2</v>
      </c>
      <c r="BI51" s="84">
        <f t="shared" si="12"/>
        <v>-6.2153363068520956E-2</v>
      </c>
      <c r="BJ51" s="84">
        <f t="shared" si="12"/>
        <v>-5.8254521737459618E-2</v>
      </c>
      <c r="BK51" s="84">
        <f t="shared" si="12"/>
        <v>-5.9055166667526367E-2</v>
      </c>
      <c r="BL51" s="84">
        <f t="shared" si="12"/>
        <v>-6.1588037868979859E-2</v>
      </c>
      <c r="BM51" s="84">
        <f t="shared" si="12"/>
        <v>-6.4975151149073179E-2</v>
      </c>
      <c r="BN51" s="83">
        <f>BN50/BN49</f>
        <v>-6.1361923722054644E-2</v>
      </c>
      <c r="BO51" s="83">
        <f t="shared" ref="BO51:BU51" si="13">BO50/BO49</f>
        <v>-6.0093027450121655E-2</v>
      </c>
      <c r="BP51" s="83">
        <f t="shared" si="13"/>
        <v>-5.7975040243055824E-2</v>
      </c>
      <c r="BQ51" s="83">
        <f t="shared" si="13"/>
        <v>-5.9438288384354679E-2</v>
      </c>
      <c r="BR51" s="83">
        <f t="shared" si="13"/>
        <v>-5.6862569782894536E-2</v>
      </c>
      <c r="BS51" s="83">
        <f t="shared" si="13"/>
        <v>-5.0610367314024664E-2</v>
      </c>
      <c r="BT51" s="83">
        <f t="shared" si="13"/>
        <v>-5.1642823267245078E-2</v>
      </c>
      <c r="BU51" s="83">
        <f t="shared" si="13"/>
        <v>-5.2082442941466051E-2</v>
      </c>
      <c r="BV51" s="84">
        <f>BV50/BV49</f>
        <v>-5.2166426737578264E-2</v>
      </c>
      <c r="BW51" s="84">
        <f t="shared" ref="BW51:CC51" si="14">BW50/BW49</f>
        <v>-5.5942185428588781E-2</v>
      </c>
      <c r="BX51" s="84">
        <f t="shared" si="14"/>
        <v>-5.8450386505738812E-2</v>
      </c>
      <c r="BY51" s="84">
        <f t="shared" si="14"/>
        <v>-6.1543719319654286E-2</v>
      </c>
      <c r="BZ51" s="84">
        <f t="shared" si="14"/>
        <v>-6.5758020886486843E-2</v>
      </c>
      <c r="CA51" s="84">
        <f t="shared" si="14"/>
        <v>-5.9809725246851034E-2</v>
      </c>
      <c r="CB51" s="84">
        <f t="shared" si="14"/>
        <v>-6.0286540917684817E-2</v>
      </c>
      <c r="CC51" s="84">
        <f t="shared" si="14"/>
        <v>-6.303278321008686E-2</v>
      </c>
      <c r="CD51" s="83">
        <f>CD50/CD49</f>
        <v>-4.4725746262828325E-2</v>
      </c>
      <c r="CE51" s="83">
        <f t="shared" ref="CE51:CK51" si="15">CE50/CE49</f>
        <v>-4.8843906018591801E-2</v>
      </c>
      <c r="CF51" s="83">
        <f t="shared" si="15"/>
        <v>-4.9635621272165496E-2</v>
      </c>
      <c r="CG51" s="83">
        <f t="shared" si="15"/>
        <v>-5.0706216422603388E-2</v>
      </c>
      <c r="CH51" s="83">
        <f t="shared" si="15"/>
        <v>-4.7834704458643219E-2</v>
      </c>
      <c r="CI51" s="83">
        <f t="shared" si="15"/>
        <v>-6.2935268022152532E-2</v>
      </c>
      <c r="CJ51" s="83">
        <f t="shared" si="15"/>
        <v>-4.9593330287609108E-2</v>
      </c>
      <c r="CK51" s="83">
        <f t="shared" si="15"/>
        <v>-5.1118772543956602E-2</v>
      </c>
      <c r="CL51" s="84">
        <f>CL50/CL49</f>
        <v>-5.7771802521110686E-2</v>
      </c>
      <c r="CM51" s="84">
        <f t="shared" ref="CM51:CS51" si="16">CM50/CM49</f>
        <v>-6.1606497926176985E-2</v>
      </c>
      <c r="CN51" s="84">
        <f t="shared" si="16"/>
        <v>-5.9003032472796986E-2</v>
      </c>
      <c r="CO51" s="84">
        <f t="shared" si="16"/>
        <v>-4.8308940141589804E-2</v>
      </c>
      <c r="CP51" s="84">
        <f t="shared" si="16"/>
        <v>-5.0973156227742913E-2</v>
      </c>
      <c r="CQ51" s="84">
        <f t="shared" si="16"/>
        <v>-5.3075870247406128E-2</v>
      </c>
      <c r="CR51" s="84">
        <f t="shared" si="16"/>
        <v>-5.3591965634580199E-2</v>
      </c>
      <c r="CS51" s="84">
        <f t="shared" si="16"/>
        <v>-5.2285899731523672E-2</v>
      </c>
      <c r="CT51" s="83">
        <f>CT50/CT49</f>
        <v>-6.6950371155736127E-2</v>
      </c>
      <c r="CU51" s="83">
        <f t="shared" ref="CU51:DA51" si="17">CU50/CU49</f>
        <v>-6.8067018327981066E-2</v>
      </c>
      <c r="CV51" s="83">
        <f t="shared" si="17"/>
        <v>-6.9846765915691139E-2</v>
      </c>
      <c r="CW51" s="83">
        <f t="shared" si="17"/>
        <v>-6.6455423785364801E-2</v>
      </c>
      <c r="CX51" s="83">
        <f t="shared" si="17"/>
        <v>-6.1679826873875472E-2</v>
      </c>
      <c r="CY51" s="83">
        <f t="shared" si="17"/>
        <v>-5.052745364501332E-2</v>
      </c>
      <c r="CZ51" s="83">
        <f t="shared" si="17"/>
        <v>-5.7647535297185561E-2</v>
      </c>
      <c r="DA51" s="83">
        <f t="shared" si="17"/>
        <v>-5.8547473869160864E-2</v>
      </c>
    </row>
    <row r="52" spans="1:105" s="91" customFormat="1" x14ac:dyDescent="0.25">
      <c r="A52" s="88" t="s">
        <v>87</v>
      </c>
      <c r="B52" s="89">
        <f>AVERAGE(B51:I51)</f>
        <v>-5.0743724820386159E-2</v>
      </c>
      <c r="C52" s="89"/>
      <c r="D52" s="89"/>
      <c r="E52" s="89"/>
      <c r="F52" s="89"/>
      <c r="G52" s="89"/>
      <c r="H52" s="89"/>
      <c r="I52" s="89"/>
      <c r="J52" s="90">
        <f>AVERAGE(J51:Q51)</f>
        <v>-3.8182449683175801E-2</v>
      </c>
      <c r="K52" s="90"/>
      <c r="L52" s="90"/>
      <c r="M52" s="90"/>
      <c r="N52" s="90"/>
      <c r="O52" s="90"/>
      <c r="P52" s="90"/>
      <c r="Q52" s="90"/>
      <c r="R52" s="89">
        <f>AVERAGE(R51:Y51)</f>
        <v>-5.7057079891712756E-2</v>
      </c>
      <c r="S52" s="89"/>
      <c r="T52" s="89"/>
      <c r="U52" s="89"/>
      <c r="V52" s="89"/>
      <c r="W52" s="89"/>
      <c r="X52" s="89"/>
      <c r="Y52" s="89"/>
      <c r="Z52" s="90">
        <f>AVERAGE(Z51:AG51)</f>
        <v>-5.5763224708316253E-2</v>
      </c>
      <c r="AA52" s="90"/>
      <c r="AB52" s="90"/>
      <c r="AC52" s="90"/>
      <c r="AD52" s="90"/>
      <c r="AE52" s="90"/>
      <c r="AF52" s="90"/>
      <c r="AG52" s="90"/>
      <c r="AH52" s="89">
        <f>AVERAGE(AH51:AO51)</f>
        <v>-4.8533378090864894E-2</v>
      </c>
      <c r="AI52" s="89"/>
      <c r="AJ52" s="89"/>
      <c r="AK52" s="89"/>
      <c r="AL52" s="89"/>
      <c r="AM52" s="89"/>
      <c r="AN52" s="89"/>
      <c r="AO52" s="89"/>
      <c r="AP52" s="90">
        <f>AVERAGE(AP51:AW51)</f>
        <v>-4.9041491585813113E-2</v>
      </c>
      <c r="AQ52" s="90"/>
      <c r="AR52" s="90"/>
      <c r="AS52" s="90"/>
      <c r="AT52" s="90"/>
      <c r="AU52" s="90"/>
      <c r="AV52" s="90"/>
      <c r="AW52" s="90"/>
      <c r="AX52" s="89">
        <f>AVERAGE(AX51:BE51)</f>
        <v>-5.5734237387511681E-2</v>
      </c>
      <c r="AY52" s="89"/>
      <c r="AZ52" s="89"/>
      <c r="BA52" s="89"/>
      <c r="BB52" s="89"/>
      <c r="BC52" s="89"/>
      <c r="BD52" s="89"/>
      <c r="BE52" s="89"/>
      <c r="BF52" s="90">
        <f>AVERAGE(BF51:BM51)</f>
        <v>-6.1846713433813302E-2</v>
      </c>
      <c r="BG52" s="90"/>
      <c r="BH52" s="90"/>
      <c r="BI52" s="90"/>
      <c r="BJ52" s="90"/>
      <c r="BK52" s="90"/>
      <c r="BL52" s="90"/>
      <c r="BM52" s="90"/>
      <c r="BN52" s="89">
        <f>AVERAGE(BN51:BU51)</f>
        <v>-5.6258310388152141E-2</v>
      </c>
      <c r="BO52" s="89"/>
      <c r="BP52" s="89"/>
      <c r="BQ52" s="89"/>
      <c r="BR52" s="89"/>
      <c r="BS52" s="89"/>
      <c r="BT52" s="89"/>
      <c r="BU52" s="89"/>
      <c r="BV52" s="90">
        <f>AVERAGE(BV51:CC51)</f>
        <v>-5.9623723531583711E-2</v>
      </c>
      <c r="BW52" s="90"/>
      <c r="BX52" s="90"/>
      <c r="BY52" s="90"/>
      <c r="BZ52" s="90"/>
      <c r="CA52" s="90"/>
      <c r="CB52" s="90"/>
      <c r="CC52" s="90"/>
      <c r="CD52" s="89">
        <f>AVERAGE(CD51:CK51)</f>
        <v>-5.0674195661068802E-2</v>
      </c>
      <c r="CE52" s="89"/>
      <c r="CF52" s="89"/>
      <c r="CG52" s="89"/>
      <c r="CH52" s="89"/>
      <c r="CI52" s="89"/>
      <c r="CJ52" s="89"/>
      <c r="CK52" s="89"/>
      <c r="CL52" s="90">
        <f>AVERAGE(CL51:CS51)</f>
        <v>-5.4577145612865918E-2</v>
      </c>
      <c r="CM52" s="90"/>
      <c r="CN52" s="90"/>
      <c r="CO52" s="90"/>
      <c r="CP52" s="90"/>
      <c r="CQ52" s="90"/>
      <c r="CR52" s="90"/>
      <c r="CS52" s="90"/>
      <c r="CT52" s="89">
        <f>AVERAGE(CT51:DA51)</f>
        <v>-6.2465233608751045E-2</v>
      </c>
      <c r="CU52" s="89"/>
      <c r="CV52" s="89"/>
      <c r="CW52" s="89"/>
      <c r="CX52" s="89"/>
      <c r="CY52" s="89"/>
      <c r="CZ52" s="89"/>
      <c r="DA52" s="89"/>
    </row>
    <row r="53" spans="1:105" s="6" customFormat="1" x14ac:dyDescent="0.25">
      <c r="B53" s="71"/>
      <c r="C53" s="71"/>
      <c r="D53" s="71"/>
      <c r="E53" s="71"/>
      <c r="F53" s="71"/>
      <c r="G53" s="71"/>
      <c r="H53" s="71"/>
      <c r="I53" s="71"/>
      <c r="J53" s="72"/>
      <c r="K53" s="72"/>
      <c r="L53" s="72"/>
      <c r="M53" s="72"/>
      <c r="N53" s="72"/>
      <c r="O53" s="72"/>
      <c r="P53" s="72"/>
      <c r="Q53" s="72"/>
      <c r="R53" s="71"/>
      <c r="S53" s="71"/>
      <c r="T53" s="71"/>
      <c r="U53" s="71"/>
      <c r="V53" s="71"/>
      <c r="W53" s="71"/>
      <c r="X53" s="71"/>
      <c r="Y53" s="71"/>
      <c r="Z53" s="72"/>
      <c r="AA53" s="72"/>
      <c r="AB53" s="72"/>
      <c r="AC53" s="72"/>
      <c r="AD53" s="72"/>
      <c r="AE53" s="72"/>
      <c r="AF53" s="72"/>
      <c r="AG53" s="72"/>
      <c r="AH53" s="71"/>
      <c r="AI53" s="71"/>
      <c r="AJ53" s="71"/>
      <c r="AK53" s="71"/>
      <c r="AL53" s="71"/>
      <c r="AM53" s="71"/>
      <c r="AN53" s="71"/>
      <c r="AO53" s="71"/>
      <c r="AP53" s="72"/>
      <c r="AQ53" s="72"/>
      <c r="AR53" s="72"/>
      <c r="AS53" s="72"/>
      <c r="AT53" s="72"/>
      <c r="AU53" s="72"/>
      <c r="AV53" s="72"/>
      <c r="AW53" s="72"/>
      <c r="AX53" s="71"/>
      <c r="AY53" s="71"/>
      <c r="AZ53" s="71"/>
      <c r="BA53" s="71"/>
      <c r="BB53" s="71"/>
      <c r="BC53" s="71"/>
      <c r="BD53" s="71"/>
      <c r="BE53" s="71"/>
      <c r="BF53" s="72"/>
      <c r="BG53" s="72"/>
      <c r="BH53" s="72"/>
      <c r="BI53" s="72"/>
      <c r="BJ53" s="72"/>
      <c r="BK53" s="72"/>
      <c r="BL53" s="72"/>
      <c r="BM53" s="72"/>
      <c r="BN53" s="71"/>
      <c r="BO53" s="71"/>
      <c r="BP53" s="71"/>
      <c r="BQ53" s="71"/>
      <c r="BR53" s="71"/>
      <c r="BS53" s="71"/>
      <c r="BT53" s="71"/>
      <c r="BU53" s="71"/>
      <c r="BV53" s="72"/>
      <c r="BW53" s="72"/>
      <c r="BX53" s="72"/>
      <c r="BY53" s="72"/>
      <c r="BZ53" s="72"/>
      <c r="CA53" s="72"/>
      <c r="CB53" s="72"/>
      <c r="CC53" s="72"/>
      <c r="CD53" s="71"/>
      <c r="CE53" s="71"/>
      <c r="CF53" s="71"/>
      <c r="CG53" s="71"/>
      <c r="CH53" s="71"/>
      <c r="CI53" s="71"/>
      <c r="CJ53" s="71"/>
      <c r="CK53" s="71"/>
      <c r="CL53" s="72"/>
      <c r="CM53" s="72"/>
      <c r="CN53" s="72"/>
      <c r="CO53" s="72"/>
      <c r="CP53" s="72"/>
      <c r="CQ53" s="72"/>
      <c r="CR53" s="72"/>
      <c r="CS53" s="72"/>
      <c r="CT53" s="71"/>
      <c r="CU53" s="71"/>
      <c r="CV53" s="71"/>
      <c r="CW53" s="71"/>
      <c r="CX53" s="71"/>
      <c r="CY53" s="71"/>
      <c r="CZ53" s="71"/>
      <c r="DA53" s="71"/>
    </row>
    <row r="54" spans="1:105" s="6" customFormat="1" x14ac:dyDescent="0.25">
      <c r="B54" s="71"/>
      <c r="C54" s="71"/>
      <c r="D54" s="71"/>
      <c r="E54" s="71"/>
      <c r="F54" s="71"/>
      <c r="G54" s="71"/>
      <c r="H54" s="71"/>
      <c r="I54" s="71"/>
      <c r="J54" s="72"/>
      <c r="K54" s="72"/>
      <c r="L54" s="72"/>
      <c r="M54" s="72"/>
      <c r="N54" s="72"/>
      <c r="O54" s="72"/>
      <c r="P54" s="72"/>
      <c r="Q54" s="72"/>
      <c r="R54" s="71"/>
      <c r="S54" s="71"/>
      <c r="T54" s="71"/>
      <c r="U54" s="71"/>
      <c r="V54" s="71"/>
      <c r="W54" s="71"/>
      <c r="X54" s="71"/>
      <c r="Y54" s="71"/>
      <c r="Z54" s="72"/>
      <c r="AA54" s="72"/>
      <c r="AB54" s="72"/>
      <c r="AC54" s="72"/>
      <c r="AD54" s="72"/>
      <c r="AE54" s="72"/>
      <c r="AF54" s="72"/>
      <c r="AG54" s="72"/>
      <c r="AH54" s="71"/>
      <c r="AI54" s="71"/>
      <c r="AJ54" s="71"/>
      <c r="AK54" s="71"/>
      <c r="AL54" s="71"/>
      <c r="AM54" s="71"/>
      <c r="AN54" s="71"/>
      <c r="AO54" s="71"/>
      <c r="AP54" s="72"/>
      <c r="AQ54" s="72"/>
      <c r="AR54" s="72"/>
      <c r="AS54" s="72"/>
      <c r="AT54" s="72"/>
      <c r="AU54" s="72"/>
      <c r="AV54" s="72"/>
      <c r="AW54" s="72"/>
      <c r="AX54" s="71"/>
      <c r="AY54" s="71"/>
      <c r="AZ54" s="71"/>
      <c r="BA54" s="71"/>
      <c r="BB54" s="71"/>
      <c r="BC54" s="71"/>
      <c r="BD54" s="71"/>
      <c r="BE54" s="71"/>
      <c r="BF54" s="72"/>
      <c r="BG54" s="72"/>
      <c r="BH54" s="72"/>
      <c r="BI54" s="72"/>
      <c r="BJ54" s="72"/>
      <c r="BK54" s="72"/>
      <c r="BL54" s="72"/>
      <c r="BM54" s="72"/>
      <c r="BN54" s="71"/>
      <c r="BO54" s="71"/>
      <c r="BP54" s="71"/>
      <c r="BQ54" s="71"/>
      <c r="BR54" s="71"/>
      <c r="BS54" s="71"/>
      <c r="BT54" s="71"/>
      <c r="BU54" s="71"/>
      <c r="BV54" s="72"/>
      <c r="BW54" s="72"/>
      <c r="BX54" s="72"/>
      <c r="BY54" s="72"/>
      <c r="BZ54" s="72"/>
      <c r="CA54" s="72"/>
      <c r="CB54" s="72"/>
      <c r="CC54" s="72"/>
      <c r="CD54" s="71"/>
      <c r="CE54" s="71"/>
      <c r="CF54" s="71"/>
      <c r="CG54" s="71"/>
      <c r="CH54" s="71"/>
      <c r="CI54" s="71"/>
      <c r="CJ54" s="71"/>
      <c r="CK54" s="71"/>
      <c r="CL54" s="72"/>
      <c r="CM54" s="72"/>
      <c r="CN54" s="72"/>
      <c r="CO54" s="72"/>
      <c r="CP54" s="72"/>
      <c r="CQ54" s="72"/>
      <c r="CR54" s="72"/>
      <c r="CS54" s="72"/>
      <c r="CT54" s="71"/>
      <c r="CU54" s="71"/>
      <c r="CV54" s="71"/>
      <c r="CW54" s="71"/>
      <c r="CX54" s="71"/>
      <c r="CY54" s="71"/>
      <c r="CZ54" s="71"/>
      <c r="DA54" s="71"/>
    </row>
    <row r="55" spans="1:105" s="6" customFormat="1" x14ac:dyDescent="0.25">
      <c r="A55" s="24" t="s">
        <v>91</v>
      </c>
      <c r="B55" s="71"/>
      <c r="C55" s="71"/>
      <c r="D55" s="71"/>
      <c r="E55" s="71"/>
      <c r="F55" s="71"/>
      <c r="G55" s="71"/>
      <c r="H55" s="71"/>
      <c r="I55" s="71"/>
      <c r="J55" s="72"/>
      <c r="K55" s="72"/>
      <c r="L55" s="72"/>
      <c r="M55" s="72"/>
      <c r="N55" s="72"/>
      <c r="O55" s="72"/>
      <c r="P55" s="72"/>
      <c r="Q55" s="72"/>
      <c r="R55" s="71"/>
      <c r="S55" s="71"/>
      <c r="T55" s="71"/>
      <c r="U55" s="71"/>
      <c r="V55" s="71"/>
      <c r="W55" s="71"/>
      <c r="X55" s="71"/>
      <c r="Y55" s="71"/>
      <c r="Z55" s="72"/>
      <c r="AA55" s="72"/>
      <c r="AB55" s="72"/>
      <c r="AC55" s="72"/>
      <c r="AD55" s="72"/>
      <c r="AE55" s="72"/>
      <c r="AF55" s="72"/>
      <c r="AG55" s="72"/>
      <c r="AH55" s="71"/>
      <c r="AI55" s="71"/>
      <c r="AJ55" s="71"/>
      <c r="AK55" s="71"/>
      <c r="AL55" s="71"/>
      <c r="AM55" s="71"/>
      <c r="AN55" s="71"/>
      <c r="AO55" s="71"/>
      <c r="AP55" s="72"/>
      <c r="AQ55" s="72"/>
      <c r="AR55" s="72"/>
      <c r="AS55" s="72"/>
      <c r="AT55" s="72"/>
      <c r="AU55" s="72"/>
      <c r="AV55" s="72"/>
      <c r="AW55" s="72"/>
      <c r="AX55" s="71"/>
      <c r="AY55" s="71"/>
      <c r="AZ55" s="71"/>
      <c r="BA55" s="71"/>
      <c r="BB55" s="71"/>
      <c r="BC55" s="71"/>
      <c r="BD55" s="71"/>
      <c r="BE55" s="71"/>
      <c r="BF55" s="72"/>
      <c r="BG55" s="72"/>
      <c r="BH55" s="72"/>
      <c r="BI55" s="72"/>
      <c r="BJ55" s="72"/>
      <c r="BK55" s="72"/>
      <c r="BL55" s="72"/>
      <c r="BM55" s="72"/>
      <c r="BN55" s="71"/>
      <c r="BO55" s="71"/>
      <c r="BP55" s="71"/>
      <c r="BQ55" s="71"/>
      <c r="BR55" s="71"/>
      <c r="BS55" s="71"/>
      <c r="BT55" s="71"/>
      <c r="BU55" s="71"/>
      <c r="BV55" s="72"/>
      <c r="BW55" s="72"/>
      <c r="BX55" s="72"/>
      <c r="BY55" s="72"/>
      <c r="BZ55" s="72"/>
      <c r="CA55" s="72"/>
      <c r="CB55" s="72"/>
      <c r="CC55" s="72"/>
      <c r="CD55" s="71"/>
      <c r="CE55" s="71"/>
      <c r="CF55" s="71"/>
      <c r="CG55" s="71"/>
      <c r="CH55" s="71"/>
      <c r="CI55" s="71"/>
      <c r="CJ55" s="71"/>
      <c r="CK55" s="71"/>
      <c r="CL55" s="72"/>
      <c r="CM55" s="72"/>
      <c r="CN55" s="72"/>
      <c r="CO55" s="72"/>
      <c r="CP55" s="72"/>
      <c r="CQ55" s="72"/>
      <c r="CR55" s="72"/>
      <c r="CS55" s="72"/>
      <c r="CT55" s="71"/>
      <c r="CU55" s="71"/>
      <c r="CV55" s="71"/>
      <c r="CW55" s="71"/>
      <c r="CX55" s="71"/>
      <c r="CY55" s="71"/>
      <c r="CZ55" s="71"/>
      <c r="DA55" s="71"/>
    </row>
    <row r="56" spans="1:105" s="6" customFormat="1" x14ac:dyDescent="0.25">
      <c r="B56" s="73" t="s">
        <v>27</v>
      </c>
      <c r="C56" s="73" t="s">
        <v>28</v>
      </c>
      <c r="D56" s="73" t="s">
        <v>29</v>
      </c>
      <c r="E56" s="73" t="s">
        <v>30</v>
      </c>
      <c r="F56" s="73" t="s">
        <v>31</v>
      </c>
      <c r="G56" s="73" t="s">
        <v>32</v>
      </c>
      <c r="H56" s="73" t="s">
        <v>33</v>
      </c>
      <c r="I56" s="73" t="s">
        <v>34</v>
      </c>
      <c r="J56" s="74" t="s">
        <v>27</v>
      </c>
      <c r="K56" s="74" t="s">
        <v>28</v>
      </c>
      <c r="L56" s="74" t="s">
        <v>29</v>
      </c>
      <c r="M56" s="74" t="s">
        <v>30</v>
      </c>
      <c r="N56" s="74" t="s">
        <v>31</v>
      </c>
      <c r="O56" s="74" t="s">
        <v>32</v>
      </c>
      <c r="P56" s="74" t="s">
        <v>33</v>
      </c>
      <c r="Q56" s="74" t="s">
        <v>34</v>
      </c>
      <c r="R56" s="73">
        <v>2006</v>
      </c>
      <c r="S56" s="73">
        <v>2007</v>
      </c>
      <c r="T56" s="73">
        <v>2008</v>
      </c>
      <c r="U56" s="73">
        <v>2009</v>
      </c>
      <c r="V56" s="73">
        <v>2010</v>
      </c>
      <c r="W56" s="73">
        <v>2011</v>
      </c>
      <c r="X56" s="73">
        <v>2012</v>
      </c>
      <c r="Y56" s="73">
        <v>2013</v>
      </c>
      <c r="Z56" s="74" t="s">
        <v>27</v>
      </c>
      <c r="AA56" s="74" t="s">
        <v>28</v>
      </c>
      <c r="AB56" s="74" t="s">
        <v>29</v>
      </c>
      <c r="AC56" s="74" t="s">
        <v>30</v>
      </c>
      <c r="AD56" s="74" t="s">
        <v>31</v>
      </c>
      <c r="AE56" s="74" t="s">
        <v>32</v>
      </c>
      <c r="AF56" s="74" t="s">
        <v>33</v>
      </c>
      <c r="AG56" s="74" t="s">
        <v>34</v>
      </c>
      <c r="AH56" s="73" t="s">
        <v>27</v>
      </c>
      <c r="AI56" s="73" t="s">
        <v>28</v>
      </c>
      <c r="AJ56" s="73" t="s">
        <v>29</v>
      </c>
      <c r="AK56" s="73" t="s">
        <v>30</v>
      </c>
      <c r="AL56" s="73" t="s">
        <v>31</v>
      </c>
      <c r="AM56" s="73" t="s">
        <v>32</v>
      </c>
      <c r="AN56" s="73" t="s">
        <v>33</v>
      </c>
      <c r="AO56" s="73" t="s">
        <v>34</v>
      </c>
      <c r="AP56" s="74" t="s">
        <v>27</v>
      </c>
      <c r="AQ56" s="74" t="s">
        <v>28</v>
      </c>
      <c r="AR56" s="74" t="s">
        <v>29</v>
      </c>
      <c r="AS56" s="74" t="s">
        <v>30</v>
      </c>
      <c r="AT56" s="74" t="s">
        <v>31</v>
      </c>
      <c r="AU56" s="74" t="s">
        <v>32</v>
      </c>
      <c r="AV56" s="74" t="s">
        <v>33</v>
      </c>
      <c r="AW56" s="74" t="s">
        <v>34</v>
      </c>
      <c r="AX56" s="73" t="s">
        <v>27</v>
      </c>
      <c r="AY56" s="73" t="s">
        <v>28</v>
      </c>
      <c r="AZ56" s="73" t="s">
        <v>29</v>
      </c>
      <c r="BA56" s="73" t="s">
        <v>30</v>
      </c>
      <c r="BB56" s="73" t="s">
        <v>31</v>
      </c>
      <c r="BC56" s="73" t="s">
        <v>32</v>
      </c>
      <c r="BD56" s="73" t="s">
        <v>33</v>
      </c>
      <c r="BE56" s="73" t="s">
        <v>34</v>
      </c>
      <c r="BF56" s="74">
        <v>2006</v>
      </c>
      <c r="BG56" s="74">
        <v>2007</v>
      </c>
      <c r="BH56" s="74">
        <v>2008</v>
      </c>
      <c r="BI56" s="74">
        <v>2009</v>
      </c>
      <c r="BJ56" s="74">
        <v>2010</v>
      </c>
      <c r="BK56" s="74">
        <v>2011</v>
      </c>
      <c r="BL56" s="74">
        <v>2012</v>
      </c>
      <c r="BM56" s="74">
        <v>2013</v>
      </c>
      <c r="BN56" s="73">
        <v>2006</v>
      </c>
      <c r="BO56" s="73">
        <v>2007</v>
      </c>
      <c r="BP56" s="73">
        <v>2008</v>
      </c>
      <c r="BQ56" s="73">
        <v>2009</v>
      </c>
      <c r="BR56" s="73">
        <v>2010</v>
      </c>
      <c r="BS56" s="73">
        <v>2011</v>
      </c>
      <c r="BT56" s="73">
        <v>2012</v>
      </c>
      <c r="BU56" s="73">
        <v>2013</v>
      </c>
      <c r="BV56" s="74" t="s">
        <v>27</v>
      </c>
      <c r="BW56" s="74" t="s">
        <v>28</v>
      </c>
      <c r="BX56" s="74" t="s">
        <v>29</v>
      </c>
      <c r="BY56" s="74" t="s">
        <v>30</v>
      </c>
      <c r="BZ56" s="74" t="s">
        <v>31</v>
      </c>
      <c r="CA56" s="74" t="s">
        <v>32</v>
      </c>
      <c r="CB56" s="74" t="s">
        <v>33</v>
      </c>
      <c r="CC56" s="74" t="s">
        <v>34</v>
      </c>
      <c r="CD56" s="73">
        <v>2006</v>
      </c>
      <c r="CE56" s="73">
        <v>2007</v>
      </c>
      <c r="CF56" s="73">
        <v>2008</v>
      </c>
      <c r="CG56" s="73">
        <v>2009</v>
      </c>
      <c r="CH56" s="73">
        <v>2010</v>
      </c>
      <c r="CI56" s="73">
        <v>2011</v>
      </c>
      <c r="CJ56" s="73">
        <v>2012</v>
      </c>
      <c r="CK56" s="73">
        <v>2013</v>
      </c>
      <c r="CL56" s="74" t="s">
        <v>27</v>
      </c>
      <c r="CM56" s="74" t="s">
        <v>28</v>
      </c>
      <c r="CN56" s="74" t="s">
        <v>29</v>
      </c>
      <c r="CO56" s="74" t="s">
        <v>30</v>
      </c>
      <c r="CP56" s="74" t="s">
        <v>31</v>
      </c>
      <c r="CQ56" s="74" t="s">
        <v>32</v>
      </c>
      <c r="CR56" s="74" t="s">
        <v>33</v>
      </c>
      <c r="CS56" s="74" t="s">
        <v>34</v>
      </c>
      <c r="CT56" s="73">
        <v>2006</v>
      </c>
      <c r="CU56" s="73">
        <v>2007</v>
      </c>
      <c r="CV56" s="73">
        <v>2008</v>
      </c>
      <c r="CW56" s="73">
        <v>2009</v>
      </c>
      <c r="CX56" s="73">
        <v>2010</v>
      </c>
      <c r="CY56" s="73">
        <v>2011</v>
      </c>
      <c r="CZ56" s="73">
        <v>2012</v>
      </c>
      <c r="DA56" s="73">
        <v>2013</v>
      </c>
    </row>
    <row r="57" spans="1:105" s="6" customFormat="1" x14ac:dyDescent="0.25">
      <c r="A57" s="75" t="s">
        <v>92</v>
      </c>
      <c r="B57" s="79">
        <f t="shared" ref="B57:H57" si="18">(C57-C40+ABS(C45))/(1-ABS($B$52))</f>
        <v>651316.18155325798</v>
      </c>
      <c r="C57" s="79">
        <f t="shared" si="18"/>
        <v>650444.92152117938</v>
      </c>
      <c r="D57" s="79">
        <f t="shared" si="18"/>
        <v>655093.01260305429</v>
      </c>
      <c r="E57" s="79">
        <f t="shared" si="18"/>
        <v>650422.72648457298</v>
      </c>
      <c r="F57" s="79">
        <f t="shared" si="18"/>
        <v>687516.50942586537</v>
      </c>
      <c r="G57" s="79">
        <f t="shared" si="18"/>
        <v>727688.49837890069</v>
      </c>
      <c r="H57" s="79">
        <f t="shared" si="18"/>
        <v>760891.67317016865</v>
      </c>
      <c r="I57" s="79">
        <f>'[1]SD 4. Assets (RAB)'!K16</f>
        <v>790000.69814259012</v>
      </c>
      <c r="J57" s="80">
        <f t="shared" ref="J57:P57" si="19">(K57-K40+ABS(K45))/(1-ABS($J$52))</f>
        <v>7221555.0310508525</v>
      </c>
      <c r="K57" s="80">
        <f t="shared" si="19"/>
        <v>7748628.5551284226</v>
      </c>
      <c r="L57" s="80">
        <f t="shared" si="19"/>
        <v>8400579.5989945587</v>
      </c>
      <c r="M57" s="80">
        <f t="shared" si="19"/>
        <v>9177772.7824990842</v>
      </c>
      <c r="N57" s="80">
        <f t="shared" si="19"/>
        <v>10219297.795823263</v>
      </c>
      <c r="O57" s="80">
        <f t="shared" si="19"/>
        <v>11338049.036075165</v>
      </c>
      <c r="P57" s="80">
        <f t="shared" si="19"/>
        <v>12555767.455278989</v>
      </c>
      <c r="Q57" s="80">
        <f>'[1]SD 4. Assets (RAB)'!S16</f>
        <v>13281425.280390274</v>
      </c>
      <c r="R57" s="79">
        <f t="shared" ref="R57:W57" si="20">(S57-S40+ABS(S45))/(1-ABS($R$52))</f>
        <v>1063080.6524185874</v>
      </c>
      <c r="S57" s="79">
        <f t="shared" si="20"/>
        <v>1067419.876116442</v>
      </c>
      <c r="T57" s="79">
        <f t="shared" si="20"/>
        <v>1075997.8546775663</v>
      </c>
      <c r="U57" s="79">
        <f t="shared" si="20"/>
        <v>1097647.9110112567</v>
      </c>
      <c r="V57" s="79">
        <f t="shared" si="20"/>
        <v>1145010.1136168761</v>
      </c>
      <c r="W57" s="79">
        <f t="shared" si="20"/>
        <v>1198633.2782299554</v>
      </c>
      <c r="X57" s="79">
        <f>(Y57-Y40+ABS(Y45))/(1-ABS($R$52))</f>
        <v>1228602.183888413</v>
      </c>
      <c r="Y57" s="79">
        <f>'[1]SD 4. Assets (RAB)'!AA16*N27</f>
        <v>1273790.3621976234</v>
      </c>
      <c r="Z57" s="80">
        <f t="shared" ref="Z57:AF57" si="21">(AA57-AA40+ABS(AA45))/(1-ABS($Z$52))</f>
        <v>3451808.8404427404</v>
      </c>
      <c r="AA57" s="80">
        <f t="shared" si="21"/>
        <v>3664343.1377154351</v>
      </c>
      <c r="AB57" s="80">
        <f t="shared" si="21"/>
        <v>3843378.1308618253</v>
      </c>
      <c r="AC57" s="80">
        <f t="shared" si="21"/>
        <v>4110121.7273707553</v>
      </c>
      <c r="AD57" s="80">
        <f t="shared" si="21"/>
        <v>4321088.2599451402</v>
      </c>
      <c r="AE57" s="80">
        <f t="shared" si="21"/>
        <v>4599920.2233021948</v>
      </c>
      <c r="AF57" s="80">
        <f t="shared" si="21"/>
        <v>4996003.4519225964</v>
      </c>
      <c r="AG57" s="80">
        <f>'[1]SD 4. Assets (RAB)'!AI16</f>
        <v>5295965.5158049921</v>
      </c>
      <c r="AH57" s="79">
        <f t="shared" ref="AH57:AN57" si="22">(AI57-AI40+ABS(AI45))/(1-ABS($AH$52))</f>
        <v>5251792.3262300426</v>
      </c>
      <c r="AI57" s="79">
        <f t="shared" si="22"/>
        <v>5563046.6886175247</v>
      </c>
      <c r="AJ57" s="79">
        <f t="shared" si="22"/>
        <v>5767384.5587244937</v>
      </c>
      <c r="AK57" s="79">
        <f t="shared" si="22"/>
        <v>6124201.7070353422</v>
      </c>
      <c r="AL57" s="79">
        <f t="shared" si="22"/>
        <v>6757200.110774857</v>
      </c>
      <c r="AM57" s="79">
        <f t="shared" si="22"/>
        <v>7171394.8777147131</v>
      </c>
      <c r="AN57" s="79">
        <f t="shared" si="22"/>
        <v>7582880.8948675832</v>
      </c>
      <c r="AO57" s="79">
        <f>'[1]SD 4. Assets (RAB)'!AQ16</f>
        <v>7963793.207945127</v>
      </c>
      <c r="AP57" s="80">
        <f t="shared" ref="AP57:AV57" si="23">(AQ57-AQ40+ABS(AQ45))/(1-ABS($AP$52))</f>
        <v>5400391.3059625169</v>
      </c>
      <c r="AQ57" s="80">
        <f t="shared" si="23"/>
        <v>5672719.6326213544</v>
      </c>
      <c r="AR57" s="80">
        <f t="shared" si="23"/>
        <v>5851065.5937147234</v>
      </c>
      <c r="AS57" s="80">
        <f t="shared" si="23"/>
        <v>6077580.0524948454</v>
      </c>
      <c r="AT57" s="80">
        <f t="shared" si="23"/>
        <v>6200220.6283195829</v>
      </c>
      <c r="AU57" s="80">
        <f t="shared" si="23"/>
        <v>6510413.0135263056</v>
      </c>
      <c r="AV57" s="80">
        <f t="shared" si="23"/>
        <v>6745072.8252028832</v>
      </c>
      <c r="AW57" s="80">
        <f>'[1]SD 4. Assets (RAB)'!AY16</f>
        <v>7003960.9199999999</v>
      </c>
      <c r="AX57" s="79">
        <f t="shared" ref="AX57:BD57" si="24">(AY57-AY40+ABS(AY45))/(1-ABS($AX$52))</f>
        <v>3763556.599370671</v>
      </c>
      <c r="AY57" s="79">
        <f t="shared" si="24"/>
        <v>4052663.2671789634</v>
      </c>
      <c r="AZ57" s="79">
        <f t="shared" si="24"/>
        <v>4376666.1926161814</v>
      </c>
      <c r="BA57" s="79">
        <f t="shared" si="24"/>
        <v>4796476.6913681217</v>
      </c>
      <c r="BB57" s="79">
        <f t="shared" si="24"/>
        <v>5228684.7637901269</v>
      </c>
      <c r="BC57" s="79">
        <f t="shared" si="24"/>
        <v>5675457.2378017167</v>
      </c>
      <c r="BD57" s="79">
        <f t="shared" si="24"/>
        <v>6133333.8785469402</v>
      </c>
      <c r="BE57" s="79">
        <f>'[1]SD 4. Assets (RAB)'!BG16</f>
        <v>6432858.5021103006</v>
      </c>
      <c r="BF57" s="80">
        <f t="shared" ref="BF57:BL57" si="25">(BG57-BG40+ABS(BG45))/(1-ABS($BF$52))</f>
        <v>584405.11035545636</v>
      </c>
      <c r="BG57" s="80">
        <f t="shared" si="25"/>
        <v>606758.30370587809</v>
      </c>
      <c r="BH57" s="80">
        <f t="shared" si="25"/>
        <v>605594.2474509168</v>
      </c>
      <c r="BI57" s="80">
        <f t="shared" si="25"/>
        <v>636970.70574143529</v>
      </c>
      <c r="BJ57" s="80">
        <f t="shared" si="25"/>
        <v>684649.18231304013</v>
      </c>
      <c r="BK57" s="80">
        <f t="shared" si="25"/>
        <v>758944.61249502515</v>
      </c>
      <c r="BL57" s="80">
        <f t="shared" si="25"/>
        <v>817439.78694047104</v>
      </c>
      <c r="BM57" s="80">
        <f>'[1]SD 4. Assets (RAB)'!BO16*N27</f>
        <v>877876.99745687481</v>
      </c>
      <c r="BN57" s="79">
        <f t="shared" ref="BN57:BT57" si="26">(BO57-BO40+ABS(BO45))/(1-ABS($BN$52))</f>
        <v>1780785.6882592591</v>
      </c>
      <c r="BO57" s="79">
        <f t="shared" si="26"/>
        <v>1828678.7417524199</v>
      </c>
      <c r="BP57" s="79">
        <f t="shared" si="26"/>
        <v>1877390.0412459995</v>
      </c>
      <c r="BQ57" s="79">
        <f t="shared" si="26"/>
        <v>1918733.8737757509</v>
      </c>
      <c r="BR57" s="79">
        <f t="shared" si="26"/>
        <v>1996080.4075113719</v>
      </c>
      <c r="BS57" s="79">
        <f t="shared" si="26"/>
        <v>2096728.0801040723</v>
      </c>
      <c r="BT57" s="79">
        <f t="shared" si="26"/>
        <v>2207903.2059711856</v>
      </c>
      <c r="BU57" s="79">
        <f>'[1]SD 4. Assets (RAB)'!BW16*N27</f>
        <v>2335187.2983666528</v>
      </c>
      <c r="BV57" s="80">
        <f t="shared" ref="BV57:CB57" si="27">(BW57-BW40+ABS(BW45))/(1-ABS($BV$52))</f>
        <v>3166720.6981344838</v>
      </c>
      <c r="BW57" s="80">
        <f t="shared" si="27"/>
        <v>3092026.4137150156</v>
      </c>
      <c r="BX57" s="80">
        <f t="shared" si="27"/>
        <v>3012814.6154610575</v>
      </c>
      <c r="BY57" s="80">
        <f t="shared" si="27"/>
        <v>2989506.1175284199</v>
      </c>
      <c r="BZ57" s="80">
        <f t="shared" si="27"/>
        <v>2934132.3629692867</v>
      </c>
      <c r="CA57" s="80">
        <f t="shared" si="27"/>
        <v>3026142.9287463622</v>
      </c>
      <c r="CB57" s="80">
        <f t="shared" si="27"/>
        <v>3163414.6117912293</v>
      </c>
      <c r="CC57" s="80">
        <f>'[1]SD 4. Assets (RAB)'!CE16</f>
        <v>3296253.9034986207</v>
      </c>
      <c r="CD57" s="79">
        <f t="shared" ref="CD57:CJ57" si="28">(CE57-CE40+ABS(CE45))/(1-ABS($CD$52))</f>
        <v>1756088.8690401218</v>
      </c>
      <c r="CE57" s="79">
        <f t="shared" si="28"/>
        <v>1805767.5481049831</v>
      </c>
      <c r="CF57" s="79">
        <f t="shared" si="28"/>
        <v>1913466.0556001898</v>
      </c>
      <c r="CG57" s="79">
        <f t="shared" si="28"/>
        <v>2064303.1693321241</v>
      </c>
      <c r="CH57" s="79">
        <f t="shared" si="28"/>
        <v>2226972.2148582209</v>
      </c>
      <c r="CI57" s="79">
        <f t="shared" si="28"/>
        <v>2380228.2345913602</v>
      </c>
      <c r="CJ57" s="79">
        <f t="shared" si="28"/>
        <v>2563903.8857363835</v>
      </c>
      <c r="CK57" s="79">
        <f>'[1]SD 4. Assets (RAB)'!CM16*N27</f>
        <v>2784901.1101465914</v>
      </c>
      <c r="CL57" s="80">
        <f t="shared" ref="CL57:CR57" si="29">(CM57-CM40+ABS(CM45))/(1-ABS($CL$52))</f>
        <v>1060883.3601835184</v>
      </c>
      <c r="CM57" s="80">
        <f t="shared" si="29"/>
        <v>1094765.5645614893</v>
      </c>
      <c r="CN57" s="80">
        <f t="shared" si="29"/>
        <v>1137338.8057448764</v>
      </c>
      <c r="CO57" s="80">
        <f t="shared" si="29"/>
        <v>1195126.5608374786</v>
      </c>
      <c r="CP57" s="80">
        <f t="shared" si="29"/>
        <v>1268853.1359020057</v>
      </c>
      <c r="CQ57" s="80">
        <f t="shared" si="29"/>
        <v>1333534.6209308652</v>
      </c>
      <c r="CR57" s="80">
        <f t="shared" si="29"/>
        <v>1365114.2572998393</v>
      </c>
      <c r="CS57" s="80">
        <f>'[1]SD 4. Assets (RAB)'!CU16</f>
        <v>1370837.420002891</v>
      </c>
      <c r="CT57" s="79">
        <f t="shared" ref="CT57:CZ57" si="30">(CU57-CU40+ABS(CU45))/(1-ABS($CT$52))</f>
        <v>1409134.9266391317</v>
      </c>
      <c r="CU57" s="79">
        <f t="shared" si="30"/>
        <v>1397071.0047617201</v>
      </c>
      <c r="CV57" s="79">
        <f t="shared" si="30"/>
        <v>1387319.4199378137</v>
      </c>
      <c r="CW57" s="79">
        <f t="shared" si="30"/>
        <v>1411683.4547239346</v>
      </c>
      <c r="CX57" s="79">
        <f t="shared" si="30"/>
        <v>1445635.9824420125</v>
      </c>
      <c r="CY57" s="79">
        <f t="shared" si="30"/>
        <v>1535570.4633411064</v>
      </c>
      <c r="CZ57" s="79">
        <f t="shared" si="30"/>
        <v>1633319.0066671825</v>
      </c>
      <c r="DA57" s="79">
        <f>'[1]SD 4. Assets (RAB)'!DC16*N27</f>
        <v>1709929.3396694569</v>
      </c>
    </row>
    <row r="58" spans="1:105" s="6" customFormat="1" x14ac:dyDescent="0.25"/>
    <row r="59" spans="1:105" s="6" customFormat="1" x14ac:dyDescent="0.25"/>
    <row r="60" spans="1:105" s="6" customFormat="1" x14ac:dyDescent="0.25"/>
    <row r="61" spans="1:105" x14ac:dyDescent="0.25">
      <c r="I61" s="92"/>
      <c r="Q61" s="92"/>
      <c r="Y61" s="92"/>
      <c r="AG61" s="92"/>
      <c r="AO61" s="92"/>
      <c r="AW61" s="92"/>
      <c r="BE61" s="92"/>
      <c r="BM61" s="92"/>
      <c r="BU61" s="92"/>
      <c r="CC61" s="92"/>
      <c r="CK61" s="92"/>
      <c r="CS61" s="92"/>
      <c r="DA61" s="92"/>
    </row>
    <row r="66" spans="2:105" x14ac:dyDescent="0.25"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87"/>
      <c r="AA66" s="87"/>
      <c r="AB66" s="87"/>
      <c r="AC66" s="87"/>
      <c r="AD66" s="87"/>
      <c r="AE66" s="87"/>
      <c r="AF66" s="87"/>
      <c r="AG66" s="87"/>
      <c r="AH66" s="87"/>
      <c r="AI66" s="87"/>
      <c r="AJ66" s="87"/>
      <c r="AK66" s="87"/>
      <c r="AL66" s="87"/>
      <c r="AM66" s="87"/>
      <c r="AN66" s="87"/>
      <c r="AO66" s="87"/>
      <c r="AP66" s="87"/>
      <c r="AQ66" s="87"/>
      <c r="AR66" s="87"/>
      <c r="AS66" s="87"/>
      <c r="AT66" s="87"/>
      <c r="AU66" s="87"/>
      <c r="AV66" s="87"/>
      <c r="AW66" s="87"/>
      <c r="AX66" s="87"/>
      <c r="AY66" s="87"/>
      <c r="AZ66" s="87"/>
      <c r="BA66" s="87"/>
      <c r="BB66" s="87"/>
      <c r="BC66" s="87"/>
      <c r="BD66" s="87"/>
      <c r="BE66" s="87"/>
      <c r="BF66" s="87"/>
      <c r="BG66" s="87"/>
      <c r="BH66" s="87"/>
      <c r="BI66" s="87"/>
      <c r="BJ66" s="87"/>
      <c r="BK66" s="87"/>
      <c r="BL66" s="87"/>
      <c r="BM66" s="87"/>
      <c r="BN66" s="87"/>
      <c r="BO66" s="87"/>
      <c r="BP66" s="87"/>
      <c r="BQ66" s="87"/>
      <c r="BR66" s="87"/>
      <c r="BS66" s="87"/>
      <c r="BT66" s="87"/>
      <c r="BU66" s="87"/>
      <c r="BV66" s="87"/>
      <c r="BW66" s="87"/>
      <c r="BX66" s="87"/>
      <c r="BY66" s="87"/>
      <c r="BZ66" s="87"/>
      <c r="CA66" s="87"/>
      <c r="CB66" s="87"/>
      <c r="CC66" s="87"/>
      <c r="CD66" s="87"/>
      <c r="CE66" s="87"/>
      <c r="CF66" s="87"/>
      <c r="CG66" s="87"/>
      <c r="CH66" s="87"/>
      <c r="CI66" s="87"/>
      <c r="CJ66" s="87"/>
      <c r="CK66" s="87"/>
      <c r="CL66" s="87"/>
      <c r="CM66" s="87"/>
      <c r="CN66" s="87"/>
      <c r="CO66" s="87"/>
      <c r="CP66" s="87"/>
      <c r="CQ66" s="87"/>
      <c r="CR66" s="87"/>
      <c r="CS66" s="87"/>
      <c r="CT66" s="87"/>
      <c r="CU66" s="87"/>
      <c r="CV66" s="87"/>
      <c r="CW66" s="87"/>
      <c r="CX66" s="87"/>
      <c r="CY66" s="87"/>
      <c r="CZ66" s="87"/>
      <c r="DA66" s="87"/>
    </row>
    <row r="67" spans="2:105" x14ac:dyDescent="0.25"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87"/>
      <c r="AG67" s="87"/>
      <c r="AH67" s="87"/>
      <c r="AI67" s="87"/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87"/>
      <c r="AU67" s="87"/>
      <c r="AV67" s="87"/>
      <c r="AW67" s="87"/>
      <c r="AX67" s="87"/>
      <c r="AY67" s="87"/>
      <c r="AZ67" s="87"/>
      <c r="BA67" s="87"/>
      <c r="BB67" s="87"/>
      <c r="BC67" s="87"/>
      <c r="BD67" s="87"/>
      <c r="BE67" s="87"/>
      <c r="BF67" s="87"/>
      <c r="BG67" s="87"/>
      <c r="BH67" s="87"/>
      <c r="BI67" s="87"/>
      <c r="BJ67" s="87"/>
      <c r="BK67" s="87"/>
      <c r="BL67" s="87"/>
      <c r="BM67" s="87"/>
      <c r="BN67" s="87"/>
      <c r="BO67" s="87"/>
      <c r="BP67" s="87"/>
      <c r="BQ67" s="87"/>
      <c r="BR67" s="87"/>
      <c r="BS67" s="87"/>
      <c r="BT67" s="87"/>
      <c r="BU67" s="87"/>
      <c r="BV67" s="87"/>
      <c r="BW67" s="87"/>
      <c r="BX67" s="87"/>
      <c r="BY67" s="87"/>
      <c r="BZ67" s="87"/>
      <c r="CA67" s="87"/>
      <c r="CB67" s="87"/>
      <c r="CC67" s="87"/>
      <c r="CD67" s="87"/>
      <c r="CE67" s="87"/>
      <c r="CF67" s="87"/>
      <c r="CG67" s="87"/>
      <c r="CH67" s="87"/>
      <c r="CI67" s="87"/>
      <c r="CJ67" s="87"/>
      <c r="CK67" s="87"/>
      <c r="CL67" s="87"/>
      <c r="CM67" s="87"/>
      <c r="CN67" s="87"/>
      <c r="CO67" s="87"/>
      <c r="CP67" s="87"/>
      <c r="CQ67" s="87"/>
      <c r="CR67" s="87"/>
      <c r="CS67" s="87"/>
      <c r="CT67" s="87"/>
      <c r="CU67" s="87"/>
      <c r="CV67" s="87"/>
      <c r="CW67" s="87"/>
      <c r="CX67" s="87"/>
      <c r="CY67" s="87"/>
      <c r="CZ67" s="87"/>
      <c r="DA67" s="87"/>
    </row>
    <row r="68" spans="2:105" x14ac:dyDescent="0.25"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/>
      <c r="AJ68" s="87"/>
      <c r="AK68" s="87"/>
      <c r="AL68" s="87"/>
      <c r="AM68" s="87"/>
      <c r="AN68" s="87"/>
      <c r="AO68" s="87"/>
      <c r="AP68" s="87"/>
      <c r="AQ68" s="87"/>
      <c r="AR68" s="87"/>
      <c r="AS68" s="87"/>
      <c r="AT68" s="87"/>
      <c r="AU68" s="87"/>
      <c r="AV68" s="87"/>
      <c r="AW68" s="87"/>
      <c r="AX68" s="87"/>
      <c r="AY68" s="87"/>
      <c r="AZ68" s="87"/>
      <c r="BA68" s="87"/>
      <c r="BB68" s="87"/>
      <c r="BC68" s="87"/>
      <c r="BD68" s="87"/>
      <c r="BE68" s="87"/>
      <c r="BF68" s="87"/>
      <c r="BG68" s="87"/>
      <c r="BH68" s="87"/>
      <c r="BI68" s="87"/>
      <c r="BJ68" s="87"/>
      <c r="BK68" s="87"/>
      <c r="BL68" s="87"/>
      <c r="BM68" s="87"/>
      <c r="BN68" s="87"/>
      <c r="BO68" s="87"/>
      <c r="BP68" s="87"/>
      <c r="BQ68" s="87"/>
      <c r="BR68" s="87"/>
      <c r="BS68" s="87"/>
      <c r="BT68" s="87"/>
      <c r="BU68" s="87"/>
      <c r="BV68" s="87"/>
      <c r="BW68" s="87"/>
      <c r="BX68" s="87"/>
      <c r="BY68" s="87"/>
      <c r="BZ68" s="87"/>
      <c r="CA68" s="87"/>
      <c r="CB68" s="87"/>
      <c r="CC68" s="87"/>
      <c r="CD68" s="87"/>
      <c r="CE68" s="87"/>
      <c r="CF68" s="87"/>
      <c r="CG68" s="87"/>
      <c r="CH68" s="87"/>
      <c r="CI68" s="87"/>
      <c r="CJ68" s="87"/>
      <c r="CK68" s="87"/>
      <c r="CL68" s="87"/>
      <c r="CM68" s="87"/>
      <c r="CN68" s="87"/>
      <c r="CO68" s="87"/>
      <c r="CP68" s="87"/>
      <c r="CQ68" s="87"/>
      <c r="CR68" s="87"/>
      <c r="CS68" s="87"/>
      <c r="CT68" s="87"/>
      <c r="CU68" s="87"/>
      <c r="CV68" s="87"/>
      <c r="CW68" s="87"/>
      <c r="CX68" s="87"/>
      <c r="CY68" s="87"/>
      <c r="CZ68" s="87"/>
      <c r="DA68" s="87"/>
    </row>
    <row r="69" spans="2:105" x14ac:dyDescent="0.25"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87"/>
      <c r="AU69" s="87"/>
      <c r="AV69" s="87"/>
      <c r="AW69" s="87"/>
      <c r="AX69" s="87"/>
      <c r="AY69" s="87"/>
      <c r="AZ69" s="87"/>
      <c r="BA69" s="87"/>
      <c r="BB69" s="87"/>
      <c r="BC69" s="87"/>
      <c r="BD69" s="87"/>
      <c r="BE69" s="87"/>
      <c r="BF69" s="87"/>
      <c r="BG69" s="87"/>
      <c r="BH69" s="87"/>
      <c r="BI69" s="87"/>
      <c r="BJ69" s="87"/>
      <c r="BK69" s="87"/>
      <c r="BL69" s="87"/>
      <c r="BM69" s="87"/>
      <c r="BN69" s="87"/>
      <c r="BO69" s="87"/>
      <c r="BP69" s="87"/>
      <c r="BQ69" s="87"/>
      <c r="BR69" s="87"/>
      <c r="BS69" s="87"/>
      <c r="BT69" s="87"/>
      <c r="BU69" s="87"/>
      <c r="BV69" s="87"/>
      <c r="BW69" s="87"/>
      <c r="BX69" s="87"/>
      <c r="BY69" s="87"/>
      <c r="BZ69" s="87"/>
      <c r="CA69" s="87"/>
      <c r="CB69" s="87"/>
      <c r="CC69" s="87"/>
      <c r="CD69" s="87"/>
      <c r="CE69" s="87"/>
      <c r="CF69" s="87"/>
      <c r="CG69" s="87"/>
      <c r="CH69" s="87"/>
      <c r="CI69" s="87"/>
      <c r="CJ69" s="87"/>
      <c r="CK69" s="87"/>
      <c r="CL69" s="87"/>
      <c r="CM69" s="87"/>
      <c r="CN69" s="87"/>
      <c r="CO69" s="87"/>
      <c r="CP69" s="87"/>
      <c r="CQ69" s="87"/>
      <c r="CR69" s="87"/>
      <c r="CS69" s="87"/>
      <c r="CT69" s="87"/>
      <c r="CU69" s="87"/>
      <c r="CV69" s="87"/>
      <c r="CW69" s="87"/>
      <c r="CX69" s="87"/>
      <c r="CY69" s="87"/>
      <c r="CZ69" s="87"/>
      <c r="DA69" s="87"/>
    </row>
  </sheetData>
  <phoneticPr fontId="1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73"/>
  <sheetViews>
    <sheetView topLeftCell="AC1" workbookViewId="0">
      <selection activeCell="AM27" sqref="AM27"/>
    </sheetView>
  </sheetViews>
  <sheetFormatPr defaultRowHeight="15" x14ac:dyDescent="0.25"/>
  <cols>
    <col min="1" max="1" width="10.140625" style="6" bestFit="1" customWidth="1"/>
    <col min="2" max="7" width="12.7109375" style="6" customWidth="1"/>
    <col min="8" max="9" width="9.140625" style="6" customWidth="1"/>
    <col min="11" max="16" width="10.7109375" style="48" customWidth="1"/>
    <col min="19" max="24" width="10.7109375" customWidth="1"/>
    <col min="27" max="32" width="10.7109375" customWidth="1"/>
    <col min="34" max="34" width="7.140625" customWidth="1"/>
    <col min="36" max="36" width="10.5703125" customWidth="1"/>
    <col min="39" max="39" width="16.7109375" customWidth="1"/>
    <col min="42" max="42" width="10.28515625" customWidth="1"/>
    <col min="45" max="45" width="17.5703125" customWidth="1"/>
    <col min="48" max="48" width="17.5703125" customWidth="1"/>
    <col min="92" max="92" width="10.42578125" customWidth="1"/>
  </cols>
  <sheetData>
    <row r="1" spans="1:50" x14ac:dyDescent="0.25">
      <c r="A1" s="5" t="s">
        <v>121</v>
      </c>
      <c r="H1" s="29"/>
      <c r="I1" s="29"/>
      <c r="J1" s="23"/>
      <c r="K1" s="44"/>
      <c r="L1" s="44"/>
      <c r="M1" s="44"/>
      <c r="N1" s="44"/>
      <c r="O1" s="44"/>
      <c r="P1" s="44"/>
      <c r="Q1" s="6"/>
      <c r="R1" s="23"/>
      <c r="S1" s="6"/>
      <c r="T1" s="6"/>
      <c r="U1" s="6"/>
      <c r="V1" s="6"/>
      <c r="W1" s="6"/>
      <c r="X1" s="6"/>
      <c r="Y1" s="6"/>
      <c r="Z1" s="23"/>
      <c r="AA1" s="6"/>
      <c r="AB1" s="6"/>
      <c r="AC1" s="6"/>
      <c r="AD1" s="6"/>
      <c r="AE1" s="6"/>
      <c r="AF1" s="6"/>
      <c r="AG1" s="6"/>
      <c r="AH1" s="6"/>
      <c r="AI1" s="23"/>
      <c r="AJ1" s="5" t="s">
        <v>60</v>
      </c>
      <c r="AK1" s="6"/>
      <c r="AL1" s="6"/>
      <c r="AM1" s="6"/>
      <c r="AN1" s="6"/>
      <c r="AO1" s="23"/>
      <c r="AP1" s="5" t="s">
        <v>60</v>
      </c>
      <c r="AQ1" s="6"/>
      <c r="AR1" s="6"/>
      <c r="AS1" s="6"/>
      <c r="AT1" s="6"/>
      <c r="AU1" s="23"/>
      <c r="AV1" s="5" t="s">
        <v>60</v>
      </c>
      <c r="AW1" s="6"/>
      <c r="AX1" s="6"/>
    </row>
    <row r="2" spans="1:50" s="3" customFormat="1" ht="30.75" customHeight="1" x14ac:dyDescent="0.25">
      <c r="A2" s="20"/>
      <c r="B2" s="20"/>
      <c r="C2" s="20"/>
      <c r="D2" s="20"/>
      <c r="E2" s="20"/>
      <c r="F2" s="20"/>
      <c r="G2" s="20"/>
      <c r="H2" s="57"/>
      <c r="I2" s="57"/>
      <c r="J2" s="58"/>
      <c r="K2" s="59"/>
      <c r="L2" s="59"/>
      <c r="M2" s="59"/>
      <c r="N2" s="59"/>
      <c r="O2" s="59"/>
      <c r="P2" s="59"/>
      <c r="Q2" s="20"/>
      <c r="R2" s="58"/>
      <c r="S2" s="20"/>
      <c r="T2" s="20"/>
      <c r="U2" s="20"/>
      <c r="V2" s="20"/>
      <c r="W2" s="20"/>
      <c r="X2" s="20"/>
      <c r="Y2" s="20"/>
      <c r="Z2" s="58"/>
      <c r="AA2" s="20"/>
      <c r="AB2" s="20"/>
      <c r="AC2" s="20"/>
      <c r="AD2" s="20"/>
      <c r="AE2" s="20"/>
      <c r="AF2" s="20"/>
      <c r="AG2" s="20"/>
      <c r="AH2" s="20"/>
      <c r="AI2" s="58"/>
      <c r="AJ2" s="20" t="s">
        <v>51</v>
      </c>
      <c r="AK2" s="20" t="s">
        <v>52</v>
      </c>
      <c r="AL2" s="20" t="s">
        <v>61</v>
      </c>
      <c r="AM2" s="59" t="s">
        <v>61</v>
      </c>
      <c r="AN2" s="20"/>
      <c r="AO2" s="58"/>
      <c r="AP2" s="20" t="s">
        <v>51</v>
      </c>
      <c r="AQ2" s="20" t="s">
        <v>52</v>
      </c>
      <c r="AR2" s="20" t="s">
        <v>61</v>
      </c>
      <c r="AS2" s="61" t="s">
        <v>61</v>
      </c>
      <c r="AT2" s="20"/>
      <c r="AU2" s="58"/>
      <c r="AV2" s="61" t="s">
        <v>61</v>
      </c>
      <c r="AW2" s="20"/>
      <c r="AX2" s="20"/>
    </row>
    <row r="3" spans="1:50" s="3" customFormat="1" ht="30.75" customHeight="1" x14ac:dyDescent="0.25">
      <c r="A3" s="5" t="s">
        <v>114</v>
      </c>
      <c r="B3" s="20"/>
      <c r="C3" s="20"/>
      <c r="D3" s="20"/>
      <c r="E3" s="20"/>
      <c r="F3" s="20"/>
      <c r="G3" s="20"/>
      <c r="H3" s="57"/>
      <c r="I3" s="57"/>
      <c r="J3" s="58"/>
      <c r="K3" s="60" t="s">
        <v>54</v>
      </c>
      <c r="L3" s="59"/>
      <c r="M3" s="59"/>
      <c r="N3" s="59"/>
      <c r="O3" s="59"/>
      <c r="P3" s="59"/>
      <c r="Q3" s="20"/>
      <c r="R3" s="58"/>
      <c r="S3" s="61" t="s">
        <v>54</v>
      </c>
      <c r="T3" s="20"/>
      <c r="U3" s="20"/>
      <c r="V3" s="20"/>
      <c r="W3" s="20"/>
      <c r="X3" s="20"/>
      <c r="Y3" s="20"/>
      <c r="Z3" s="58"/>
      <c r="AA3" s="61" t="s">
        <v>40</v>
      </c>
      <c r="AB3" s="20"/>
      <c r="AC3" s="20"/>
      <c r="AD3" s="20"/>
      <c r="AE3" s="20"/>
      <c r="AF3" s="20"/>
      <c r="AG3" s="20"/>
      <c r="AH3" s="20"/>
      <c r="AI3" s="58"/>
      <c r="AJ3" s="20" t="s">
        <v>53</v>
      </c>
      <c r="AK3" s="20" t="s">
        <v>53</v>
      </c>
      <c r="AL3" s="20" t="s">
        <v>53</v>
      </c>
      <c r="AM3" s="59" t="s">
        <v>118</v>
      </c>
      <c r="AN3" s="20"/>
      <c r="AO3" s="58"/>
      <c r="AP3" s="20" t="s">
        <v>53</v>
      </c>
      <c r="AQ3" s="20" t="s">
        <v>53</v>
      </c>
      <c r="AR3" s="20" t="s">
        <v>53</v>
      </c>
      <c r="AS3" s="60" t="s">
        <v>117</v>
      </c>
      <c r="AT3" s="20"/>
      <c r="AU3" s="58"/>
      <c r="AV3" s="60" t="s">
        <v>117</v>
      </c>
      <c r="AW3" s="20"/>
      <c r="AX3" s="20"/>
    </row>
    <row r="4" spans="1:50" x14ac:dyDescent="0.25">
      <c r="A4" s="6" t="s">
        <v>116</v>
      </c>
      <c r="H4" s="29"/>
      <c r="I4" s="29"/>
      <c r="J4" s="23"/>
      <c r="K4" s="44" t="s">
        <v>25</v>
      </c>
      <c r="L4" s="44"/>
      <c r="M4" s="44"/>
      <c r="N4" s="44"/>
      <c r="O4" s="44"/>
      <c r="P4" s="44"/>
      <c r="Q4" s="6"/>
      <c r="R4" s="23"/>
      <c r="S4" s="6" t="s">
        <v>26</v>
      </c>
      <c r="T4" s="6"/>
      <c r="U4" s="6"/>
      <c r="V4" s="6"/>
      <c r="W4" s="6"/>
      <c r="X4" s="6"/>
      <c r="Y4" s="6"/>
      <c r="Z4" s="23"/>
      <c r="AA4" s="6"/>
      <c r="AB4" s="6"/>
      <c r="AC4" s="6"/>
      <c r="AD4" s="6"/>
      <c r="AE4" s="6"/>
      <c r="AF4" s="6"/>
      <c r="AG4" s="6"/>
      <c r="AH4" s="6"/>
      <c r="AI4" s="23"/>
      <c r="AJ4" s="24" t="s">
        <v>55</v>
      </c>
      <c r="AK4" s="6"/>
      <c r="AL4" s="6"/>
      <c r="AM4" s="6"/>
      <c r="AN4" s="6"/>
      <c r="AO4" s="23"/>
      <c r="AP4" s="24" t="s">
        <v>62</v>
      </c>
      <c r="AQ4" s="6"/>
      <c r="AR4" s="6"/>
      <c r="AS4" s="6"/>
      <c r="AT4" s="6"/>
      <c r="AU4" s="23"/>
      <c r="AV4" s="24" t="s">
        <v>56</v>
      </c>
      <c r="AW4" s="6"/>
      <c r="AX4" s="6"/>
    </row>
    <row r="5" spans="1:50" s="48" customFormat="1" ht="166.5" customHeight="1" x14ac:dyDescent="0.25">
      <c r="A5" s="44"/>
      <c r="B5" s="49" t="s">
        <v>2</v>
      </c>
      <c r="C5" s="50" t="s">
        <v>0</v>
      </c>
      <c r="D5" s="50" t="s">
        <v>5</v>
      </c>
      <c r="E5" s="50" t="s">
        <v>4</v>
      </c>
      <c r="F5" s="50" t="s">
        <v>7</v>
      </c>
      <c r="G5" s="50" t="s">
        <v>6</v>
      </c>
      <c r="H5" s="46"/>
      <c r="I5" s="46"/>
      <c r="J5" s="47"/>
      <c r="K5" s="55" t="s">
        <v>35</v>
      </c>
      <c r="L5" s="55" t="s">
        <v>63</v>
      </c>
      <c r="M5" s="55" t="s">
        <v>36</v>
      </c>
      <c r="N5" s="55" t="s">
        <v>37</v>
      </c>
      <c r="O5" s="55" t="s">
        <v>38</v>
      </c>
      <c r="P5" s="55" t="s">
        <v>39</v>
      </c>
      <c r="Q5" s="44"/>
      <c r="R5" s="47"/>
      <c r="S5" s="55" t="s">
        <v>35</v>
      </c>
      <c r="T5" s="55" t="s">
        <v>63</v>
      </c>
      <c r="U5" s="55" t="s">
        <v>36</v>
      </c>
      <c r="V5" s="55" t="s">
        <v>37</v>
      </c>
      <c r="W5" s="55" t="s">
        <v>38</v>
      </c>
      <c r="X5" s="55" t="s">
        <v>39</v>
      </c>
      <c r="Y5" s="44"/>
      <c r="Z5" s="47"/>
      <c r="AA5" s="69" t="s">
        <v>35</v>
      </c>
      <c r="AB5" s="69" t="s">
        <v>63</v>
      </c>
      <c r="AC5" s="69" t="s">
        <v>36</v>
      </c>
      <c r="AD5" s="69" t="s">
        <v>37</v>
      </c>
      <c r="AE5" s="69" t="s">
        <v>38</v>
      </c>
      <c r="AF5" s="69" t="s">
        <v>39</v>
      </c>
      <c r="AG5" s="69" t="s">
        <v>115</v>
      </c>
      <c r="AH5" s="45"/>
      <c r="AI5" s="47"/>
      <c r="AJ5" s="44"/>
      <c r="AK5" s="44"/>
      <c r="AL5" s="44"/>
      <c r="AM5" s="44"/>
      <c r="AN5" s="44"/>
      <c r="AO5" s="47"/>
      <c r="AP5" s="44"/>
      <c r="AQ5" s="44"/>
      <c r="AR5" s="44"/>
      <c r="AS5" s="44"/>
      <c r="AT5" s="44"/>
      <c r="AU5" s="47"/>
      <c r="AV5" s="44"/>
      <c r="AW5" s="44"/>
      <c r="AX5" s="44"/>
    </row>
    <row r="6" spans="1:50" x14ac:dyDescent="0.25">
      <c r="A6" s="17">
        <v>35765</v>
      </c>
      <c r="B6" s="40">
        <v>63.6</v>
      </c>
      <c r="D6" s="13"/>
      <c r="E6" s="13"/>
      <c r="F6" s="13"/>
      <c r="G6" s="13"/>
      <c r="H6" s="41"/>
      <c r="I6" s="38"/>
      <c r="J6" s="23">
        <v>2006</v>
      </c>
      <c r="K6" s="52">
        <f t="shared" ref="K6:P6" si="0">SUM(B39:B42)/4</f>
        <v>90.074999999999989</v>
      </c>
      <c r="L6" s="52">
        <f t="shared" si="0"/>
        <v>83.9</v>
      </c>
      <c r="M6" s="52">
        <f t="shared" si="0"/>
        <v>98.75</v>
      </c>
      <c r="N6" s="52">
        <f t="shared" si="0"/>
        <v>84.525000000000006</v>
      </c>
      <c r="O6" s="52">
        <f t="shared" si="0"/>
        <v>84.35</v>
      </c>
      <c r="P6" s="52">
        <f t="shared" si="0"/>
        <v>81.825000000000003</v>
      </c>
      <c r="Q6" s="6"/>
      <c r="R6" s="23" t="s">
        <v>27</v>
      </c>
      <c r="S6" s="21">
        <f t="shared" ref="S6:X6" si="1">SUM(B37:B40)/4</f>
        <v>87.625</v>
      </c>
      <c r="T6" s="21">
        <f t="shared" si="1"/>
        <v>81.325000000000003</v>
      </c>
      <c r="U6" s="21">
        <f t="shared" si="1"/>
        <v>98.6</v>
      </c>
      <c r="V6" s="21">
        <f t="shared" si="1"/>
        <v>82.724999999999994</v>
      </c>
      <c r="W6" s="21">
        <f t="shared" si="1"/>
        <v>82.474999999999994</v>
      </c>
      <c r="X6" s="21">
        <f t="shared" si="1"/>
        <v>79.45</v>
      </c>
      <c r="Y6" s="6"/>
      <c r="Z6" s="26">
        <v>2006</v>
      </c>
      <c r="AA6" s="6">
        <f t="shared" ref="AA6:AA13" si="2">1-SUM(AB6:AF6)</f>
        <v>0.626</v>
      </c>
      <c r="AB6" s="6">
        <v>0.193</v>
      </c>
      <c r="AC6" s="6">
        <v>8.1000000000000003E-2</v>
      </c>
      <c r="AD6" s="6">
        <v>0.06</v>
      </c>
      <c r="AE6" s="6">
        <v>0.03</v>
      </c>
      <c r="AF6" s="6">
        <v>0.01</v>
      </c>
      <c r="AG6" s="56">
        <f>SUM(AA6:AF6)</f>
        <v>1</v>
      </c>
      <c r="AH6" s="27"/>
      <c r="AI6" s="23">
        <v>2006</v>
      </c>
      <c r="AJ6" s="27">
        <f>SUMPRODUCT(K17:P17,AA6:AF6)</f>
        <v>1</v>
      </c>
      <c r="AK6" s="27">
        <f>1/SUMPRODUCT(K28:P28,AA6:AF6)</f>
        <v>1</v>
      </c>
      <c r="AL6" s="27">
        <f>SQRT(AJ6*AK6)</f>
        <v>1</v>
      </c>
      <c r="AM6" s="27">
        <f>AL6*AL6</f>
        <v>1</v>
      </c>
      <c r="AN6" s="6"/>
      <c r="AO6" s="23" t="s">
        <v>27</v>
      </c>
      <c r="AP6" s="27">
        <f>SUMPRODUCT(S17:X17,AA6:AF6)</f>
        <v>1</v>
      </c>
      <c r="AQ6" s="27">
        <f t="shared" ref="AQ6:AQ12" si="3">1/SUMPRODUCT(S28:X28,AA6:AF6)</f>
        <v>1</v>
      </c>
      <c r="AR6" s="27">
        <f t="shared" ref="AR6:AR13" si="4">SQRT(AP6*AQ6)</f>
        <v>1</v>
      </c>
      <c r="AS6" s="62">
        <f>AR6*AR6</f>
        <v>1</v>
      </c>
      <c r="AT6" s="6"/>
      <c r="AU6" s="23">
        <v>2006</v>
      </c>
      <c r="AV6" s="63">
        <f>SUM(K6/S6*AA6,L6/T6*AB6,M6/U6*AC6,N6/V6*AD6, O6/W6*AE6,P6/X6*AF6)</f>
        <v>1.0260236807300955</v>
      </c>
      <c r="AW6" s="8"/>
      <c r="AX6" s="8"/>
    </row>
    <row r="7" spans="1:50" x14ac:dyDescent="0.25">
      <c r="A7" s="17">
        <v>35855</v>
      </c>
      <c r="B7" s="40">
        <v>64.2</v>
      </c>
      <c r="D7" s="13"/>
      <c r="E7" s="13"/>
      <c r="F7" s="13"/>
      <c r="G7" s="13"/>
      <c r="H7" s="41"/>
      <c r="I7" s="38"/>
      <c r="J7" s="23">
        <v>2007</v>
      </c>
      <c r="K7" s="52">
        <f t="shared" ref="K7:P7" si="5">SUM(B43:B46)/4</f>
        <v>93.775000000000006</v>
      </c>
      <c r="L7" s="52">
        <f t="shared" si="5"/>
        <v>87.9</v>
      </c>
      <c r="M7" s="52">
        <f t="shared" si="5"/>
        <v>97.75</v>
      </c>
      <c r="N7" s="52">
        <f t="shared" si="5"/>
        <v>88.424999999999997</v>
      </c>
      <c r="O7" s="52">
        <f t="shared" si="5"/>
        <v>88.2</v>
      </c>
      <c r="P7" s="52">
        <f t="shared" si="5"/>
        <v>84.55</v>
      </c>
      <c r="Q7" s="6"/>
      <c r="R7" s="23" t="s">
        <v>28</v>
      </c>
      <c r="S7" s="21">
        <f t="shared" ref="S7:X7" si="6">SUM(B41:B44)/4</f>
        <v>91.824999999999989</v>
      </c>
      <c r="T7" s="21">
        <f t="shared" si="6"/>
        <v>85.925000000000011</v>
      </c>
      <c r="U7" s="21">
        <f t="shared" si="6"/>
        <v>98.149999999999991</v>
      </c>
      <c r="V7" s="21">
        <f t="shared" si="6"/>
        <v>87.075000000000003</v>
      </c>
      <c r="W7" s="21">
        <f t="shared" si="6"/>
        <v>86.275000000000006</v>
      </c>
      <c r="X7" s="21">
        <f t="shared" si="6"/>
        <v>83.575000000000003</v>
      </c>
      <c r="Y7" s="6"/>
      <c r="Z7" s="26">
        <v>2007</v>
      </c>
      <c r="AA7" s="6">
        <f t="shared" si="2"/>
        <v>0.626</v>
      </c>
      <c r="AB7" s="6">
        <v>0.193</v>
      </c>
      <c r="AC7" s="6">
        <v>8.1000000000000003E-2</v>
      </c>
      <c r="AD7" s="6">
        <v>0.06</v>
      </c>
      <c r="AE7" s="6">
        <v>0.03</v>
      </c>
      <c r="AF7" s="6">
        <v>0.01</v>
      </c>
      <c r="AG7" s="56">
        <f t="shared" ref="AG7:AG13" si="7">SUM(AA7:AF7)</f>
        <v>1</v>
      </c>
      <c r="AH7" s="27"/>
      <c r="AI7" s="23">
        <v>2007</v>
      </c>
      <c r="AJ7" s="27">
        <f>SUMPRODUCT(K18:P18,AA6:AF6)</f>
        <v>1.0385660383474298</v>
      </c>
      <c r="AK7" s="27">
        <f>1/SUMPRODUCT(K29:P29,AA7:AF7)</f>
        <v>1.0383479968483211</v>
      </c>
      <c r="AL7" s="27">
        <f>SQRT(AJ7*AK7)</f>
        <v>1.038457011875191</v>
      </c>
      <c r="AM7" s="27">
        <f t="shared" ref="AM7:AM13" si="8">AM6*AL7</f>
        <v>1.038457011875191</v>
      </c>
      <c r="AN7" s="6"/>
      <c r="AO7" s="23" t="s">
        <v>28</v>
      </c>
      <c r="AP7" s="27">
        <f>SUMPRODUCT(S18:X18,AA6:AF6)</f>
        <v>1.0456086155834352</v>
      </c>
      <c r="AQ7" s="27">
        <f t="shared" si="3"/>
        <v>1.0453755308313812</v>
      </c>
      <c r="AR7" s="27">
        <f t="shared" si="4"/>
        <v>1.0454920667118421</v>
      </c>
      <c r="AS7" s="62">
        <f t="shared" ref="AS7:AS13" si="9">AS6*AR7</f>
        <v>1.0454920667118421</v>
      </c>
      <c r="AT7" s="6"/>
      <c r="AU7" s="23">
        <v>2007</v>
      </c>
      <c r="AV7" s="62">
        <f>AV$6*AM7</f>
        <v>1.0654814856041601</v>
      </c>
      <c r="AW7" s="28"/>
      <c r="AX7" s="28"/>
    </row>
    <row r="8" spans="1:50" x14ac:dyDescent="0.25">
      <c r="A8" s="17">
        <v>35947</v>
      </c>
      <c r="B8" s="40">
        <v>64.400000000000006</v>
      </c>
      <c r="D8" s="13"/>
      <c r="E8" s="13"/>
      <c r="F8" s="13"/>
      <c r="G8" s="13"/>
      <c r="H8" s="41"/>
      <c r="I8" s="38"/>
      <c r="J8" s="23">
        <v>2008</v>
      </c>
      <c r="K8" s="52">
        <f t="shared" ref="K8:P8" si="10">SUM(B47:B50)/4</f>
        <v>97.724999999999994</v>
      </c>
      <c r="L8" s="52">
        <f t="shared" si="10"/>
        <v>94.25</v>
      </c>
      <c r="M8" s="52">
        <f t="shared" si="10"/>
        <v>97.825000000000003</v>
      </c>
      <c r="N8" s="52">
        <f t="shared" si="10"/>
        <v>92.25</v>
      </c>
      <c r="O8" s="52">
        <f t="shared" si="10"/>
        <v>91.075000000000017</v>
      </c>
      <c r="P8" s="52">
        <f t="shared" si="10"/>
        <v>87.65</v>
      </c>
      <c r="Q8" s="6"/>
      <c r="R8" s="23" t="s">
        <v>29</v>
      </c>
      <c r="S8" s="21">
        <f t="shared" ref="S8:X8" si="11">SUM(B45:B48)/4</f>
        <v>95.674999999999997</v>
      </c>
      <c r="T8" s="21">
        <f t="shared" si="11"/>
        <v>90.699999999999989</v>
      </c>
      <c r="U8" s="21">
        <f t="shared" si="11"/>
        <v>97.525000000000006</v>
      </c>
      <c r="V8" s="21">
        <f t="shared" si="11"/>
        <v>90.25</v>
      </c>
      <c r="W8" s="21">
        <f t="shared" si="11"/>
        <v>89.5</v>
      </c>
      <c r="X8" s="21">
        <f t="shared" si="11"/>
        <v>86.125</v>
      </c>
      <c r="Y8" s="6"/>
      <c r="Z8" s="26">
        <v>2008</v>
      </c>
      <c r="AA8" s="6">
        <f t="shared" si="2"/>
        <v>0.626</v>
      </c>
      <c r="AB8" s="6">
        <v>0.193</v>
      </c>
      <c r="AC8" s="6">
        <v>8.1000000000000003E-2</v>
      </c>
      <c r="AD8" s="6">
        <v>0.06</v>
      </c>
      <c r="AE8" s="6">
        <v>0.03</v>
      </c>
      <c r="AF8" s="6">
        <v>0.01</v>
      </c>
      <c r="AG8" s="56">
        <f t="shared" si="7"/>
        <v>1</v>
      </c>
      <c r="AH8" s="27"/>
      <c r="AI8" s="23">
        <v>2008</v>
      </c>
      <c r="AJ8" s="27">
        <f t="shared" ref="AJ8:AJ13" si="12">SUMPRODUCT(K19:P19,AA7:AF7)</f>
        <v>1.0443130897302273</v>
      </c>
      <c r="AK8" s="27">
        <f t="shared" ref="AK8:AK13" si="13">1/SUMPRODUCT(K30:P30,AA8:AF8)</f>
        <v>1.0440118049680069</v>
      </c>
      <c r="AL8" s="27">
        <f t="shared" ref="AL8:AL13" si="14">SQRT(AJ8*AK8)</f>
        <v>1.044162436482452</v>
      </c>
      <c r="AM8" s="27">
        <f t="shared" si="8"/>
        <v>1.0843178037018861</v>
      </c>
      <c r="AN8" s="6"/>
      <c r="AO8" s="23" t="s">
        <v>29</v>
      </c>
      <c r="AP8" s="27">
        <f t="shared" ref="AP8:AP13" si="15">SUMPRODUCT(S19:X19,AA7:AF7)</f>
        <v>1.0400705129780694</v>
      </c>
      <c r="AQ8" s="27">
        <f t="shared" si="3"/>
        <v>1.0398469083118975</v>
      </c>
      <c r="AR8" s="27">
        <f t="shared" si="4"/>
        <v>1.0399587046352441</v>
      </c>
      <c r="AS8" s="62">
        <f t="shared" si="9"/>
        <v>1.0872685754040716</v>
      </c>
      <c r="AT8" s="6"/>
      <c r="AU8" s="23">
        <v>2008</v>
      </c>
      <c r="AV8" s="62">
        <f t="shared" ref="AV8:AV13" si="16">AV$6*AM8</f>
        <v>1.1125357440353825</v>
      </c>
      <c r="AW8" s="28"/>
      <c r="AX8" s="28"/>
    </row>
    <row r="9" spans="1:50" x14ac:dyDescent="0.25">
      <c r="A9" s="17">
        <v>36039</v>
      </c>
      <c r="B9" s="40">
        <v>64.900000000000006</v>
      </c>
      <c r="C9" s="19">
        <v>64.5</v>
      </c>
      <c r="D9" s="13"/>
      <c r="E9" s="13"/>
      <c r="F9" s="13">
        <v>60.1</v>
      </c>
      <c r="G9" s="19"/>
      <c r="H9" s="42"/>
      <c r="I9" s="38"/>
      <c r="J9" s="23">
        <v>2009</v>
      </c>
      <c r="K9" s="52">
        <f t="shared" ref="K9:P9" si="17">SUM(B51:B54)/4</f>
        <v>102</v>
      </c>
      <c r="L9" s="52">
        <f t="shared" si="17"/>
        <v>92.875</v>
      </c>
      <c r="M9" s="52">
        <f t="shared" si="17"/>
        <v>96.924999999999997</v>
      </c>
      <c r="N9" s="52">
        <f>SUM(E51:E54)/4</f>
        <v>94.699999999999989</v>
      </c>
      <c r="O9" s="52">
        <f t="shared" si="17"/>
        <v>93.850000000000009</v>
      </c>
      <c r="P9" s="52">
        <f t="shared" si="17"/>
        <v>91.8</v>
      </c>
      <c r="Q9" s="6"/>
      <c r="R9" s="23" t="s">
        <v>30</v>
      </c>
      <c r="S9" s="21">
        <f t="shared" ref="S9:X9" si="18">SUM(B49:B52)/4</f>
        <v>100</v>
      </c>
      <c r="T9" s="21">
        <f t="shared" si="18"/>
        <v>94.85</v>
      </c>
      <c r="U9" s="21">
        <f t="shared" si="18"/>
        <v>97.875</v>
      </c>
      <c r="V9" s="21">
        <f t="shared" si="18"/>
        <v>93.5</v>
      </c>
      <c r="W9" s="21">
        <f t="shared" si="18"/>
        <v>93.399999999999991</v>
      </c>
      <c r="X9" s="21">
        <f t="shared" si="18"/>
        <v>89.8</v>
      </c>
      <c r="Y9" s="6"/>
      <c r="Z9" s="26">
        <v>2009</v>
      </c>
      <c r="AA9" s="6">
        <f t="shared" si="2"/>
        <v>0.626</v>
      </c>
      <c r="AB9" s="6">
        <v>0.193</v>
      </c>
      <c r="AC9" s="6">
        <v>8.1000000000000003E-2</v>
      </c>
      <c r="AD9" s="6">
        <v>0.06</v>
      </c>
      <c r="AE9" s="6">
        <v>0.03</v>
      </c>
      <c r="AF9" s="6">
        <v>0.01</v>
      </c>
      <c r="AG9" s="56">
        <f t="shared" si="7"/>
        <v>1</v>
      </c>
      <c r="AH9" s="27"/>
      <c r="AI9" s="23">
        <v>2009</v>
      </c>
      <c r="AJ9" s="27">
        <f t="shared" si="12"/>
        <v>1.0268046909465933</v>
      </c>
      <c r="AK9" s="27">
        <f t="shared" si="13"/>
        <v>1.0261869523607481</v>
      </c>
      <c r="AL9" s="27">
        <f>SQRT(AJ9*AK9)</f>
        <v>1.026495775184781</v>
      </c>
      <c r="AM9" s="27">
        <f t="shared" si="8"/>
        <v>1.1130476444576267</v>
      </c>
      <c r="AN9" s="6"/>
      <c r="AO9" s="23" t="s">
        <v>30</v>
      </c>
      <c r="AP9" s="27">
        <f t="shared" si="15"/>
        <v>1.0413144942654609</v>
      </c>
      <c r="AQ9" s="27">
        <f t="shared" si="3"/>
        <v>1.0411851423591143</v>
      </c>
      <c r="AR9" s="27">
        <f t="shared" si="4"/>
        <v>1.0412498163036539</v>
      </c>
      <c r="AS9" s="62">
        <f t="shared" si="9"/>
        <v>1.1321182044122251</v>
      </c>
      <c r="AT9" s="6"/>
      <c r="AU9" s="23">
        <v>2009</v>
      </c>
      <c r="AV9" s="62">
        <f>AV$6*AM9</f>
        <v>1.1420132409943768</v>
      </c>
      <c r="AW9" s="28"/>
      <c r="AX9" s="28"/>
    </row>
    <row r="10" spans="1:50" x14ac:dyDescent="0.25">
      <c r="A10" s="17">
        <v>36130</v>
      </c>
      <c r="B10" s="40">
        <v>65.3</v>
      </c>
      <c r="C10" s="19">
        <v>64.2</v>
      </c>
      <c r="D10" s="13"/>
      <c r="E10" s="13"/>
      <c r="F10" s="13">
        <v>60.1</v>
      </c>
      <c r="G10" s="19"/>
      <c r="H10" s="42"/>
      <c r="I10" s="41"/>
      <c r="J10" s="23">
        <v>2010</v>
      </c>
      <c r="K10" s="52">
        <f t="shared" ref="K10:P10" si="19">SUM(B55:B58)/4</f>
        <v>106.75</v>
      </c>
      <c r="L10" s="52">
        <f>SUM(C55:C58)/4</f>
        <v>94.45</v>
      </c>
      <c r="M10" s="52">
        <f t="shared" si="19"/>
        <v>98.25</v>
      </c>
      <c r="N10" s="52">
        <f t="shared" si="19"/>
        <v>95.524999999999991</v>
      </c>
      <c r="O10" s="52">
        <f t="shared" si="19"/>
        <v>95.424999999999997</v>
      </c>
      <c r="P10" s="52">
        <f t="shared" si="19"/>
        <v>95.474999999999994</v>
      </c>
      <c r="Q10" s="6"/>
      <c r="R10" s="23" t="s">
        <v>31</v>
      </c>
      <c r="S10" s="21">
        <f t="shared" ref="S10:X10" si="20">SUM(B53:B56)/4</f>
        <v>104.35</v>
      </c>
      <c r="T10" s="21">
        <f t="shared" si="20"/>
        <v>92.95</v>
      </c>
      <c r="U10" s="21">
        <f t="shared" si="20"/>
        <v>97.224999999999994</v>
      </c>
      <c r="V10" s="21">
        <f t="shared" si="20"/>
        <v>95.274999999999991</v>
      </c>
      <c r="W10" s="21">
        <f t="shared" si="20"/>
        <v>94.125</v>
      </c>
      <c r="X10" s="21">
        <f t="shared" si="20"/>
        <v>93.425000000000011</v>
      </c>
      <c r="Y10" s="6"/>
      <c r="Z10" s="26">
        <v>2010</v>
      </c>
      <c r="AA10" s="6">
        <f t="shared" si="2"/>
        <v>0.626</v>
      </c>
      <c r="AB10" s="6">
        <v>0.193</v>
      </c>
      <c r="AC10" s="6">
        <v>8.1000000000000003E-2</v>
      </c>
      <c r="AD10" s="6">
        <v>0.06</v>
      </c>
      <c r="AE10" s="6">
        <v>0.03</v>
      </c>
      <c r="AF10" s="6">
        <v>0.01</v>
      </c>
      <c r="AG10" s="56">
        <f t="shared" si="7"/>
        <v>1</v>
      </c>
      <c r="AH10" s="27"/>
      <c r="AI10" s="23">
        <v>2010</v>
      </c>
      <c r="AJ10" s="27">
        <f t="shared" si="12"/>
        <v>1.034958700796462</v>
      </c>
      <c r="AK10" s="27">
        <f t="shared" si="13"/>
        <v>1.0347294487452594</v>
      </c>
      <c r="AL10" s="27">
        <f t="shared" si="14"/>
        <v>1.0348440684225007</v>
      </c>
      <c r="AM10" s="27">
        <f t="shared" si="8"/>
        <v>1.1518307527386114</v>
      </c>
      <c r="AN10" s="6"/>
      <c r="AO10" s="23" t="s">
        <v>31</v>
      </c>
      <c r="AP10" s="27">
        <f t="shared" si="15"/>
        <v>1.0246025462353199</v>
      </c>
      <c r="AQ10" s="27">
        <f t="shared" si="3"/>
        <v>1.0239041444627306</v>
      </c>
      <c r="AR10" s="27">
        <f t="shared" si="4"/>
        <v>1.0242532858221205</v>
      </c>
      <c r="AS10" s="62">
        <f t="shared" si="9"/>
        <v>1.1595757908082607</v>
      </c>
      <c r="AT10" s="6"/>
      <c r="AU10" s="23">
        <v>2010</v>
      </c>
      <c r="AV10" s="62">
        <f t="shared" si="16"/>
        <v>1.1818056285029865</v>
      </c>
      <c r="AW10" s="28"/>
      <c r="AX10" s="28"/>
    </row>
    <row r="11" spans="1:50" x14ac:dyDescent="0.25">
      <c r="A11" s="17">
        <v>36220</v>
      </c>
      <c r="B11" s="40">
        <v>66</v>
      </c>
      <c r="C11" s="19">
        <v>63.7</v>
      </c>
      <c r="D11" s="13"/>
      <c r="E11" s="13"/>
      <c r="F11" s="13">
        <v>60.4</v>
      </c>
      <c r="G11" s="19"/>
      <c r="H11" s="42"/>
      <c r="I11" s="43"/>
      <c r="J11" s="23">
        <v>2011</v>
      </c>
      <c r="K11" s="52">
        <f t="shared" ref="K11:P11" si="21">SUM(B59:B62)/4</f>
        <v>110.55000000000001</v>
      </c>
      <c r="L11" s="52">
        <f t="shared" si="21"/>
        <v>99.1</v>
      </c>
      <c r="M11" s="52">
        <f>SUM(D59:D62)/4</f>
        <v>99.45</v>
      </c>
      <c r="N11" s="52">
        <f t="shared" si="21"/>
        <v>98.225000000000009</v>
      </c>
      <c r="O11" s="52">
        <f t="shared" si="21"/>
        <v>98.525000000000006</v>
      </c>
      <c r="P11" s="52">
        <f t="shared" si="21"/>
        <v>98.3</v>
      </c>
      <c r="Q11" s="6"/>
      <c r="R11" s="23" t="s">
        <v>32</v>
      </c>
      <c r="S11" s="21">
        <f t="shared" ref="S11:X11" si="22">SUM(B57:B60)/4</f>
        <v>108.69999999999999</v>
      </c>
      <c r="T11" s="21">
        <f t="shared" si="22"/>
        <v>96.9</v>
      </c>
      <c r="U11" s="21">
        <f t="shared" si="22"/>
        <v>98.674999999999997</v>
      </c>
      <c r="V11" s="21">
        <f t="shared" si="22"/>
        <v>96.35</v>
      </c>
      <c r="W11" s="21">
        <f t="shared" si="22"/>
        <v>96.824999999999989</v>
      </c>
      <c r="X11" s="21">
        <f t="shared" si="22"/>
        <v>97</v>
      </c>
      <c r="Y11" s="6"/>
      <c r="Z11" s="26">
        <v>2011</v>
      </c>
      <c r="AA11" s="6">
        <f t="shared" si="2"/>
        <v>0.626</v>
      </c>
      <c r="AB11" s="6">
        <v>0.193</v>
      </c>
      <c r="AC11" s="6">
        <v>8.1000000000000003E-2</v>
      </c>
      <c r="AD11" s="6">
        <v>0.06</v>
      </c>
      <c r="AE11" s="6">
        <v>0.03</v>
      </c>
      <c r="AF11" s="6">
        <v>0.01</v>
      </c>
      <c r="AG11" s="56">
        <f t="shared" si="7"/>
        <v>1</v>
      </c>
      <c r="AH11" s="27"/>
      <c r="AI11" s="23">
        <v>2011</v>
      </c>
      <c r="AJ11" s="27">
        <f t="shared" si="12"/>
        <v>1.0357413740351309</v>
      </c>
      <c r="AK11" s="27">
        <f t="shared" si="13"/>
        <v>1.0356596549638784</v>
      </c>
      <c r="AL11" s="27">
        <f t="shared" si="14"/>
        <v>1.0357005136935276</v>
      </c>
      <c r="AM11" s="27">
        <f t="shared" si="8"/>
        <v>1.1929517022993823</v>
      </c>
      <c r="AN11" s="6"/>
      <c r="AO11" s="23" t="s">
        <v>32</v>
      </c>
      <c r="AP11" s="27">
        <f t="shared" si="15"/>
        <v>1.0374257806441534</v>
      </c>
      <c r="AQ11" s="27">
        <f t="shared" si="3"/>
        <v>1.0373268907078692</v>
      </c>
      <c r="AR11" s="27">
        <f>SQRT(AP11*AQ11)</f>
        <v>1.0373763344976517</v>
      </c>
      <c r="AS11" s="62">
        <f t="shared" si="9"/>
        <v>1.2029164834408892</v>
      </c>
      <c r="AT11" s="6"/>
      <c r="AU11" s="23">
        <v>2011</v>
      </c>
      <c r="AV11" s="62">
        <f t="shared" si="16"/>
        <v>1.2239966965264455</v>
      </c>
      <c r="AW11" s="28"/>
      <c r="AX11" s="28"/>
    </row>
    <row r="12" spans="1:50" x14ac:dyDescent="0.25">
      <c r="A12" s="17">
        <v>36312</v>
      </c>
      <c r="B12" s="40">
        <v>66.5</v>
      </c>
      <c r="C12" s="19">
        <v>64.2</v>
      </c>
      <c r="D12" s="13"/>
      <c r="E12" s="13"/>
      <c r="F12" s="13">
        <v>60.4</v>
      </c>
      <c r="G12" s="19"/>
      <c r="H12" s="42"/>
      <c r="I12" s="43"/>
      <c r="J12" s="23">
        <v>2012</v>
      </c>
      <c r="K12" s="52">
        <f t="shared" ref="K12:P12" si="23">SUM(B63:B66)/4</f>
        <v>114.9</v>
      </c>
      <c r="L12" s="52">
        <f t="shared" si="23"/>
        <v>100.925</v>
      </c>
      <c r="M12" s="52">
        <f t="shared" si="23"/>
        <v>99.925000000000011</v>
      </c>
      <c r="N12" s="52">
        <f t="shared" si="23"/>
        <v>100.5</v>
      </c>
      <c r="O12" s="52">
        <f t="shared" si="23"/>
        <v>101.97499999999999</v>
      </c>
      <c r="P12" s="52">
        <f t="shared" si="23"/>
        <v>102.5</v>
      </c>
      <c r="Q12" s="6"/>
      <c r="R12" s="23" t="s">
        <v>33</v>
      </c>
      <c r="S12" s="21">
        <f t="shared" ref="S12:X12" si="24">SUM(B61:B64)/4</f>
        <v>112.5</v>
      </c>
      <c r="T12" s="21">
        <f t="shared" si="24"/>
        <v>100</v>
      </c>
      <c r="U12" s="21">
        <f t="shared" si="24"/>
        <v>99.974999999999994</v>
      </c>
      <c r="V12" s="21">
        <f t="shared" si="24"/>
        <v>100</v>
      </c>
      <c r="W12" s="21">
        <f t="shared" si="24"/>
        <v>100</v>
      </c>
      <c r="X12" s="21">
        <f t="shared" si="24"/>
        <v>100</v>
      </c>
      <c r="Y12" s="6"/>
      <c r="Z12" s="26">
        <v>2012</v>
      </c>
      <c r="AA12" s="6">
        <f t="shared" si="2"/>
        <v>0.626</v>
      </c>
      <c r="AB12" s="6">
        <v>0.193</v>
      </c>
      <c r="AC12" s="6">
        <v>8.1000000000000003E-2</v>
      </c>
      <c r="AD12" s="6">
        <v>0.06</v>
      </c>
      <c r="AE12" s="6">
        <v>0.03</v>
      </c>
      <c r="AF12" s="6">
        <v>0.01</v>
      </c>
      <c r="AG12" s="56">
        <f t="shared" si="7"/>
        <v>1</v>
      </c>
      <c r="AH12" s="27"/>
      <c r="AI12" s="23">
        <v>2012</v>
      </c>
      <c r="AJ12" s="27">
        <f t="shared" si="12"/>
        <v>1.0314408339106456</v>
      </c>
      <c r="AK12" s="27">
        <f t="shared" si="13"/>
        <v>1.0313081061837919</v>
      </c>
      <c r="AL12" s="27">
        <f t="shared" si="14"/>
        <v>1.0313744679121248</v>
      </c>
      <c r="AM12" s="27">
        <f t="shared" si="8"/>
        <v>1.2303799272038889</v>
      </c>
      <c r="AN12" s="6"/>
      <c r="AO12" s="23" t="s">
        <v>33</v>
      </c>
      <c r="AP12" s="27">
        <f t="shared" si="15"/>
        <v>1.032691605886628</v>
      </c>
      <c r="AQ12" s="27">
        <f t="shared" si="3"/>
        <v>1.0326563657577097</v>
      </c>
      <c r="AR12" s="27">
        <f t="shared" si="4"/>
        <v>1.0326739856718472</v>
      </c>
      <c r="AS12" s="62">
        <f>AS11*AR12</f>
        <v>1.2422205593852655</v>
      </c>
      <c r="AT12" s="6"/>
      <c r="AU12" s="23">
        <v>2012</v>
      </c>
      <c r="AV12" s="62">
        <f t="shared" si="16"/>
        <v>1.2623989416061612</v>
      </c>
      <c r="AW12" s="28"/>
      <c r="AX12" s="28"/>
    </row>
    <row r="13" spans="1:50" x14ac:dyDescent="0.25">
      <c r="A13" s="17">
        <v>36404</v>
      </c>
      <c r="B13" s="40">
        <v>67.2</v>
      </c>
      <c r="C13" s="19">
        <v>65.099999999999994</v>
      </c>
      <c r="D13" s="13"/>
      <c r="E13" s="13"/>
      <c r="F13" s="13">
        <v>61.5</v>
      </c>
      <c r="G13" s="19"/>
      <c r="H13" s="42"/>
      <c r="I13" s="41"/>
      <c r="J13" s="23">
        <v>2013</v>
      </c>
      <c r="K13" s="52">
        <f t="shared" ref="K13:P13" si="25">SUM(B67:B70)/4</f>
        <v>119.22499999999999</v>
      </c>
      <c r="L13" s="52">
        <f t="shared" si="25"/>
        <v>102.45</v>
      </c>
      <c r="M13" s="52">
        <f t="shared" si="25"/>
        <v>103.42500000000001</v>
      </c>
      <c r="N13" s="52">
        <f t="shared" si="25"/>
        <v>101.27500000000001</v>
      </c>
      <c r="O13" s="52">
        <f t="shared" si="25"/>
        <v>105.97499999999999</v>
      </c>
      <c r="P13" s="52">
        <f t="shared" si="25"/>
        <v>106.10000000000001</v>
      </c>
      <c r="Q13" s="6"/>
      <c r="R13" s="23" t="s">
        <v>34</v>
      </c>
      <c r="S13" s="21">
        <f t="shared" ref="S13:X13" si="26">SUM(B65:B68)/4</f>
        <v>117.25</v>
      </c>
      <c r="T13" s="21">
        <f t="shared" si="26"/>
        <v>101.65</v>
      </c>
      <c r="U13" s="21">
        <f t="shared" si="26"/>
        <v>101.57499999999999</v>
      </c>
      <c r="V13" s="21">
        <f t="shared" si="26"/>
        <v>100.89999999999999</v>
      </c>
      <c r="W13" s="21">
        <f t="shared" si="26"/>
        <v>104.22499999999999</v>
      </c>
      <c r="X13" s="21">
        <f t="shared" si="26"/>
        <v>104.72499999999999</v>
      </c>
      <c r="Y13" s="6"/>
      <c r="Z13" s="26">
        <v>2013</v>
      </c>
      <c r="AA13" s="6">
        <f t="shared" si="2"/>
        <v>0.626</v>
      </c>
      <c r="AB13" s="6">
        <v>0.193</v>
      </c>
      <c r="AC13" s="6">
        <v>8.1000000000000003E-2</v>
      </c>
      <c r="AD13" s="6">
        <v>0.06</v>
      </c>
      <c r="AE13" s="6">
        <v>0.03</v>
      </c>
      <c r="AF13" s="6">
        <v>0.01</v>
      </c>
      <c r="AG13" s="56">
        <f t="shared" si="7"/>
        <v>1</v>
      </c>
      <c r="AH13" s="27"/>
      <c r="AI13" s="23">
        <v>2013</v>
      </c>
      <c r="AJ13" s="27">
        <f t="shared" si="12"/>
        <v>1.0313076009034361</v>
      </c>
      <c r="AK13" s="27">
        <f t="shared" si="13"/>
        <v>1.0311973459228763</v>
      </c>
      <c r="AL13" s="27">
        <f t="shared" si="14"/>
        <v>1.0312524719396856</v>
      </c>
      <c r="AM13" s="27">
        <f t="shared" si="8"/>
        <v>1.2688323413539808</v>
      </c>
      <c r="AN13" s="6"/>
      <c r="AO13" s="23" t="s">
        <v>34</v>
      </c>
      <c r="AP13" s="27">
        <f t="shared" si="15"/>
        <v>1.0331919351921315</v>
      </c>
      <c r="AQ13" s="27">
        <f>1/SUMPRODUCT(S35:X35,AA13:AF13)</f>
        <v>1.0330274775661259</v>
      </c>
      <c r="AR13" s="27">
        <f t="shared" si="4"/>
        <v>1.0331097031066894</v>
      </c>
      <c r="AS13" s="62">
        <f t="shared" si="9"/>
        <v>1.2833501132995373</v>
      </c>
      <c r="AT13" s="6"/>
      <c r="AU13" s="23">
        <v>2013</v>
      </c>
      <c r="AV13" s="62">
        <f t="shared" si="16"/>
        <v>1.3018520291053963</v>
      </c>
      <c r="AW13" s="28"/>
      <c r="AX13" s="28"/>
    </row>
    <row r="14" spans="1:50" x14ac:dyDescent="0.25">
      <c r="A14" s="17">
        <v>36495</v>
      </c>
      <c r="B14" s="40">
        <v>67.8</v>
      </c>
      <c r="C14" s="19">
        <v>65.900000000000006</v>
      </c>
      <c r="D14" s="13"/>
      <c r="E14" s="13"/>
      <c r="F14" s="13">
        <v>61.6</v>
      </c>
      <c r="G14" s="19"/>
      <c r="H14" s="42"/>
      <c r="I14" s="38"/>
      <c r="J14" s="23"/>
      <c r="K14" s="44"/>
      <c r="L14" s="44"/>
      <c r="M14" s="44"/>
      <c r="N14" s="44"/>
      <c r="O14" s="44"/>
      <c r="P14" s="44"/>
      <c r="Q14" s="6"/>
      <c r="R14" s="23"/>
      <c r="S14" s="6"/>
      <c r="T14" s="6"/>
      <c r="U14" s="6"/>
      <c r="V14" s="6"/>
      <c r="W14" s="6"/>
      <c r="X14" s="6"/>
      <c r="Y14" s="6"/>
      <c r="Z14" s="23"/>
      <c r="AA14" s="6"/>
      <c r="AB14" s="6"/>
      <c r="AC14" s="6"/>
      <c r="AD14" s="6"/>
      <c r="AE14" s="6"/>
      <c r="AF14" s="6"/>
      <c r="AG14" s="6"/>
      <c r="AH14" s="6"/>
      <c r="AI14" s="23"/>
      <c r="AJ14" s="6"/>
      <c r="AK14" s="6"/>
      <c r="AL14" s="6"/>
      <c r="AM14" s="6"/>
      <c r="AN14" s="6"/>
      <c r="AO14" s="23"/>
      <c r="AP14" s="6"/>
      <c r="AQ14" s="6"/>
      <c r="AR14" s="6"/>
      <c r="AS14" s="6"/>
      <c r="AT14" s="6"/>
      <c r="AU14" s="23"/>
      <c r="AV14" s="28"/>
      <c r="AW14" s="28"/>
      <c r="AX14" s="28"/>
    </row>
    <row r="15" spans="1:50" x14ac:dyDescent="0.25">
      <c r="A15" s="17">
        <v>36586</v>
      </c>
      <c r="B15" s="40">
        <v>68.599999999999994</v>
      </c>
      <c r="C15" s="19">
        <v>66.5</v>
      </c>
      <c r="D15" s="13"/>
      <c r="E15" s="13"/>
      <c r="F15" s="13">
        <v>62.2</v>
      </c>
      <c r="G15" s="19"/>
      <c r="H15" s="42"/>
      <c r="I15" s="41"/>
      <c r="J15" s="23"/>
      <c r="K15" s="51" t="s">
        <v>64</v>
      </c>
      <c r="L15" s="6"/>
      <c r="M15" s="6"/>
      <c r="N15" s="6"/>
      <c r="O15" s="6"/>
      <c r="P15" s="6"/>
      <c r="Q15" s="6"/>
      <c r="R15" s="23"/>
      <c r="S15" s="5" t="s">
        <v>64</v>
      </c>
      <c r="T15" s="6"/>
      <c r="U15" s="6"/>
      <c r="V15" s="6"/>
      <c r="W15" s="6"/>
      <c r="X15" s="6"/>
      <c r="Y15" s="6"/>
      <c r="Z15" s="23"/>
      <c r="AA15" s="6"/>
      <c r="AB15" s="6"/>
      <c r="AC15" s="6"/>
      <c r="AD15" s="6"/>
      <c r="AE15" s="6"/>
      <c r="AF15" s="6"/>
      <c r="AG15" s="6"/>
      <c r="AH15" s="6"/>
      <c r="AI15" s="23"/>
      <c r="AJ15" s="6"/>
      <c r="AK15" s="6"/>
      <c r="AL15" s="6"/>
      <c r="AM15" s="6"/>
      <c r="AN15" s="6"/>
      <c r="AO15" s="23"/>
      <c r="AP15" s="6"/>
      <c r="AQ15" s="6"/>
      <c r="AR15" s="6"/>
      <c r="AS15" s="6"/>
      <c r="AT15" s="6"/>
      <c r="AU15" s="23"/>
      <c r="AV15" s="6"/>
      <c r="AW15" s="6"/>
      <c r="AX15" s="6"/>
    </row>
    <row r="16" spans="1:50" x14ac:dyDescent="0.25">
      <c r="A16" s="17">
        <v>36678</v>
      </c>
      <c r="B16" s="40">
        <v>69.099999999999994</v>
      </c>
      <c r="C16" s="19">
        <v>67.8</v>
      </c>
      <c r="D16" s="13"/>
      <c r="E16" s="13"/>
      <c r="F16" s="13">
        <v>63.1</v>
      </c>
      <c r="G16" s="19"/>
      <c r="H16" s="42"/>
      <c r="I16" s="41"/>
      <c r="J16" s="23"/>
      <c r="K16" s="55" t="s">
        <v>35</v>
      </c>
      <c r="L16" s="55" t="s">
        <v>63</v>
      </c>
      <c r="M16" s="55" t="s">
        <v>36</v>
      </c>
      <c r="N16" s="55" t="s">
        <v>37</v>
      </c>
      <c r="O16" s="55" t="s">
        <v>38</v>
      </c>
      <c r="P16" s="55" t="s">
        <v>39</v>
      </c>
      <c r="Q16" s="6"/>
      <c r="R16" s="23"/>
      <c r="S16" s="50" t="s">
        <v>35</v>
      </c>
      <c r="T16" s="50" t="s">
        <v>63</v>
      </c>
      <c r="U16" s="50" t="s">
        <v>36</v>
      </c>
      <c r="V16" s="50" t="s">
        <v>37</v>
      </c>
      <c r="W16" s="50" t="s">
        <v>38</v>
      </c>
      <c r="X16" s="50" t="s">
        <v>39</v>
      </c>
      <c r="Y16" s="6"/>
      <c r="Z16" s="23"/>
      <c r="AA16" s="6"/>
      <c r="AB16" s="6"/>
      <c r="AC16" s="6"/>
      <c r="AD16" s="6"/>
      <c r="AE16" s="6"/>
      <c r="AF16" s="6"/>
      <c r="AG16" s="6"/>
      <c r="AH16" s="6"/>
      <c r="AI16" s="23"/>
      <c r="AJ16" s="6"/>
      <c r="AK16" s="6"/>
      <c r="AL16" s="6"/>
      <c r="AM16" s="6"/>
      <c r="AN16" s="6"/>
      <c r="AO16" s="23"/>
      <c r="AP16" s="6"/>
      <c r="AQ16" s="6"/>
      <c r="AR16" s="6"/>
      <c r="AS16" s="6"/>
      <c r="AT16" s="6"/>
      <c r="AU16" s="23"/>
      <c r="AV16" s="6"/>
      <c r="AW16" s="6"/>
      <c r="AX16" s="6"/>
    </row>
    <row r="17" spans="1:50" x14ac:dyDescent="0.25">
      <c r="A17" s="17">
        <v>36770</v>
      </c>
      <c r="B17" s="40">
        <v>69.900000000000006</v>
      </c>
      <c r="C17" s="19">
        <v>69</v>
      </c>
      <c r="D17" s="13"/>
      <c r="E17" s="13"/>
      <c r="F17" s="13">
        <v>64.2</v>
      </c>
      <c r="G17" s="19"/>
      <c r="H17" s="42"/>
      <c r="I17" s="41"/>
      <c r="J17" s="26">
        <v>2006</v>
      </c>
      <c r="K17" s="53">
        <f t="shared" ref="K17:P17" si="27">K6/K6</f>
        <v>1</v>
      </c>
      <c r="L17" s="53">
        <f t="shared" si="27"/>
        <v>1</v>
      </c>
      <c r="M17" s="53">
        <f t="shared" si="27"/>
        <v>1</v>
      </c>
      <c r="N17" s="53">
        <f t="shared" si="27"/>
        <v>1</v>
      </c>
      <c r="O17" s="53">
        <f t="shared" si="27"/>
        <v>1</v>
      </c>
      <c r="P17" s="53">
        <f t="shared" si="27"/>
        <v>1</v>
      </c>
      <c r="Q17" s="6"/>
      <c r="R17" s="23" t="s">
        <v>27</v>
      </c>
      <c r="S17" s="27">
        <f t="shared" ref="S17:X17" si="28">S6/S6</f>
        <v>1</v>
      </c>
      <c r="T17" s="27">
        <f t="shared" si="28"/>
        <v>1</v>
      </c>
      <c r="U17" s="27">
        <f t="shared" si="28"/>
        <v>1</v>
      </c>
      <c r="V17" s="27">
        <f t="shared" si="28"/>
        <v>1</v>
      </c>
      <c r="W17" s="27">
        <f t="shared" si="28"/>
        <v>1</v>
      </c>
      <c r="X17" s="27">
        <f t="shared" si="28"/>
        <v>1</v>
      </c>
      <c r="Y17" s="6"/>
      <c r="Z17" s="23"/>
      <c r="AA17" s="6"/>
      <c r="AB17" s="6"/>
      <c r="AC17" s="6"/>
      <c r="AD17" s="6"/>
      <c r="AE17" s="6"/>
      <c r="AF17" s="6"/>
      <c r="AG17" s="6"/>
      <c r="AH17" s="6"/>
      <c r="AI17" s="23"/>
      <c r="AJ17" s="6"/>
      <c r="AK17" s="6"/>
      <c r="AL17" s="6"/>
      <c r="AM17" s="6"/>
      <c r="AN17" s="6"/>
      <c r="AO17" s="23"/>
      <c r="AP17" s="6"/>
      <c r="AQ17" s="6"/>
      <c r="AR17" s="6"/>
      <c r="AS17" s="6"/>
      <c r="AT17" s="6"/>
      <c r="AU17" s="23"/>
      <c r="AV17" s="6"/>
      <c r="AW17" s="6"/>
      <c r="AX17" s="6"/>
    </row>
    <row r="18" spans="1:50" x14ac:dyDescent="0.25">
      <c r="A18" s="17">
        <v>36861</v>
      </c>
      <c r="B18" s="40">
        <v>70.400000000000006</v>
      </c>
      <c r="C18" s="19">
        <v>70.099999999999994</v>
      </c>
      <c r="D18" s="13"/>
      <c r="E18" s="13"/>
      <c r="F18" s="13">
        <v>64.7</v>
      </c>
      <c r="G18" s="19"/>
      <c r="H18" s="42"/>
      <c r="I18" s="42"/>
      <c r="J18" s="26">
        <v>2007</v>
      </c>
      <c r="K18" s="53">
        <f>K7/K6</f>
        <v>1.0410768803774635</v>
      </c>
      <c r="L18" s="53">
        <f>L7/L6</f>
        <v>1.0476758045292014</v>
      </c>
      <c r="M18" s="53">
        <f t="shared" ref="K18:P24" si="29">M7/M6</f>
        <v>0.98987341772151893</v>
      </c>
      <c r="N18" s="53">
        <f t="shared" si="29"/>
        <v>1.0461401952085181</v>
      </c>
      <c r="O18" s="53">
        <f t="shared" si="29"/>
        <v>1.045643153526971</v>
      </c>
      <c r="P18" s="53">
        <f t="shared" si="29"/>
        <v>1.0333027803238619</v>
      </c>
      <c r="Q18" s="6"/>
      <c r="R18" s="23" t="s">
        <v>28</v>
      </c>
      <c r="S18" s="27">
        <f t="shared" ref="S18:X24" si="30">S7/S6</f>
        <v>1.0479315263908699</v>
      </c>
      <c r="T18" s="27">
        <f t="shared" si="30"/>
        <v>1.0565631724561944</v>
      </c>
      <c r="U18" s="27">
        <f t="shared" si="30"/>
        <v>0.99543610547667338</v>
      </c>
      <c r="V18" s="27">
        <f t="shared" si="30"/>
        <v>1.0525838621940165</v>
      </c>
      <c r="W18" s="27">
        <f t="shared" si="30"/>
        <v>1.0460745680509247</v>
      </c>
      <c r="X18" s="27">
        <f t="shared" si="30"/>
        <v>1.051919446192574</v>
      </c>
      <c r="Y18" s="6"/>
      <c r="Z18" s="23"/>
      <c r="AA18" s="6"/>
      <c r="AB18" s="6"/>
      <c r="AC18" s="6"/>
      <c r="AD18" s="6"/>
      <c r="AE18" s="6"/>
      <c r="AF18" s="6"/>
      <c r="AG18" s="6"/>
      <c r="AH18" s="6"/>
      <c r="AI18" s="23"/>
      <c r="AJ18" s="6"/>
      <c r="AK18" s="6"/>
      <c r="AL18" s="6"/>
      <c r="AM18" s="6"/>
      <c r="AN18" s="6"/>
      <c r="AO18" s="23"/>
      <c r="AP18" s="6"/>
      <c r="AQ18" s="6"/>
      <c r="AR18" s="6"/>
      <c r="AS18" s="6"/>
      <c r="AT18" s="6"/>
      <c r="AU18" s="23"/>
      <c r="AV18" s="6"/>
      <c r="AW18" s="6"/>
      <c r="AX18" s="6"/>
    </row>
    <row r="19" spans="1:50" x14ac:dyDescent="0.25">
      <c r="A19" s="17">
        <v>36951</v>
      </c>
      <c r="B19" s="40">
        <v>71.2</v>
      </c>
      <c r="C19" s="19">
        <v>69.400000000000006</v>
      </c>
      <c r="D19" s="13"/>
      <c r="E19" s="13"/>
      <c r="F19" s="13">
        <v>65.2</v>
      </c>
      <c r="G19" s="19"/>
      <c r="H19" s="42"/>
      <c r="I19" s="42"/>
      <c r="J19" s="26">
        <v>2008</v>
      </c>
      <c r="K19" s="53">
        <f t="shared" si="29"/>
        <v>1.0421221007731269</v>
      </c>
      <c r="L19" s="53">
        <f t="shared" si="29"/>
        <v>1.0722411831626848</v>
      </c>
      <c r="M19" s="53">
        <f t="shared" si="29"/>
        <v>1.0007672634271101</v>
      </c>
      <c r="N19" s="53">
        <f t="shared" si="29"/>
        <v>1.0432569974554708</v>
      </c>
      <c r="O19" s="53">
        <f t="shared" si="29"/>
        <v>1.0325963718820863</v>
      </c>
      <c r="P19" s="53">
        <f t="shared" si="29"/>
        <v>1.0366646954464815</v>
      </c>
      <c r="Q19" s="6"/>
      <c r="R19" s="23" t="s">
        <v>29</v>
      </c>
      <c r="S19" s="27">
        <f t="shared" si="30"/>
        <v>1.0419275796351757</v>
      </c>
      <c r="T19" s="27">
        <f t="shared" si="30"/>
        <v>1.0555717195228393</v>
      </c>
      <c r="U19" s="27">
        <f t="shared" si="30"/>
        <v>0.99363219561895078</v>
      </c>
      <c r="V19" s="27">
        <f t="shared" si="30"/>
        <v>1.0364628194085559</v>
      </c>
      <c r="W19" s="27">
        <f t="shared" si="30"/>
        <v>1.0373804694291509</v>
      </c>
      <c r="X19" s="27">
        <f t="shared" si="30"/>
        <v>1.0305115166018546</v>
      </c>
      <c r="Y19" s="6"/>
      <c r="Z19" s="23"/>
      <c r="AA19" s="6"/>
      <c r="AB19" s="6"/>
      <c r="AC19" s="6"/>
      <c r="AD19" s="6"/>
      <c r="AE19" s="6"/>
      <c r="AF19" s="6"/>
      <c r="AG19" s="6"/>
      <c r="AH19" s="6"/>
      <c r="AI19" s="23"/>
      <c r="AJ19" s="6"/>
      <c r="AK19" s="6"/>
      <c r="AL19" s="6"/>
      <c r="AM19" s="6"/>
      <c r="AN19" s="6"/>
      <c r="AO19" s="23"/>
      <c r="AP19" s="6"/>
      <c r="AQ19" s="6"/>
      <c r="AR19" s="6"/>
      <c r="AS19" s="6"/>
      <c r="AT19" s="6"/>
      <c r="AU19" s="23"/>
      <c r="AV19" s="6"/>
      <c r="AW19" s="6"/>
      <c r="AX19" s="6"/>
    </row>
    <row r="20" spans="1:50" x14ac:dyDescent="0.25">
      <c r="A20" s="17">
        <v>37043</v>
      </c>
      <c r="B20" s="40">
        <v>71.599999999999994</v>
      </c>
      <c r="C20" s="19">
        <v>70.8</v>
      </c>
      <c r="D20" s="13"/>
      <c r="E20" s="13"/>
      <c r="F20" s="13">
        <v>65.5</v>
      </c>
      <c r="G20" s="19"/>
      <c r="H20" s="42"/>
      <c r="I20" s="42"/>
      <c r="J20" s="26">
        <v>2009</v>
      </c>
      <c r="K20" s="53">
        <f t="shared" si="29"/>
        <v>1.0437452033768229</v>
      </c>
      <c r="L20" s="53">
        <f t="shared" si="29"/>
        <v>0.98541114058355439</v>
      </c>
      <c r="M20" s="53">
        <f t="shared" si="29"/>
        <v>0.9907998977766419</v>
      </c>
      <c r="N20" s="53">
        <f>N9/N8</f>
        <v>1.0265582655826557</v>
      </c>
      <c r="O20" s="53">
        <f t="shared" si="29"/>
        <v>1.0304693933571232</v>
      </c>
      <c r="P20" s="53">
        <f t="shared" si="29"/>
        <v>1.047347404449515</v>
      </c>
      <c r="Q20" s="6"/>
      <c r="R20" s="23" t="s">
        <v>30</v>
      </c>
      <c r="S20" s="27">
        <f t="shared" si="30"/>
        <v>1.0452051215050955</v>
      </c>
      <c r="T20" s="27">
        <f t="shared" si="30"/>
        <v>1.0457552370452041</v>
      </c>
      <c r="U20" s="27">
        <f t="shared" si="30"/>
        <v>1.0035888233786208</v>
      </c>
      <c r="V20" s="27">
        <f t="shared" si="30"/>
        <v>1.0360110803324101</v>
      </c>
      <c r="W20" s="27">
        <f t="shared" si="30"/>
        <v>1.0435754189944133</v>
      </c>
      <c r="X20" s="27">
        <f t="shared" si="30"/>
        <v>1.0426705370101597</v>
      </c>
      <c r="Y20" s="6"/>
      <c r="Z20" s="23"/>
      <c r="AA20" s="6"/>
      <c r="AB20" s="6"/>
      <c r="AC20" s="6"/>
      <c r="AD20" s="6"/>
      <c r="AE20" s="6"/>
      <c r="AF20" s="6"/>
      <c r="AG20" s="6"/>
      <c r="AH20" s="6"/>
      <c r="AI20" s="23"/>
      <c r="AJ20" s="6"/>
      <c r="AK20" s="6"/>
      <c r="AL20" s="6"/>
      <c r="AM20" s="6"/>
      <c r="AN20" s="6"/>
      <c r="AO20" s="23"/>
      <c r="AP20" s="6"/>
      <c r="AQ20" s="6"/>
      <c r="AR20" s="6"/>
      <c r="AS20" s="6"/>
      <c r="AT20" s="6"/>
      <c r="AU20" s="23"/>
      <c r="AV20" s="6"/>
      <c r="AW20" s="6"/>
      <c r="AX20" s="6"/>
    </row>
    <row r="21" spans="1:50" x14ac:dyDescent="0.25">
      <c r="A21" s="17">
        <v>37135</v>
      </c>
      <c r="B21" s="40">
        <v>72.7</v>
      </c>
      <c r="C21" s="19">
        <v>71.400000000000006</v>
      </c>
      <c r="D21" s="19">
        <v>92.3</v>
      </c>
      <c r="E21" s="19">
        <v>74.099999999999994</v>
      </c>
      <c r="F21" s="19">
        <v>67.400000000000006</v>
      </c>
      <c r="G21" s="19">
        <v>66.2</v>
      </c>
      <c r="H21" s="42"/>
      <c r="I21" s="42"/>
      <c r="J21" s="26">
        <v>2010</v>
      </c>
      <c r="K21" s="53">
        <f t="shared" si="29"/>
        <v>1.0465686274509804</v>
      </c>
      <c r="L21" s="53">
        <f t="shared" si="29"/>
        <v>1.0169582772543742</v>
      </c>
      <c r="M21" s="53">
        <f t="shared" si="29"/>
        <v>1.0136703636832602</v>
      </c>
      <c r="N21" s="53">
        <f t="shared" si="29"/>
        <v>1.0087117212249208</v>
      </c>
      <c r="O21" s="53">
        <f t="shared" si="29"/>
        <v>1.0167820990942993</v>
      </c>
      <c r="P21" s="53">
        <f t="shared" si="29"/>
        <v>1.0400326797385622</v>
      </c>
      <c r="Q21" s="6"/>
      <c r="R21" s="23" t="s">
        <v>31</v>
      </c>
      <c r="S21" s="27">
        <f t="shared" si="30"/>
        <v>1.0434999999999999</v>
      </c>
      <c r="T21" s="27">
        <f t="shared" si="30"/>
        <v>0.97996837111228263</v>
      </c>
      <c r="U21" s="27">
        <f t="shared" si="30"/>
        <v>0.99335887611749674</v>
      </c>
      <c r="V21" s="27">
        <f t="shared" si="30"/>
        <v>1.0189839572192512</v>
      </c>
      <c r="W21" s="27">
        <f t="shared" si="30"/>
        <v>1.0077623126338331</v>
      </c>
      <c r="X21" s="27">
        <f t="shared" si="30"/>
        <v>1.040367483296214</v>
      </c>
      <c r="Y21" s="6"/>
      <c r="Z21" s="23"/>
      <c r="AA21" s="6"/>
      <c r="AB21" s="6"/>
      <c r="AC21" s="6"/>
      <c r="AD21" s="6"/>
      <c r="AE21" s="6"/>
      <c r="AF21" s="6"/>
      <c r="AG21" s="6"/>
      <c r="AH21" s="6"/>
      <c r="AI21" s="23"/>
      <c r="AJ21" s="6"/>
      <c r="AK21" s="6"/>
      <c r="AL21" s="6"/>
      <c r="AM21" s="6"/>
      <c r="AN21" s="6"/>
      <c r="AO21" s="23"/>
      <c r="AP21" s="6"/>
      <c r="AQ21" s="6"/>
      <c r="AR21" s="6"/>
      <c r="AS21" s="6"/>
      <c r="AT21" s="6"/>
      <c r="AU21" s="23"/>
      <c r="AV21" s="6"/>
      <c r="AW21" s="6"/>
      <c r="AX21" s="6"/>
    </row>
    <row r="22" spans="1:50" x14ac:dyDescent="0.25">
      <c r="A22" s="17">
        <v>37226</v>
      </c>
      <c r="B22" s="40">
        <v>73.3</v>
      </c>
      <c r="C22" s="19">
        <v>71.5</v>
      </c>
      <c r="D22" s="19">
        <v>92.6</v>
      </c>
      <c r="E22" s="19">
        <v>74.400000000000006</v>
      </c>
      <c r="F22" s="19">
        <v>67.8</v>
      </c>
      <c r="G22" s="19">
        <v>67.5</v>
      </c>
      <c r="H22" s="42"/>
      <c r="I22" s="42"/>
      <c r="J22" s="26">
        <v>2011</v>
      </c>
      <c r="K22" s="53">
        <f t="shared" si="29"/>
        <v>1.0355971896955505</v>
      </c>
      <c r="L22" s="53">
        <f t="shared" si="29"/>
        <v>1.0492323980942297</v>
      </c>
      <c r="M22" s="53">
        <f t="shared" si="29"/>
        <v>1.0122137404580154</v>
      </c>
      <c r="N22" s="53">
        <f t="shared" si="29"/>
        <v>1.0282648521329496</v>
      </c>
      <c r="O22" s="53">
        <f t="shared" si="29"/>
        <v>1.03248624574273</v>
      </c>
      <c r="P22" s="53">
        <f t="shared" si="29"/>
        <v>1.0295888976171772</v>
      </c>
      <c r="Q22" s="6"/>
      <c r="R22" s="23" t="s">
        <v>32</v>
      </c>
      <c r="S22" s="27">
        <f t="shared" si="30"/>
        <v>1.0416866315285098</v>
      </c>
      <c r="T22" s="27">
        <f t="shared" si="30"/>
        <v>1.0424959655728887</v>
      </c>
      <c r="U22" s="27">
        <f t="shared" si="30"/>
        <v>1.0149138596040113</v>
      </c>
      <c r="V22" s="27">
        <f t="shared" si="30"/>
        <v>1.0112831277879821</v>
      </c>
      <c r="W22" s="27">
        <f t="shared" si="30"/>
        <v>1.0286852589641433</v>
      </c>
      <c r="X22" s="27">
        <f t="shared" si="30"/>
        <v>1.0382659887610381</v>
      </c>
      <c r="Y22" s="6"/>
      <c r="Z22" s="23"/>
      <c r="AA22" s="6"/>
      <c r="AB22" s="6"/>
      <c r="AC22" s="6"/>
      <c r="AD22" s="6"/>
      <c r="AE22" s="6"/>
      <c r="AF22" s="6"/>
      <c r="AG22" s="6"/>
      <c r="AH22" s="6"/>
      <c r="AI22" s="23"/>
      <c r="AJ22" s="6"/>
      <c r="AK22" s="6"/>
      <c r="AL22" s="6"/>
      <c r="AM22" s="6"/>
      <c r="AN22" s="6"/>
      <c r="AO22" s="23"/>
      <c r="AP22" s="6"/>
      <c r="AQ22" s="6"/>
      <c r="AR22" s="6"/>
      <c r="AS22" s="6"/>
      <c r="AT22" s="6"/>
      <c r="AU22" s="23"/>
      <c r="AV22" s="6"/>
      <c r="AW22" s="6"/>
      <c r="AX22" s="6"/>
    </row>
    <row r="23" spans="1:50" x14ac:dyDescent="0.25">
      <c r="A23" s="17">
        <v>37316</v>
      </c>
      <c r="B23" s="40">
        <v>74.400000000000006</v>
      </c>
      <c r="C23" s="19">
        <v>71.2</v>
      </c>
      <c r="D23" s="19">
        <v>92.5</v>
      </c>
      <c r="E23" s="19">
        <v>75</v>
      </c>
      <c r="F23" s="19">
        <v>68.3</v>
      </c>
      <c r="G23" s="19">
        <v>68.400000000000006</v>
      </c>
      <c r="H23" s="42"/>
      <c r="I23" s="42"/>
      <c r="J23" s="26">
        <v>2012</v>
      </c>
      <c r="K23" s="53">
        <f t="shared" si="29"/>
        <v>1.039348710990502</v>
      </c>
      <c r="L23" s="53">
        <f t="shared" si="29"/>
        <v>1.0184157416750756</v>
      </c>
      <c r="M23" s="53">
        <f t="shared" si="29"/>
        <v>1.0047762694821518</v>
      </c>
      <c r="N23" s="53">
        <f t="shared" si="29"/>
        <v>1.0231611096971238</v>
      </c>
      <c r="O23" s="53">
        <f t="shared" si="29"/>
        <v>1.0350164932758181</v>
      </c>
      <c r="P23" s="53">
        <f t="shared" si="29"/>
        <v>1.0427263479145474</v>
      </c>
      <c r="Q23" s="6"/>
      <c r="R23" s="23" t="s">
        <v>33</v>
      </c>
      <c r="S23" s="27">
        <f t="shared" si="30"/>
        <v>1.0349586016559338</v>
      </c>
      <c r="T23" s="27">
        <f t="shared" si="30"/>
        <v>1.0319917440660473</v>
      </c>
      <c r="U23" s="27">
        <f t="shared" si="30"/>
        <v>1.0131745629592095</v>
      </c>
      <c r="V23" s="27">
        <f t="shared" si="30"/>
        <v>1.0378827192527245</v>
      </c>
      <c r="W23" s="27">
        <f t="shared" si="30"/>
        <v>1.0327911179963853</v>
      </c>
      <c r="X23" s="27">
        <f t="shared" si="30"/>
        <v>1.0309278350515463</v>
      </c>
      <c r="Y23" s="6"/>
      <c r="Z23" s="23"/>
      <c r="AA23" s="6"/>
      <c r="AB23" s="6"/>
      <c r="AC23" s="6"/>
      <c r="AD23" s="6"/>
      <c r="AE23" s="6"/>
      <c r="AF23" s="6"/>
      <c r="AG23" s="6"/>
      <c r="AH23" s="6"/>
      <c r="AI23" s="23"/>
      <c r="AJ23" s="6"/>
      <c r="AK23" s="6"/>
      <c r="AL23" s="6"/>
      <c r="AM23" s="6"/>
      <c r="AN23" s="6"/>
      <c r="AO23" s="23"/>
      <c r="AP23" s="6"/>
      <c r="AQ23" s="6"/>
      <c r="AR23" s="6"/>
      <c r="AS23" s="6"/>
      <c r="AT23" s="6"/>
      <c r="AU23" s="23"/>
      <c r="AV23" s="6"/>
      <c r="AW23" s="6"/>
      <c r="AX23" s="6"/>
    </row>
    <row r="24" spans="1:50" x14ac:dyDescent="0.25">
      <c r="A24" s="17">
        <v>37408</v>
      </c>
      <c r="B24" s="40">
        <v>74.599999999999994</v>
      </c>
      <c r="C24" s="19">
        <v>71.5</v>
      </c>
      <c r="D24" s="19">
        <v>91.6</v>
      </c>
      <c r="E24" s="19">
        <v>75.2</v>
      </c>
      <c r="F24" s="19">
        <v>69.2</v>
      </c>
      <c r="G24" s="19">
        <v>68.5</v>
      </c>
      <c r="H24" s="42"/>
      <c r="I24" s="42"/>
      <c r="J24" s="26">
        <v>2013</v>
      </c>
      <c r="K24" s="53">
        <f t="shared" si="29"/>
        <v>1.0376414273281114</v>
      </c>
      <c r="L24" s="53">
        <f t="shared" si="29"/>
        <v>1.015110230369086</v>
      </c>
      <c r="M24" s="53">
        <f t="shared" si="29"/>
        <v>1.0350262697022767</v>
      </c>
      <c r="N24" s="53">
        <f t="shared" si="29"/>
        <v>1.0077114427860696</v>
      </c>
      <c r="O24" s="53">
        <f t="shared" si="29"/>
        <v>1.0392253003187055</v>
      </c>
      <c r="P24" s="53">
        <f t="shared" si="29"/>
        <v>1.0351219512195122</v>
      </c>
      <c r="Q24" s="6"/>
      <c r="R24" s="23" t="s">
        <v>34</v>
      </c>
      <c r="S24" s="27">
        <f t="shared" si="30"/>
        <v>1.0422222222222222</v>
      </c>
      <c r="T24" s="27">
        <f t="shared" si="30"/>
        <v>1.0165</v>
      </c>
      <c r="U24" s="27">
        <f t="shared" si="30"/>
        <v>1.01600400100025</v>
      </c>
      <c r="V24" s="27">
        <f t="shared" si="30"/>
        <v>1.0089999999999999</v>
      </c>
      <c r="W24" s="27">
        <f t="shared" si="30"/>
        <v>1.0422499999999999</v>
      </c>
      <c r="X24" s="27">
        <f t="shared" si="30"/>
        <v>1.04725</v>
      </c>
      <c r="Y24" s="6"/>
      <c r="Z24" s="23"/>
      <c r="AA24" s="6"/>
      <c r="AB24" s="6"/>
      <c r="AC24" s="6"/>
      <c r="AD24" s="6"/>
      <c r="AE24" s="6"/>
      <c r="AF24" s="6"/>
      <c r="AG24" s="6"/>
      <c r="AH24" s="6"/>
      <c r="AI24" s="23"/>
      <c r="AJ24" s="6"/>
      <c r="AK24" s="6"/>
      <c r="AL24" s="6"/>
      <c r="AM24" s="6"/>
      <c r="AN24" s="6"/>
      <c r="AO24" s="23"/>
      <c r="AP24" s="6"/>
      <c r="AQ24" s="6"/>
      <c r="AR24" s="6"/>
      <c r="AS24" s="6"/>
      <c r="AT24" s="6"/>
      <c r="AU24" s="23"/>
      <c r="AV24" s="6"/>
      <c r="AW24" s="6"/>
      <c r="AX24" s="6"/>
    </row>
    <row r="25" spans="1:50" x14ac:dyDescent="0.25">
      <c r="A25" s="17">
        <v>37500</v>
      </c>
      <c r="B25" s="40">
        <v>75.599999999999994</v>
      </c>
      <c r="C25" s="19">
        <v>71.5</v>
      </c>
      <c r="D25" s="19">
        <v>91.8</v>
      </c>
      <c r="E25" s="19">
        <v>75.900000000000006</v>
      </c>
      <c r="F25" s="19">
        <v>70.400000000000006</v>
      </c>
      <c r="G25" s="19">
        <v>69.099999999999994</v>
      </c>
      <c r="H25" s="42"/>
      <c r="I25" s="42"/>
      <c r="J25" s="23"/>
      <c r="K25" s="44"/>
      <c r="L25" s="44"/>
      <c r="M25" s="44"/>
      <c r="N25" s="44"/>
      <c r="O25" s="44"/>
      <c r="P25" s="44"/>
      <c r="Q25" s="6"/>
      <c r="R25" s="23"/>
      <c r="S25" s="6"/>
      <c r="T25" s="6"/>
      <c r="U25" s="6"/>
      <c r="V25" s="6"/>
      <c r="W25" s="6"/>
      <c r="X25" s="6"/>
      <c r="Y25" s="6"/>
      <c r="Z25" s="23"/>
      <c r="AA25" s="6"/>
      <c r="AB25" s="6"/>
      <c r="AC25" s="6"/>
      <c r="AD25" s="6"/>
      <c r="AE25" s="6"/>
      <c r="AF25" s="6"/>
      <c r="AG25" s="6"/>
      <c r="AH25" s="6"/>
      <c r="AI25" s="23"/>
      <c r="AJ25" s="6"/>
      <c r="AK25" s="6"/>
      <c r="AL25" s="6"/>
      <c r="AM25" s="6"/>
      <c r="AN25" s="6"/>
      <c r="AO25" s="23"/>
      <c r="AP25" s="6"/>
      <c r="AQ25" s="6"/>
      <c r="AR25" s="6"/>
      <c r="AS25" s="6"/>
      <c r="AT25" s="6"/>
      <c r="AU25" s="23"/>
      <c r="AV25" s="6"/>
      <c r="AW25" s="6"/>
      <c r="AX25" s="6"/>
    </row>
    <row r="26" spans="1:50" x14ac:dyDescent="0.25">
      <c r="A26" s="17">
        <v>37591</v>
      </c>
      <c r="B26" s="40">
        <v>76.5</v>
      </c>
      <c r="C26" s="19">
        <v>72.8</v>
      </c>
      <c r="D26" s="19">
        <v>91.9</v>
      </c>
      <c r="E26" s="19">
        <v>76.5</v>
      </c>
      <c r="F26" s="19">
        <v>70.7</v>
      </c>
      <c r="G26" s="19">
        <v>69.3</v>
      </c>
      <c r="H26" s="42"/>
      <c r="I26" s="42"/>
      <c r="J26" s="23"/>
      <c r="K26" s="51" t="s">
        <v>65</v>
      </c>
      <c r="L26" s="44"/>
      <c r="M26" s="44"/>
      <c r="N26" s="44"/>
      <c r="O26" s="44"/>
      <c r="P26" s="44"/>
      <c r="Q26" s="6"/>
      <c r="R26" s="23"/>
      <c r="S26" s="5" t="s">
        <v>65</v>
      </c>
      <c r="T26" s="6"/>
      <c r="U26" s="6"/>
      <c r="V26" s="6"/>
      <c r="W26" s="6"/>
      <c r="X26" s="6"/>
      <c r="Y26" s="6"/>
      <c r="Z26" s="23"/>
      <c r="AA26" s="6"/>
      <c r="AB26" s="6"/>
      <c r="AC26" s="6"/>
      <c r="AD26" s="6"/>
      <c r="AE26" s="6"/>
      <c r="AF26" s="6"/>
      <c r="AG26" s="6"/>
      <c r="AH26" s="6"/>
      <c r="AI26" s="23"/>
      <c r="AJ26" s="6"/>
      <c r="AK26" s="6"/>
      <c r="AL26" s="6"/>
      <c r="AM26" s="6"/>
      <c r="AN26" s="6"/>
      <c r="AO26" s="23"/>
      <c r="AP26" s="6"/>
      <c r="AQ26" s="6"/>
      <c r="AR26" s="6"/>
      <c r="AS26" s="6"/>
      <c r="AT26" s="6"/>
      <c r="AU26" s="23"/>
      <c r="AV26" s="6"/>
      <c r="AW26" s="6"/>
      <c r="AX26" s="6"/>
    </row>
    <row r="27" spans="1:50" x14ac:dyDescent="0.25">
      <c r="A27" s="17">
        <v>37681</v>
      </c>
      <c r="B27" s="40">
        <v>77.099999999999994</v>
      </c>
      <c r="C27" s="19">
        <v>73.8</v>
      </c>
      <c r="D27" s="19">
        <v>92.9</v>
      </c>
      <c r="E27" s="19">
        <v>77</v>
      </c>
      <c r="F27" s="19">
        <v>71</v>
      </c>
      <c r="G27" s="19">
        <v>70.900000000000006</v>
      </c>
      <c r="H27" s="42"/>
      <c r="I27" s="42"/>
      <c r="J27" s="23"/>
      <c r="K27" s="55" t="s">
        <v>35</v>
      </c>
      <c r="L27" s="55" t="s">
        <v>63</v>
      </c>
      <c r="M27" s="55" t="s">
        <v>36</v>
      </c>
      <c r="N27" s="55" t="s">
        <v>37</v>
      </c>
      <c r="O27" s="55" t="s">
        <v>38</v>
      </c>
      <c r="P27" s="55" t="s">
        <v>39</v>
      </c>
      <c r="Q27" s="6"/>
      <c r="R27" s="23"/>
      <c r="S27" s="50" t="s">
        <v>35</v>
      </c>
      <c r="T27" s="50" t="s">
        <v>63</v>
      </c>
      <c r="U27" s="50" t="s">
        <v>36</v>
      </c>
      <c r="V27" s="50" t="s">
        <v>37</v>
      </c>
      <c r="W27" s="50" t="s">
        <v>38</v>
      </c>
      <c r="X27" s="50" t="s">
        <v>39</v>
      </c>
      <c r="Y27" s="6"/>
      <c r="Z27" s="23"/>
      <c r="AA27" s="6"/>
      <c r="AB27" s="6"/>
      <c r="AC27" s="6"/>
      <c r="AD27" s="6"/>
      <c r="AE27" s="6"/>
      <c r="AF27" s="6"/>
      <c r="AG27" s="6"/>
      <c r="AH27" s="6"/>
      <c r="AI27" s="23"/>
      <c r="AJ27" s="6"/>
      <c r="AK27" s="6"/>
      <c r="AL27" s="6"/>
      <c r="AM27" s="6"/>
      <c r="AN27" s="6"/>
      <c r="AO27" s="23"/>
      <c r="AP27" s="6"/>
      <c r="AQ27" s="6"/>
      <c r="AR27" s="6"/>
      <c r="AS27" s="6"/>
      <c r="AT27" s="6"/>
      <c r="AU27" s="23"/>
      <c r="AV27" s="6"/>
      <c r="AW27" s="6"/>
      <c r="AX27" s="6"/>
    </row>
    <row r="28" spans="1:50" x14ac:dyDescent="0.25">
      <c r="A28" s="17">
        <v>37773</v>
      </c>
      <c r="B28" s="40">
        <v>77.8</v>
      </c>
      <c r="C28" s="19">
        <v>73.3</v>
      </c>
      <c r="D28" s="19">
        <v>93.1</v>
      </c>
      <c r="E28" s="19">
        <v>77.599999999999994</v>
      </c>
      <c r="F28" s="19">
        <v>71.400000000000006</v>
      </c>
      <c r="G28" s="19">
        <v>71.2</v>
      </c>
      <c r="H28" s="42"/>
      <c r="I28" s="42"/>
      <c r="J28" s="26">
        <v>2006</v>
      </c>
      <c r="K28" s="53">
        <f t="shared" ref="K28:P28" si="31">K6/K6</f>
        <v>1</v>
      </c>
      <c r="L28" s="53">
        <f t="shared" si="31"/>
        <v>1</v>
      </c>
      <c r="M28" s="53">
        <f t="shared" si="31"/>
        <v>1</v>
      </c>
      <c r="N28" s="53">
        <f t="shared" si="31"/>
        <v>1</v>
      </c>
      <c r="O28" s="53">
        <f t="shared" si="31"/>
        <v>1</v>
      </c>
      <c r="P28" s="53">
        <f t="shared" si="31"/>
        <v>1</v>
      </c>
      <c r="Q28" s="6"/>
      <c r="R28" s="23" t="s">
        <v>27</v>
      </c>
      <c r="S28" s="27">
        <f t="shared" ref="S28:X28" si="32">S6/S6</f>
        <v>1</v>
      </c>
      <c r="T28" s="27">
        <f t="shared" si="32"/>
        <v>1</v>
      </c>
      <c r="U28" s="27">
        <f t="shared" si="32"/>
        <v>1</v>
      </c>
      <c r="V28" s="27">
        <f t="shared" si="32"/>
        <v>1</v>
      </c>
      <c r="W28" s="27">
        <f t="shared" si="32"/>
        <v>1</v>
      </c>
      <c r="X28" s="27">
        <f t="shared" si="32"/>
        <v>1</v>
      </c>
      <c r="Y28" s="6"/>
      <c r="Z28" s="23"/>
      <c r="AA28" s="6"/>
      <c r="AB28" s="6"/>
      <c r="AC28" s="6"/>
      <c r="AD28" s="6"/>
      <c r="AE28" s="6"/>
      <c r="AF28" s="6"/>
      <c r="AG28" s="6"/>
      <c r="AH28" s="6"/>
      <c r="AI28" s="23"/>
      <c r="AJ28" s="6"/>
      <c r="AK28" s="6"/>
      <c r="AL28" s="6"/>
      <c r="AM28" s="6"/>
      <c r="AN28" s="6"/>
      <c r="AO28" s="23"/>
      <c r="AP28" s="6"/>
      <c r="AQ28" s="6"/>
      <c r="AR28" s="6"/>
      <c r="AS28" s="6"/>
      <c r="AT28" s="6"/>
      <c r="AU28" s="23"/>
      <c r="AV28" s="6"/>
      <c r="AW28" s="6"/>
      <c r="AX28" s="6"/>
    </row>
    <row r="29" spans="1:50" x14ac:dyDescent="0.25">
      <c r="A29" s="17">
        <v>37865</v>
      </c>
      <c r="B29" s="40">
        <v>78.599999999999994</v>
      </c>
      <c r="C29" s="19">
        <v>73.400000000000006</v>
      </c>
      <c r="D29" s="19">
        <v>93.4</v>
      </c>
      <c r="E29" s="19">
        <v>78.099999999999994</v>
      </c>
      <c r="F29" s="19">
        <v>73.2</v>
      </c>
      <c r="G29" s="19">
        <v>71</v>
      </c>
      <c r="H29" s="42"/>
      <c r="I29" s="42"/>
      <c r="J29" s="26">
        <v>2007</v>
      </c>
      <c r="K29" s="53">
        <f t="shared" ref="K29:P35" si="33">K6/K7</f>
        <v>0.96054385497200734</v>
      </c>
      <c r="L29" s="53">
        <f>L6/L7</f>
        <v>0.95449374288964728</v>
      </c>
      <c r="M29" s="53">
        <f t="shared" si="33"/>
        <v>1.0102301790281329</v>
      </c>
      <c r="N29" s="53">
        <f t="shared" si="33"/>
        <v>0.95589482612383381</v>
      </c>
      <c r="O29" s="53">
        <f t="shared" si="33"/>
        <v>0.95634920634920628</v>
      </c>
      <c r="P29" s="53">
        <f t="shared" si="33"/>
        <v>0.96777054997043177</v>
      </c>
      <c r="Q29" s="6"/>
      <c r="R29" s="23" t="s">
        <v>28</v>
      </c>
      <c r="S29" s="27">
        <f t="shared" ref="S29:X35" si="34">S6/S7</f>
        <v>0.95426082221617214</v>
      </c>
      <c r="T29" s="27">
        <f t="shared" si="34"/>
        <v>0.94646494035496065</v>
      </c>
      <c r="U29" s="27">
        <f t="shared" si="34"/>
        <v>1.0045848191543556</v>
      </c>
      <c r="V29" s="27">
        <f t="shared" si="34"/>
        <v>0.95004306632213598</v>
      </c>
      <c r="W29" s="27">
        <f t="shared" si="34"/>
        <v>0.95595479571138786</v>
      </c>
      <c r="X29" s="27">
        <f t="shared" si="34"/>
        <v>0.95064313490876462</v>
      </c>
      <c r="Y29" s="6"/>
      <c r="Z29" s="23"/>
      <c r="AA29" s="6"/>
      <c r="AB29" s="6"/>
      <c r="AC29" s="6"/>
      <c r="AD29" s="6"/>
      <c r="AE29" s="6"/>
      <c r="AF29" s="6"/>
      <c r="AG29" s="6"/>
      <c r="AH29" s="6"/>
      <c r="AI29" s="23"/>
      <c r="AJ29" s="6"/>
      <c r="AK29" s="6"/>
      <c r="AL29" s="6"/>
      <c r="AM29" s="6"/>
      <c r="AN29" s="6"/>
      <c r="AO29" s="23"/>
      <c r="AP29" s="6"/>
      <c r="AQ29" s="6"/>
      <c r="AR29" s="6"/>
      <c r="AS29" s="6"/>
      <c r="AT29" s="6"/>
      <c r="AU29" s="23"/>
      <c r="AV29" s="6"/>
      <c r="AW29" s="6"/>
      <c r="AX29" s="6"/>
    </row>
    <row r="30" spans="1:50" x14ac:dyDescent="0.25">
      <c r="A30" s="17">
        <v>37956</v>
      </c>
      <c r="B30" s="40">
        <v>79.3</v>
      </c>
      <c r="C30" s="19">
        <v>73.400000000000006</v>
      </c>
      <c r="D30" s="19">
        <v>93.5</v>
      </c>
      <c r="E30" s="19">
        <v>78.5</v>
      </c>
      <c r="F30" s="19">
        <v>73.5</v>
      </c>
      <c r="G30" s="19">
        <v>71.900000000000006</v>
      </c>
      <c r="H30" s="42"/>
      <c r="I30" s="42"/>
      <c r="J30" s="26">
        <v>2008</v>
      </c>
      <c r="K30" s="53">
        <f>K7/K8</f>
        <v>0.95958045535942704</v>
      </c>
      <c r="L30" s="53">
        <f t="shared" si="33"/>
        <v>0.93262599469496033</v>
      </c>
      <c r="M30" s="53">
        <f t="shared" si="33"/>
        <v>0.99923332481472016</v>
      </c>
      <c r="N30" s="53">
        <f t="shared" si="33"/>
        <v>0.95853658536585362</v>
      </c>
      <c r="O30" s="53">
        <f t="shared" si="33"/>
        <v>0.96843261048586315</v>
      </c>
      <c r="P30" s="53">
        <f t="shared" si="33"/>
        <v>0.96463205932686813</v>
      </c>
      <c r="Q30" s="6"/>
      <c r="R30" s="23" t="s">
        <v>29</v>
      </c>
      <c r="S30" s="27">
        <f t="shared" si="34"/>
        <v>0.95975960282205375</v>
      </c>
      <c r="T30" s="27">
        <f t="shared" si="34"/>
        <v>0.94735391400220537</v>
      </c>
      <c r="U30" s="27">
        <f t="shared" si="34"/>
        <v>1.0064086131761085</v>
      </c>
      <c r="V30" s="27">
        <f t="shared" si="34"/>
        <v>0.96481994459833798</v>
      </c>
      <c r="W30" s="27">
        <f t="shared" si="34"/>
        <v>0.96396648044692745</v>
      </c>
      <c r="X30" s="27">
        <f t="shared" si="34"/>
        <v>0.97039187227866475</v>
      </c>
      <c r="Y30" s="6"/>
      <c r="Z30" s="23"/>
      <c r="AA30" s="6"/>
      <c r="AB30" s="6"/>
      <c r="AC30" s="6"/>
      <c r="AD30" s="6"/>
      <c r="AE30" s="6"/>
      <c r="AF30" s="6"/>
      <c r="AG30" s="6"/>
      <c r="AH30" s="6"/>
      <c r="AI30" s="23"/>
      <c r="AJ30" s="6"/>
      <c r="AK30" s="6"/>
      <c r="AL30" s="6"/>
      <c r="AM30" s="6"/>
      <c r="AN30" s="6"/>
      <c r="AO30" s="23"/>
      <c r="AP30" s="6"/>
      <c r="AQ30" s="6"/>
      <c r="AR30" s="6"/>
      <c r="AS30" s="6"/>
      <c r="AT30" s="6"/>
      <c r="AU30" s="23"/>
      <c r="AV30" s="6"/>
      <c r="AW30" s="6"/>
      <c r="AX30" s="6"/>
    </row>
    <row r="31" spans="1:50" x14ac:dyDescent="0.25">
      <c r="A31" s="17">
        <v>38047</v>
      </c>
      <c r="B31" s="40">
        <v>80.400000000000006</v>
      </c>
      <c r="C31" s="19">
        <v>73.8</v>
      </c>
      <c r="D31" s="19">
        <v>94.2</v>
      </c>
      <c r="E31" s="19">
        <v>79.3</v>
      </c>
      <c r="F31" s="19">
        <v>76.599999999999994</v>
      </c>
      <c r="G31" s="19">
        <v>73.900000000000006</v>
      </c>
      <c r="H31" s="42"/>
      <c r="I31" s="42"/>
      <c r="J31" s="26">
        <v>2009</v>
      </c>
      <c r="K31" s="53">
        <f t="shared" si="33"/>
        <v>0.95808823529411757</v>
      </c>
      <c r="L31" s="53">
        <f t="shared" si="33"/>
        <v>1.0148048452220726</v>
      </c>
      <c r="M31" s="53">
        <f t="shared" si="33"/>
        <v>1.0092855300490071</v>
      </c>
      <c r="N31" s="53">
        <f>N8/N9</f>
        <v>0.97412882787750799</v>
      </c>
      <c r="O31" s="53">
        <f t="shared" si="33"/>
        <v>0.97043153969099638</v>
      </c>
      <c r="P31" s="53">
        <f t="shared" si="33"/>
        <v>0.95479302832244017</v>
      </c>
      <c r="Q31" s="6"/>
      <c r="R31" s="23" t="s">
        <v>30</v>
      </c>
      <c r="S31" s="27">
        <f t="shared" si="34"/>
        <v>0.95674999999999999</v>
      </c>
      <c r="T31" s="27">
        <f t="shared" si="34"/>
        <v>0.95624670532419609</v>
      </c>
      <c r="U31" s="27">
        <f t="shared" si="34"/>
        <v>0.99642401021711369</v>
      </c>
      <c r="V31" s="27">
        <f t="shared" si="34"/>
        <v>0.96524064171122992</v>
      </c>
      <c r="W31" s="27">
        <f t="shared" si="34"/>
        <v>0.95824411134903653</v>
      </c>
      <c r="X31" s="27">
        <f t="shared" si="34"/>
        <v>0.95907572383073503</v>
      </c>
      <c r="Y31" s="6"/>
      <c r="Z31" s="23"/>
      <c r="AA31" s="6"/>
      <c r="AB31" s="6"/>
      <c r="AC31" s="6"/>
      <c r="AD31" s="6"/>
      <c r="AE31" s="6"/>
      <c r="AF31" s="6"/>
      <c r="AG31" s="6"/>
      <c r="AH31" s="6"/>
      <c r="AI31" s="23"/>
      <c r="AJ31" s="6"/>
      <c r="AK31" s="6"/>
      <c r="AL31" s="6"/>
      <c r="AM31" s="6"/>
      <c r="AN31" s="6"/>
      <c r="AO31" s="23"/>
      <c r="AP31" s="6"/>
      <c r="AQ31" s="6"/>
      <c r="AR31" s="6"/>
      <c r="AS31" s="6"/>
      <c r="AT31" s="6"/>
      <c r="AU31" s="23"/>
      <c r="AV31" s="6"/>
      <c r="AW31" s="6"/>
      <c r="AX31" s="6"/>
    </row>
    <row r="32" spans="1:50" x14ac:dyDescent="0.25">
      <c r="A32" s="17">
        <v>38139</v>
      </c>
      <c r="B32" s="40">
        <v>81.2</v>
      </c>
      <c r="C32" s="19">
        <v>74.400000000000006</v>
      </c>
      <c r="D32" s="19">
        <v>95.3</v>
      </c>
      <c r="E32" s="19">
        <v>79.8</v>
      </c>
      <c r="F32" s="19">
        <v>76.5</v>
      </c>
      <c r="G32" s="19">
        <v>74.099999999999994</v>
      </c>
      <c r="H32" s="42"/>
      <c r="I32" s="42"/>
      <c r="J32" s="26">
        <v>2010</v>
      </c>
      <c r="K32" s="53">
        <f t="shared" si="33"/>
        <v>0.95550351288056201</v>
      </c>
      <c r="L32" s="53">
        <f t="shared" si="33"/>
        <v>0.98332451032292212</v>
      </c>
      <c r="M32" s="53">
        <f t="shared" si="33"/>
        <v>0.98651399491094149</v>
      </c>
      <c r="N32" s="53">
        <f t="shared" si="33"/>
        <v>0.991363517403821</v>
      </c>
      <c r="O32" s="53">
        <f t="shared" si="33"/>
        <v>0.9834948912758712</v>
      </c>
      <c r="P32" s="53">
        <f t="shared" si="33"/>
        <v>0.96150824823252168</v>
      </c>
      <c r="Q32" s="6"/>
      <c r="R32" s="23" t="s">
        <v>31</v>
      </c>
      <c r="S32" s="27">
        <f t="shared" si="34"/>
        <v>0.95831336847149018</v>
      </c>
      <c r="T32" s="27">
        <f t="shared" si="34"/>
        <v>1.0204410973641742</v>
      </c>
      <c r="U32" s="27">
        <f t="shared" si="34"/>
        <v>1.0066855232707637</v>
      </c>
      <c r="V32" s="27">
        <f t="shared" si="34"/>
        <v>0.98136971923379701</v>
      </c>
      <c r="W32" s="27">
        <f t="shared" si="34"/>
        <v>0.99229747675962809</v>
      </c>
      <c r="X32" s="27">
        <f t="shared" si="34"/>
        <v>0.96119882258496103</v>
      </c>
      <c r="Y32" s="6"/>
      <c r="Z32" s="23"/>
      <c r="AA32" s="6"/>
      <c r="AB32" s="6"/>
      <c r="AC32" s="6"/>
      <c r="AD32" s="6"/>
      <c r="AE32" s="6"/>
      <c r="AF32" s="6"/>
      <c r="AG32" s="6"/>
      <c r="AH32" s="6"/>
      <c r="AI32" s="23"/>
      <c r="AJ32" s="6"/>
      <c r="AK32" s="6"/>
      <c r="AL32" s="6"/>
      <c r="AM32" s="6"/>
      <c r="AN32" s="6"/>
      <c r="AO32" s="23"/>
      <c r="AP32" s="6"/>
      <c r="AQ32" s="6"/>
      <c r="AR32" s="6"/>
      <c r="AS32" s="6"/>
      <c r="AT32" s="6"/>
      <c r="AU32" s="23"/>
      <c r="AV32" s="6"/>
      <c r="AW32" s="6"/>
      <c r="AX32" s="6"/>
    </row>
    <row r="33" spans="1:50" x14ac:dyDescent="0.25">
      <c r="A33" s="17">
        <v>38231</v>
      </c>
      <c r="B33" s="40">
        <v>82.1</v>
      </c>
      <c r="C33" s="19">
        <v>75.8</v>
      </c>
      <c r="D33" s="19">
        <v>93.5</v>
      </c>
      <c r="E33" s="19">
        <v>80.099999999999994</v>
      </c>
      <c r="F33" s="19">
        <v>77.099999999999994</v>
      </c>
      <c r="G33" s="19">
        <v>74.8</v>
      </c>
      <c r="H33" s="42"/>
      <c r="I33" s="42"/>
      <c r="J33" s="26">
        <v>2011</v>
      </c>
      <c r="K33" s="53">
        <f t="shared" si="33"/>
        <v>0.96562641338760735</v>
      </c>
      <c r="L33" s="53">
        <f t="shared" si="33"/>
        <v>0.95307769929364283</v>
      </c>
      <c r="M33" s="53">
        <f t="shared" si="33"/>
        <v>0.98793363499245845</v>
      </c>
      <c r="N33" s="53">
        <f t="shared" si="33"/>
        <v>0.97251208959022639</v>
      </c>
      <c r="O33" s="53">
        <f t="shared" si="33"/>
        <v>0.96853590459274286</v>
      </c>
      <c r="P33" s="53">
        <f t="shared" si="33"/>
        <v>0.97126144455747709</v>
      </c>
      <c r="Q33" s="6"/>
      <c r="R33" s="23" t="s">
        <v>32</v>
      </c>
      <c r="S33" s="27">
        <f t="shared" si="34"/>
        <v>0.95998160073597061</v>
      </c>
      <c r="T33" s="27">
        <f t="shared" si="34"/>
        <v>0.95923632610939114</v>
      </c>
      <c r="U33" s="27">
        <f t="shared" si="34"/>
        <v>0.98530529516088161</v>
      </c>
      <c r="V33" s="27">
        <f t="shared" si="34"/>
        <v>0.98884276076803324</v>
      </c>
      <c r="W33" s="27">
        <f t="shared" si="34"/>
        <v>0.97211463981409774</v>
      </c>
      <c r="X33" s="27">
        <f t="shared" si="34"/>
        <v>0.96314432989690735</v>
      </c>
      <c r="Y33" s="6"/>
      <c r="Z33" s="23"/>
      <c r="AA33" s="6"/>
      <c r="AB33" s="6"/>
      <c r="AC33" s="6"/>
      <c r="AD33" s="6"/>
      <c r="AE33" s="6"/>
      <c r="AF33" s="6"/>
      <c r="AG33" s="6"/>
      <c r="AH33" s="6"/>
      <c r="AI33" s="23"/>
      <c r="AJ33" s="6"/>
      <c r="AK33" s="6"/>
      <c r="AL33" s="6"/>
      <c r="AM33" s="6"/>
      <c r="AN33" s="6"/>
      <c r="AO33" s="23"/>
      <c r="AP33" s="6"/>
      <c r="AQ33" s="6"/>
      <c r="AR33" s="6"/>
      <c r="AS33" s="6"/>
      <c r="AT33" s="6"/>
      <c r="AU33" s="23"/>
      <c r="AV33" s="6"/>
      <c r="AW33" s="6"/>
      <c r="AX33" s="6"/>
    </row>
    <row r="34" spans="1:50" x14ac:dyDescent="0.25">
      <c r="A34" s="17">
        <v>38322</v>
      </c>
      <c r="B34" s="40">
        <v>82.6</v>
      </c>
      <c r="C34" s="19">
        <v>76.900000000000006</v>
      </c>
      <c r="D34" s="19">
        <v>93.8</v>
      </c>
      <c r="E34" s="19">
        <v>80.400000000000006</v>
      </c>
      <c r="F34" s="19">
        <v>77.400000000000006</v>
      </c>
      <c r="G34" s="19">
        <v>75</v>
      </c>
      <c r="H34" s="42"/>
      <c r="I34" s="42"/>
      <c r="J34" s="26">
        <v>2012</v>
      </c>
      <c r="K34" s="53">
        <f t="shared" si="33"/>
        <v>0.96214099216710192</v>
      </c>
      <c r="L34" s="53">
        <f t="shared" si="33"/>
        <v>0.98191726529601187</v>
      </c>
      <c r="M34" s="53">
        <f t="shared" si="33"/>
        <v>0.99524643482611952</v>
      </c>
      <c r="N34" s="53">
        <f t="shared" si="33"/>
        <v>0.9773631840796021</v>
      </c>
      <c r="O34" s="53">
        <f t="shared" si="33"/>
        <v>0.9661681784751166</v>
      </c>
      <c r="P34" s="53">
        <f t="shared" si="33"/>
        <v>0.9590243902439024</v>
      </c>
      <c r="Q34" s="6"/>
      <c r="R34" s="23" t="s">
        <v>33</v>
      </c>
      <c r="S34" s="27">
        <f t="shared" si="34"/>
        <v>0.96622222222222209</v>
      </c>
      <c r="T34" s="27">
        <f t="shared" si="34"/>
        <v>0.96900000000000008</v>
      </c>
      <c r="U34" s="27">
        <f t="shared" si="34"/>
        <v>0.98699674918729685</v>
      </c>
      <c r="V34" s="27">
        <f t="shared" si="34"/>
        <v>0.96349999999999991</v>
      </c>
      <c r="W34" s="27">
        <f t="shared" si="34"/>
        <v>0.96824999999999983</v>
      </c>
      <c r="X34" s="27">
        <f t="shared" si="34"/>
        <v>0.97</v>
      </c>
      <c r="Y34" s="6"/>
      <c r="Z34" s="23"/>
      <c r="AA34" s="6"/>
      <c r="AB34" s="6"/>
      <c r="AC34" s="6"/>
      <c r="AD34" s="6"/>
      <c r="AE34" s="6"/>
      <c r="AF34" s="6"/>
      <c r="AG34" s="6"/>
      <c r="AH34" s="6"/>
      <c r="AI34" s="23"/>
      <c r="AJ34" s="6"/>
      <c r="AK34" s="6"/>
      <c r="AL34" s="6"/>
      <c r="AM34" s="6"/>
      <c r="AN34" s="6"/>
      <c r="AO34" s="23"/>
      <c r="AP34" s="6"/>
      <c r="AQ34" s="6"/>
      <c r="AR34" s="6"/>
      <c r="AS34" s="6"/>
      <c r="AT34" s="6"/>
      <c r="AU34" s="23"/>
      <c r="AV34" s="6"/>
      <c r="AW34" s="6"/>
      <c r="AX34" s="6"/>
    </row>
    <row r="35" spans="1:50" x14ac:dyDescent="0.25">
      <c r="A35" s="17">
        <v>38412</v>
      </c>
      <c r="B35" s="40">
        <v>84</v>
      </c>
      <c r="C35" s="19">
        <v>76.7</v>
      </c>
      <c r="D35" s="19">
        <v>94</v>
      </c>
      <c r="E35" s="19">
        <v>81.400000000000006</v>
      </c>
      <c r="F35" s="19">
        <v>77.8</v>
      </c>
      <c r="G35" s="19">
        <v>76</v>
      </c>
      <c r="H35" s="42"/>
      <c r="I35" s="42"/>
      <c r="J35" s="26">
        <v>2013</v>
      </c>
      <c r="K35" s="53">
        <f t="shared" si="33"/>
        <v>0.96372405116376614</v>
      </c>
      <c r="L35" s="53">
        <f t="shared" si="33"/>
        <v>0.98511469009272812</v>
      </c>
      <c r="M35" s="53">
        <f t="shared" si="33"/>
        <v>0.96615905245346867</v>
      </c>
      <c r="N35" s="53">
        <f t="shared" si="33"/>
        <v>0.99234756850160444</v>
      </c>
      <c r="O35" s="53">
        <f t="shared" si="33"/>
        <v>0.96225524887945268</v>
      </c>
      <c r="P35" s="53">
        <f t="shared" si="33"/>
        <v>0.96606974552309133</v>
      </c>
      <c r="Q35" s="6"/>
      <c r="R35" s="23" t="s">
        <v>34</v>
      </c>
      <c r="S35" s="27">
        <f t="shared" si="34"/>
        <v>0.95948827292110872</v>
      </c>
      <c r="T35" s="27">
        <f t="shared" si="34"/>
        <v>0.98376783079193308</v>
      </c>
      <c r="U35" s="27">
        <f t="shared" si="34"/>
        <v>0.98424809254245638</v>
      </c>
      <c r="V35" s="27">
        <f t="shared" si="34"/>
        <v>0.99108027750247774</v>
      </c>
      <c r="W35" s="27">
        <f t="shared" si="34"/>
        <v>0.95946270088750307</v>
      </c>
      <c r="X35" s="27">
        <f t="shared" si="34"/>
        <v>0.95488183337312016</v>
      </c>
      <c r="Y35" s="6"/>
      <c r="Z35" s="23"/>
      <c r="AA35" s="6"/>
      <c r="AB35" s="6"/>
      <c r="AC35" s="6"/>
      <c r="AD35" s="6"/>
      <c r="AE35" s="6"/>
      <c r="AF35" s="6"/>
      <c r="AG35" s="6"/>
      <c r="AH35" s="6"/>
      <c r="AI35" s="23"/>
      <c r="AJ35" s="6"/>
      <c r="AK35" s="6"/>
      <c r="AL35" s="6"/>
      <c r="AM35" s="6"/>
      <c r="AN35" s="6"/>
      <c r="AO35" s="23"/>
      <c r="AP35" s="6"/>
      <c r="AQ35" s="6"/>
      <c r="AR35" s="6"/>
      <c r="AS35" s="6"/>
      <c r="AT35" s="6"/>
      <c r="AU35" s="23"/>
      <c r="AV35" s="6"/>
      <c r="AW35" s="6"/>
      <c r="AX35" s="6"/>
    </row>
    <row r="36" spans="1:50" x14ac:dyDescent="0.25">
      <c r="A36" s="17">
        <v>38504</v>
      </c>
      <c r="B36" s="40">
        <v>84.4</v>
      </c>
      <c r="C36" s="19">
        <v>77.8</v>
      </c>
      <c r="D36" s="19">
        <v>96.1</v>
      </c>
      <c r="E36" s="19">
        <v>81.8</v>
      </c>
      <c r="F36" s="19">
        <v>78.7</v>
      </c>
      <c r="G36" s="19">
        <v>76.3</v>
      </c>
      <c r="H36" s="42"/>
      <c r="I36" s="42"/>
      <c r="J36" s="23"/>
      <c r="K36" s="44"/>
      <c r="L36" s="44"/>
      <c r="M36" s="44"/>
      <c r="N36" s="44"/>
      <c r="O36" s="44"/>
      <c r="P36" s="44"/>
      <c r="Q36" s="6"/>
      <c r="R36" s="23"/>
      <c r="S36" s="6"/>
      <c r="T36" s="6"/>
      <c r="U36" s="6"/>
      <c r="V36" s="6"/>
      <c r="W36" s="6"/>
      <c r="X36" s="6"/>
      <c r="Y36" s="6"/>
      <c r="Z36" s="23"/>
      <c r="AA36" s="6"/>
      <c r="AB36" s="6"/>
      <c r="AC36" s="6"/>
      <c r="AD36" s="6"/>
      <c r="AE36" s="6"/>
      <c r="AF36" s="6"/>
      <c r="AG36" s="6"/>
      <c r="AH36" s="6"/>
      <c r="AI36" s="23"/>
      <c r="AJ36" s="6"/>
      <c r="AK36" s="6"/>
      <c r="AL36" s="6"/>
      <c r="AM36" s="6"/>
      <c r="AN36" s="6"/>
      <c r="AO36" s="23"/>
      <c r="AP36" s="6"/>
      <c r="AQ36" s="6"/>
      <c r="AR36" s="6"/>
      <c r="AS36" s="6"/>
      <c r="AT36" s="6"/>
      <c r="AU36" s="23"/>
      <c r="AV36" s="6"/>
      <c r="AW36" s="6"/>
      <c r="AX36" s="6"/>
    </row>
    <row r="37" spans="1:50" x14ac:dyDescent="0.25">
      <c r="A37" s="17">
        <v>38596</v>
      </c>
      <c r="B37" s="40">
        <v>85.7</v>
      </c>
      <c r="C37" s="19">
        <v>79.599999999999994</v>
      </c>
      <c r="D37" s="19">
        <v>97.7</v>
      </c>
      <c r="E37" s="19">
        <v>82.5</v>
      </c>
      <c r="F37" s="19">
        <v>81.5</v>
      </c>
      <c r="G37" s="19">
        <v>77.8</v>
      </c>
      <c r="H37" s="42"/>
      <c r="I37" s="42"/>
      <c r="J37" s="23"/>
      <c r="K37" s="27"/>
      <c r="L37" s="27"/>
      <c r="M37" s="27"/>
      <c r="N37" s="27"/>
      <c r="O37" s="27"/>
      <c r="P37" s="27"/>
      <c r="Q37" s="6"/>
      <c r="R37" s="23"/>
      <c r="S37" s="27"/>
      <c r="T37" s="27"/>
      <c r="U37" s="27"/>
      <c r="V37" s="27"/>
      <c r="W37" s="27"/>
      <c r="X37" s="27"/>
      <c r="Y37" s="6"/>
      <c r="Z37" s="23"/>
      <c r="AA37" s="6"/>
      <c r="AB37" s="6"/>
      <c r="AC37" s="6"/>
      <c r="AD37" s="6"/>
      <c r="AE37" s="6"/>
      <c r="AF37" s="6"/>
      <c r="AG37" s="6"/>
      <c r="AH37" s="6"/>
      <c r="AI37" s="23"/>
      <c r="AJ37" s="6"/>
      <c r="AK37" s="6"/>
      <c r="AL37" s="6"/>
      <c r="AM37" s="6"/>
      <c r="AN37" s="6"/>
      <c r="AO37" s="23"/>
      <c r="AP37" s="6"/>
      <c r="AQ37" s="6"/>
      <c r="AR37" s="6"/>
      <c r="AS37" s="6"/>
      <c r="AT37" s="6"/>
      <c r="AU37" s="23"/>
      <c r="AV37" s="6"/>
      <c r="AW37" s="6"/>
      <c r="AX37" s="6"/>
    </row>
    <row r="38" spans="1:50" x14ac:dyDescent="0.25">
      <c r="A38" s="17">
        <v>38687</v>
      </c>
      <c r="B38" s="40">
        <v>86.5</v>
      </c>
      <c r="C38" s="19">
        <v>80.400000000000006</v>
      </c>
      <c r="D38" s="19">
        <v>98.6</v>
      </c>
      <c r="E38" s="19">
        <v>83</v>
      </c>
      <c r="F38" s="19">
        <v>83</v>
      </c>
      <c r="G38" s="19">
        <v>78.5</v>
      </c>
      <c r="H38" s="42"/>
      <c r="I38" s="42"/>
      <c r="J38" s="23"/>
      <c r="K38" s="27"/>
      <c r="L38" s="27"/>
      <c r="M38" s="27"/>
      <c r="N38" s="27"/>
      <c r="O38" s="27"/>
      <c r="P38" s="27"/>
      <c r="Q38" s="6"/>
      <c r="R38" s="23"/>
      <c r="S38" s="27"/>
      <c r="T38" s="27"/>
      <c r="U38" s="27"/>
      <c r="V38" s="27"/>
      <c r="W38" s="27"/>
      <c r="X38" s="27"/>
      <c r="Y38" s="6"/>
      <c r="Z38" s="23"/>
      <c r="AA38" s="6"/>
      <c r="AB38" s="6"/>
      <c r="AC38" s="6"/>
      <c r="AD38" s="6"/>
      <c r="AE38" s="6"/>
      <c r="AF38" s="6"/>
      <c r="AG38" s="6"/>
      <c r="AH38" s="6"/>
      <c r="AI38" s="23"/>
      <c r="AJ38" s="6"/>
      <c r="AK38" s="6"/>
      <c r="AL38" s="6"/>
      <c r="AM38" s="6"/>
      <c r="AN38" s="6"/>
      <c r="AO38" s="23"/>
      <c r="AP38" s="6"/>
      <c r="AQ38" s="6"/>
      <c r="AR38" s="6"/>
      <c r="AS38" s="6"/>
      <c r="AT38" s="6"/>
      <c r="AU38" s="23"/>
      <c r="AV38" s="6"/>
      <c r="AW38" s="6"/>
      <c r="AX38" s="6"/>
    </row>
    <row r="39" spans="1:50" x14ac:dyDescent="0.25">
      <c r="A39" s="17">
        <v>38777</v>
      </c>
      <c r="B39" s="40">
        <v>88.5</v>
      </c>
      <c r="C39" s="19">
        <v>81.599999999999994</v>
      </c>
      <c r="D39" s="19">
        <v>99.2</v>
      </c>
      <c r="E39" s="19">
        <v>82.5</v>
      </c>
      <c r="F39" s="19">
        <v>82.4</v>
      </c>
      <c r="G39" s="19">
        <v>79.900000000000006</v>
      </c>
      <c r="H39" s="42"/>
      <c r="I39" s="42"/>
      <c r="J39" s="23"/>
      <c r="K39" s="27"/>
      <c r="L39" s="27"/>
      <c r="M39" s="27"/>
      <c r="N39" s="27"/>
      <c r="O39" s="27"/>
      <c r="P39" s="27"/>
      <c r="Q39" s="6"/>
      <c r="R39" s="23"/>
      <c r="S39" s="27"/>
      <c r="T39" s="27"/>
      <c r="U39" s="27"/>
      <c r="V39" s="27"/>
      <c r="W39" s="27"/>
      <c r="X39" s="27"/>
      <c r="Y39" s="6"/>
      <c r="Z39" s="23"/>
      <c r="AA39" s="6"/>
      <c r="AB39" s="6"/>
      <c r="AC39" s="6"/>
      <c r="AD39" s="6"/>
      <c r="AE39" s="6"/>
      <c r="AF39" s="6"/>
      <c r="AG39" s="6"/>
      <c r="AH39" s="6"/>
      <c r="AI39" s="23"/>
      <c r="AJ39" s="6"/>
      <c r="AK39" s="6"/>
      <c r="AL39" s="6"/>
      <c r="AM39" s="6"/>
      <c r="AN39" s="6"/>
      <c r="AO39" s="23"/>
      <c r="AP39" s="6"/>
      <c r="AQ39" s="6"/>
      <c r="AR39" s="6"/>
      <c r="AS39" s="6"/>
      <c r="AT39" s="6"/>
      <c r="AU39" s="23"/>
      <c r="AV39" s="6"/>
      <c r="AW39" s="6"/>
      <c r="AX39" s="6"/>
    </row>
    <row r="40" spans="1:50" x14ac:dyDescent="0.25">
      <c r="A40" s="17">
        <v>38869</v>
      </c>
      <c r="B40" s="40">
        <v>89.8</v>
      </c>
      <c r="C40" s="19">
        <v>83.7</v>
      </c>
      <c r="D40" s="19">
        <v>98.9</v>
      </c>
      <c r="E40" s="19">
        <v>82.9</v>
      </c>
      <c r="F40" s="19">
        <v>83</v>
      </c>
      <c r="G40" s="19">
        <v>81.599999999999994</v>
      </c>
      <c r="H40" s="42"/>
      <c r="I40" s="42"/>
      <c r="J40" s="23"/>
      <c r="K40" s="27"/>
      <c r="L40" s="27"/>
      <c r="M40" s="27"/>
      <c r="N40" s="27"/>
      <c r="O40" s="27"/>
      <c r="P40" s="27"/>
      <c r="Q40" s="6"/>
      <c r="R40" s="23"/>
      <c r="S40" s="27"/>
      <c r="T40" s="27"/>
      <c r="U40" s="27"/>
      <c r="V40" s="27"/>
      <c r="W40" s="27"/>
      <c r="X40" s="27"/>
      <c r="Y40" s="6"/>
      <c r="Z40" s="23"/>
      <c r="AA40" s="6"/>
      <c r="AB40" s="6"/>
      <c r="AC40" s="6"/>
      <c r="AD40" s="6"/>
      <c r="AE40" s="6"/>
      <c r="AF40" s="6"/>
      <c r="AG40" s="6"/>
      <c r="AH40" s="6"/>
      <c r="AI40" s="23"/>
      <c r="AJ40" s="6"/>
      <c r="AK40" s="6"/>
      <c r="AL40" s="6"/>
      <c r="AM40" s="6"/>
      <c r="AN40" s="6"/>
      <c r="AO40" s="23"/>
      <c r="AP40" s="6"/>
      <c r="AQ40" s="6"/>
      <c r="AR40" s="6"/>
      <c r="AS40" s="6"/>
      <c r="AT40" s="6"/>
      <c r="AU40" s="23"/>
      <c r="AV40" s="6"/>
      <c r="AW40" s="6"/>
      <c r="AX40" s="6"/>
    </row>
    <row r="41" spans="1:50" x14ac:dyDescent="0.25">
      <c r="A41" s="17">
        <v>38961</v>
      </c>
      <c r="B41" s="40">
        <v>90.6</v>
      </c>
      <c r="C41" s="19">
        <v>84.8</v>
      </c>
      <c r="D41" s="19">
        <v>99.3</v>
      </c>
      <c r="E41" s="19">
        <v>85.9</v>
      </c>
      <c r="F41" s="19">
        <v>85.8</v>
      </c>
      <c r="G41" s="19">
        <v>82.6</v>
      </c>
      <c r="H41" s="42"/>
      <c r="I41" s="42"/>
      <c r="J41" s="23"/>
      <c r="K41" s="27"/>
      <c r="L41" s="27"/>
      <c r="M41" s="27"/>
      <c r="N41" s="27"/>
      <c r="O41" s="27"/>
      <c r="P41" s="27"/>
      <c r="Q41" s="6"/>
      <c r="R41" s="23"/>
      <c r="S41" s="27"/>
      <c r="T41" s="27"/>
      <c r="U41" s="27"/>
      <c r="V41" s="27"/>
      <c r="W41" s="27"/>
      <c r="X41" s="27"/>
      <c r="Y41" s="6"/>
      <c r="Z41" s="23"/>
      <c r="AA41" s="6"/>
      <c r="AB41" s="6"/>
      <c r="AC41" s="6"/>
      <c r="AD41" s="6"/>
      <c r="AE41" s="6"/>
      <c r="AF41" s="6"/>
      <c r="AG41" s="6"/>
      <c r="AH41" s="6"/>
      <c r="AI41" s="23"/>
      <c r="AJ41" s="6"/>
      <c r="AK41" s="6"/>
      <c r="AL41" s="6"/>
      <c r="AM41" s="6"/>
      <c r="AN41" s="6"/>
      <c r="AO41" s="23"/>
      <c r="AP41" s="6"/>
      <c r="AQ41" s="6"/>
      <c r="AR41" s="6"/>
      <c r="AS41" s="6"/>
      <c r="AT41" s="6"/>
      <c r="AU41" s="23"/>
      <c r="AV41" s="6"/>
      <c r="AW41" s="6"/>
      <c r="AX41" s="6"/>
    </row>
    <row r="42" spans="1:50" x14ac:dyDescent="0.25">
      <c r="A42" s="17">
        <v>39052</v>
      </c>
      <c r="B42" s="40">
        <v>91.4</v>
      </c>
      <c r="C42" s="19">
        <v>85.5</v>
      </c>
      <c r="D42" s="19">
        <v>97.6</v>
      </c>
      <c r="E42" s="19">
        <v>86.8</v>
      </c>
      <c r="F42" s="19">
        <v>86.2</v>
      </c>
      <c r="G42" s="19">
        <v>83.2</v>
      </c>
      <c r="H42" s="42"/>
      <c r="I42" s="42"/>
      <c r="J42" s="23"/>
      <c r="K42" s="27"/>
      <c r="L42" s="27"/>
      <c r="M42" s="27"/>
      <c r="N42" s="27"/>
      <c r="O42" s="27"/>
      <c r="P42" s="27"/>
      <c r="Q42" s="6"/>
      <c r="R42" s="23"/>
      <c r="S42" s="27"/>
      <c r="T42" s="27"/>
      <c r="U42" s="27"/>
      <c r="V42" s="27"/>
      <c r="W42" s="27"/>
      <c r="X42" s="27"/>
      <c r="Y42" s="6"/>
      <c r="Z42" s="23"/>
      <c r="AA42" s="6"/>
      <c r="AB42" s="6"/>
      <c r="AC42" s="6"/>
      <c r="AD42" s="6"/>
      <c r="AE42" s="6"/>
      <c r="AF42" s="6"/>
      <c r="AG42" s="6"/>
      <c r="AH42" s="6"/>
      <c r="AI42" s="23"/>
      <c r="AJ42" s="6"/>
      <c r="AK42" s="6"/>
      <c r="AL42" s="6"/>
      <c r="AM42" s="6"/>
      <c r="AN42" s="6"/>
      <c r="AO42" s="23"/>
      <c r="AP42" s="6"/>
      <c r="AQ42" s="6"/>
      <c r="AR42" s="6"/>
      <c r="AS42" s="6"/>
      <c r="AT42" s="6"/>
      <c r="AU42" s="23"/>
      <c r="AV42" s="6"/>
      <c r="AW42" s="6"/>
      <c r="AX42" s="6"/>
    </row>
    <row r="43" spans="1:50" x14ac:dyDescent="0.25">
      <c r="A43" s="17">
        <v>39142</v>
      </c>
      <c r="B43" s="40">
        <v>91.9</v>
      </c>
      <c r="C43" s="19">
        <v>86</v>
      </c>
      <c r="D43" s="19">
        <v>97.7</v>
      </c>
      <c r="E43" s="19">
        <v>87.8</v>
      </c>
      <c r="F43" s="19">
        <v>86.6</v>
      </c>
      <c r="G43" s="19">
        <v>84.1</v>
      </c>
      <c r="H43" s="42"/>
      <c r="I43" s="42"/>
      <c r="J43" s="1"/>
      <c r="K43" s="27"/>
      <c r="L43" s="27"/>
      <c r="M43" s="27"/>
      <c r="N43" s="27"/>
      <c r="O43" s="27"/>
      <c r="P43" s="27"/>
      <c r="R43" s="23"/>
      <c r="S43" s="27"/>
      <c r="T43" s="27"/>
      <c r="U43" s="27"/>
      <c r="V43" s="27"/>
      <c r="W43" s="27"/>
      <c r="X43" s="27"/>
    </row>
    <row r="44" spans="1:50" x14ac:dyDescent="0.25">
      <c r="A44" s="17">
        <v>39234</v>
      </c>
      <c r="B44" s="40">
        <v>93.4</v>
      </c>
      <c r="C44" s="19">
        <v>87.4</v>
      </c>
      <c r="D44" s="19">
        <v>98</v>
      </c>
      <c r="E44" s="19">
        <v>87.8</v>
      </c>
      <c r="F44" s="19">
        <v>86.5</v>
      </c>
      <c r="G44" s="19">
        <v>84.4</v>
      </c>
      <c r="H44" s="42"/>
      <c r="I44" s="42"/>
      <c r="J44" s="1"/>
      <c r="K44" s="27"/>
      <c r="L44" s="27"/>
      <c r="M44" s="27"/>
      <c r="N44" s="27"/>
      <c r="O44" s="27"/>
      <c r="P44" s="27"/>
      <c r="R44" s="23"/>
      <c r="S44" s="27"/>
      <c r="T44" s="27"/>
      <c r="U44" s="27"/>
      <c r="V44" s="27"/>
      <c r="W44" s="27"/>
      <c r="X44" s="27"/>
    </row>
    <row r="45" spans="1:50" x14ac:dyDescent="0.25">
      <c r="A45" s="17">
        <v>39326</v>
      </c>
      <c r="B45" s="40">
        <v>94.5</v>
      </c>
      <c r="C45" s="19">
        <v>88.6</v>
      </c>
      <c r="D45" s="19">
        <v>98</v>
      </c>
      <c r="E45" s="19">
        <v>88.8</v>
      </c>
      <c r="F45" s="19">
        <v>90</v>
      </c>
      <c r="G45" s="19">
        <v>84.6</v>
      </c>
      <c r="H45" s="42"/>
      <c r="I45" s="42"/>
      <c r="J45" s="1"/>
      <c r="K45" s="54"/>
      <c r="L45" s="54"/>
      <c r="M45" s="54"/>
      <c r="N45" s="54"/>
      <c r="O45" s="54"/>
      <c r="P45" s="54"/>
      <c r="S45" s="27"/>
      <c r="T45" s="27"/>
      <c r="U45" s="27"/>
      <c r="V45" s="27"/>
      <c r="W45" s="27"/>
      <c r="X45" s="27"/>
    </row>
    <row r="46" spans="1:50" x14ac:dyDescent="0.25">
      <c r="A46" s="17">
        <v>39417</v>
      </c>
      <c r="B46" s="40">
        <v>95.3</v>
      </c>
      <c r="C46" s="19">
        <v>89.6</v>
      </c>
      <c r="D46" s="19">
        <v>97.3</v>
      </c>
      <c r="E46" s="19">
        <v>89.3</v>
      </c>
      <c r="F46" s="19">
        <v>89.7</v>
      </c>
      <c r="G46" s="19">
        <v>85.1</v>
      </c>
      <c r="H46" s="42"/>
      <c r="I46" s="42"/>
      <c r="J46" s="1"/>
      <c r="K46" s="54"/>
      <c r="L46" s="54"/>
      <c r="M46" s="54"/>
      <c r="N46" s="54"/>
      <c r="O46" s="54"/>
      <c r="P46" s="52"/>
      <c r="Q46" s="25"/>
      <c r="R46" s="25"/>
      <c r="S46" s="6"/>
      <c r="T46" s="6"/>
      <c r="U46" s="6"/>
      <c r="V46" s="6"/>
      <c r="W46" s="6"/>
      <c r="X46" s="6"/>
    </row>
    <row r="47" spans="1:50" x14ac:dyDescent="0.25">
      <c r="A47" s="17">
        <v>39508</v>
      </c>
      <c r="B47" s="40">
        <v>96.2</v>
      </c>
      <c r="C47" s="19">
        <v>91.2</v>
      </c>
      <c r="D47" s="19">
        <v>97.4</v>
      </c>
      <c r="E47" s="19">
        <v>91.3</v>
      </c>
      <c r="F47" s="19">
        <v>89.4</v>
      </c>
      <c r="G47" s="19">
        <v>87.3</v>
      </c>
      <c r="H47" s="42"/>
      <c r="I47" s="42"/>
      <c r="J47" s="1"/>
      <c r="K47" s="54"/>
      <c r="L47" s="54"/>
      <c r="M47" s="54"/>
      <c r="N47" s="54"/>
      <c r="O47" s="54"/>
      <c r="P47" s="52"/>
      <c r="Q47" s="25"/>
      <c r="R47" s="25"/>
      <c r="S47" s="6"/>
      <c r="T47" s="6"/>
      <c r="U47" s="6"/>
      <c r="V47" s="6"/>
      <c r="W47" s="6"/>
      <c r="X47" s="6"/>
    </row>
    <row r="48" spans="1:50" x14ac:dyDescent="0.25">
      <c r="A48" s="17">
        <v>39600</v>
      </c>
      <c r="B48" s="40">
        <v>96.7</v>
      </c>
      <c r="C48" s="19">
        <v>93.4</v>
      </c>
      <c r="D48" s="19">
        <v>97.4</v>
      </c>
      <c r="E48" s="19">
        <v>91.6</v>
      </c>
      <c r="F48" s="19">
        <v>88.9</v>
      </c>
      <c r="G48" s="19">
        <v>87.5</v>
      </c>
      <c r="H48" s="42"/>
      <c r="I48" s="42"/>
      <c r="J48" s="1"/>
      <c r="K48" s="54"/>
      <c r="L48" s="54"/>
      <c r="M48" s="54"/>
      <c r="N48" s="54"/>
      <c r="O48" s="54"/>
      <c r="P48" s="52"/>
      <c r="Q48" s="25"/>
      <c r="R48" s="25"/>
      <c r="S48" s="6"/>
      <c r="T48" s="6"/>
      <c r="U48" s="6"/>
      <c r="V48" s="6"/>
      <c r="W48" s="6"/>
      <c r="X48" s="6"/>
    </row>
    <row r="49" spans="1:22" x14ac:dyDescent="0.25">
      <c r="A49" s="17">
        <v>39692</v>
      </c>
      <c r="B49" s="40">
        <v>98.1</v>
      </c>
      <c r="C49" s="19">
        <v>96.2</v>
      </c>
      <c r="D49" s="19">
        <v>99</v>
      </c>
      <c r="E49" s="19">
        <v>92.8</v>
      </c>
      <c r="F49" s="19">
        <v>92.4</v>
      </c>
      <c r="G49" s="19">
        <v>88</v>
      </c>
      <c r="H49" s="42"/>
      <c r="I49" s="42"/>
      <c r="J49" s="1"/>
      <c r="K49" s="54"/>
      <c r="L49" s="54"/>
      <c r="M49" s="54"/>
      <c r="N49" s="54"/>
      <c r="O49" s="54"/>
      <c r="P49" s="52"/>
      <c r="Q49" s="25"/>
      <c r="R49" s="25"/>
      <c r="S49" s="25"/>
      <c r="T49" s="25"/>
      <c r="U49" s="25"/>
      <c r="V49" s="1"/>
    </row>
    <row r="50" spans="1:22" x14ac:dyDescent="0.25">
      <c r="A50" s="17">
        <v>39783</v>
      </c>
      <c r="B50" s="40">
        <v>99.9</v>
      </c>
      <c r="C50" s="19">
        <v>96.2</v>
      </c>
      <c r="D50" s="19">
        <v>97.5</v>
      </c>
      <c r="E50" s="19">
        <v>93.3</v>
      </c>
      <c r="F50" s="19">
        <v>93.6</v>
      </c>
      <c r="G50" s="19">
        <v>87.8</v>
      </c>
      <c r="H50" s="42"/>
      <c r="I50" s="42"/>
      <c r="J50" s="1"/>
      <c r="K50" s="54"/>
      <c r="L50" s="54"/>
      <c r="M50" s="54"/>
      <c r="N50" s="54"/>
      <c r="O50" s="54"/>
      <c r="P50" s="52"/>
      <c r="Q50" s="25"/>
      <c r="R50" s="25"/>
      <c r="S50" s="25"/>
      <c r="T50" s="25"/>
      <c r="U50" s="25"/>
      <c r="V50" s="1"/>
    </row>
    <row r="51" spans="1:22" x14ac:dyDescent="0.25">
      <c r="A51" s="17">
        <v>39873</v>
      </c>
      <c r="B51" s="40">
        <v>100.8</v>
      </c>
      <c r="C51" s="19">
        <v>94</v>
      </c>
      <c r="D51" s="19">
        <v>97.8</v>
      </c>
      <c r="E51" s="19">
        <v>93.8</v>
      </c>
      <c r="F51" s="19">
        <v>93.9</v>
      </c>
      <c r="G51" s="19">
        <v>91.7</v>
      </c>
      <c r="H51" s="42"/>
      <c r="I51" s="42"/>
      <c r="J51" s="1"/>
      <c r="K51" s="54"/>
      <c r="L51" s="54"/>
      <c r="M51" s="54"/>
      <c r="N51" s="54"/>
      <c r="O51" s="54"/>
      <c r="P51" s="52"/>
      <c r="Q51" s="25"/>
      <c r="R51" s="25"/>
      <c r="S51" s="25"/>
      <c r="T51" s="25"/>
      <c r="U51" s="25"/>
      <c r="V51" s="1"/>
    </row>
    <row r="52" spans="1:22" x14ac:dyDescent="0.25">
      <c r="A52" s="17">
        <v>39965</v>
      </c>
      <c r="B52" s="40">
        <v>101.2</v>
      </c>
      <c r="C52" s="19">
        <v>93</v>
      </c>
      <c r="D52" s="19">
        <v>97.2</v>
      </c>
      <c r="E52" s="19">
        <v>94.1</v>
      </c>
      <c r="F52" s="19">
        <v>93.7</v>
      </c>
      <c r="G52" s="19">
        <v>91.7</v>
      </c>
      <c r="H52" s="42"/>
      <c r="I52" s="42"/>
      <c r="J52" s="1"/>
      <c r="K52" s="54"/>
      <c r="L52" s="54"/>
      <c r="M52" s="54"/>
      <c r="N52" s="54"/>
      <c r="O52" s="54"/>
      <c r="P52" s="52"/>
      <c r="Q52" s="25"/>
      <c r="R52" s="25"/>
      <c r="S52" s="25"/>
      <c r="T52" s="25"/>
      <c r="U52" s="25"/>
      <c r="V52" s="1"/>
    </row>
    <row r="53" spans="1:22" x14ac:dyDescent="0.25">
      <c r="A53" s="17">
        <v>40057</v>
      </c>
      <c r="B53" s="40">
        <v>102.4</v>
      </c>
      <c r="C53" s="19">
        <v>92.5</v>
      </c>
      <c r="D53" s="19">
        <v>97</v>
      </c>
      <c r="E53" s="19">
        <v>95.3</v>
      </c>
      <c r="F53" s="19">
        <v>93.6</v>
      </c>
      <c r="G53" s="19">
        <v>91.8</v>
      </c>
      <c r="H53" s="42"/>
      <c r="I53" s="42"/>
      <c r="J53" s="1"/>
      <c r="K53" s="54"/>
      <c r="L53" s="54"/>
      <c r="M53" s="54"/>
      <c r="N53" s="54"/>
      <c r="O53" s="54"/>
      <c r="P53" s="52"/>
      <c r="Q53" s="25"/>
      <c r="R53" s="25"/>
      <c r="S53" s="25"/>
      <c r="T53" s="25"/>
      <c r="U53" s="25"/>
      <c r="V53" s="1"/>
    </row>
    <row r="54" spans="1:22" x14ac:dyDescent="0.25">
      <c r="A54" s="17">
        <v>40148</v>
      </c>
      <c r="B54" s="40">
        <v>103.6</v>
      </c>
      <c r="C54" s="19">
        <v>92</v>
      </c>
      <c r="D54" s="19">
        <v>95.7</v>
      </c>
      <c r="E54" s="19">
        <v>95.6</v>
      </c>
      <c r="F54" s="19">
        <v>94.2</v>
      </c>
      <c r="G54" s="19">
        <v>92</v>
      </c>
      <c r="H54" s="42"/>
      <c r="I54" s="42"/>
      <c r="J54" s="1"/>
      <c r="K54" s="54"/>
      <c r="L54" s="54"/>
      <c r="M54" s="54"/>
      <c r="N54" s="54"/>
      <c r="O54" s="54"/>
      <c r="P54" s="54"/>
    </row>
    <row r="55" spans="1:22" x14ac:dyDescent="0.25">
      <c r="A55" s="17">
        <v>40238</v>
      </c>
      <c r="B55" s="40">
        <v>105.4</v>
      </c>
      <c r="C55" s="19">
        <v>93.3</v>
      </c>
      <c r="D55" s="19">
        <v>96.6</v>
      </c>
      <c r="E55" s="19">
        <v>94.9</v>
      </c>
      <c r="F55" s="19">
        <v>94.1</v>
      </c>
      <c r="G55" s="19">
        <v>94.8</v>
      </c>
      <c r="H55" s="42"/>
      <c r="I55" s="42"/>
      <c r="J55" s="1"/>
      <c r="K55" s="54"/>
      <c r="L55" s="54"/>
      <c r="M55" s="54"/>
      <c r="N55" s="54"/>
      <c r="O55" s="54"/>
      <c r="P55" s="54"/>
    </row>
    <row r="56" spans="1:22" x14ac:dyDescent="0.25">
      <c r="A56" s="17">
        <v>40330</v>
      </c>
      <c r="B56" s="40">
        <v>106</v>
      </c>
      <c r="C56" s="19">
        <v>94</v>
      </c>
      <c r="D56" s="19">
        <v>99.6</v>
      </c>
      <c r="E56" s="19">
        <v>95.3</v>
      </c>
      <c r="F56" s="19">
        <v>94.6</v>
      </c>
      <c r="G56" s="19">
        <v>95.1</v>
      </c>
      <c r="H56" s="42"/>
      <c r="I56" s="42"/>
      <c r="J56" s="1"/>
      <c r="K56" s="54"/>
      <c r="L56" s="54"/>
      <c r="M56" s="54"/>
      <c r="N56" s="54"/>
      <c r="O56" s="54"/>
      <c r="P56" s="54"/>
    </row>
    <row r="57" spans="1:22" x14ac:dyDescent="0.25">
      <c r="A57" s="17">
        <v>40422</v>
      </c>
      <c r="B57" s="40">
        <v>107</v>
      </c>
      <c r="C57" s="19">
        <v>95</v>
      </c>
      <c r="D57" s="19">
        <v>98.5</v>
      </c>
      <c r="E57" s="19">
        <v>95.6</v>
      </c>
      <c r="F57" s="19">
        <v>96</v>
      </c>
      <c r="G57" s="19">
        <v>96</v>
      </c>
      <c r="H57" s="42"/>
      <c r="I57" s="42"/>
      <c r="J57" s="1"/>
      <c r="K57" s="54"/>
      <c r="L57" s="54"/>
      <c r="M57" s="54"/>
      <c r="N57" s="54"/>
      <c r="O57" s="54"/>
      <c r="P57" s="54"/>
    </row>
    <row r="58" spans="1:22" x14ac:dyDescent="0.25">
      <c r="A58" s="17">
        <v>40513</v>
      </c>
      <c r="B58" s="40">
        <v>108.6</v>
      </c>
      <c r="C58" s="19">
        <v>95.5</v>
      </c>
      <c r="D58" s="19">
        <v>98.3</v>
      </c>
      <c r="E58" s="19">
        <v>96.3</v>
      </c>
      <c r="F58" s="19">
        <v>97</v>
      </c>
      <c r="G58" s="19">
        <v>96</v>
      </c>
      <c r="H58" s="42"/>
      <c r="I58" s="42"/>
      <c r="J58" s="1"/>
      <c r="K58" s="54"/>
      <c r="L58" s="54"/>
      <c r="M58" s="54"/>
      <c r="N58" s="54"/>
      <c r="O58" s="54"/>
      <c r="P58" s="54"/>
    </row>
    <row r="59" spans="1:22" x14ac:dyDescent="0.25">
      <c r="A59" s="17">
        <v>40603</v>
      </c>
      <c r="B59" s="40">
        <v>109.3</v>
      </c>
      <c r="C59" s="19">
        <v>97.6</v>
      </c>
      <c r="D59" s="19">
        <v>98.6</v>
      </c>
      <c r="E59" s="19">
        <v>96.5</v>
      </c>
      <c r="F59" s="19">
        <v>97.2</v>
      </c>
      <c r="G59" s="19">
        <v>98.5</v>
      </c>
      <c r="H59" s="42"/>
      <c r="I59" s="42"/>
      <c r="J59" s="1"/>
      <c r="K59" s="54"/>
      <c r="L59" s="54"/>
      <c r="M59" s="54"/>
      <c r="N59" s="54"/>
      <c r="O59" s="54"/>
      <c r="P59" s="54"/>
    </row>
    <row r="60" spans="1:22" x14ac:dyDescent="0.25">
      <c r="A60" s="17">
        <v>40695</v>
      </c>
      <c r="B60" s="40">
        <v>109.9</v>
      </c>
      <c r="C60" s="19">
        <v>99.5</v>
      </c>
      <c r="D60" s="19">
        <v>99.3</v>
      </c>
      <c r="E60" s="19">
        <v>97</v>
      </c>
      <c r="F60" s="19">
        <v>97.1</v>
      </c>
      <c r="G60" s="19">
        <v>97.5</v>
      </c>
      <c r="H60" s="42"/>
      <c r="I60" s="42"/>
      <c r="J60" s="1"/>
      <c r="K60" s="54"/>
      <c r="L60" s="54"/>
      <c r="M60" s="54"/>
      <c r="N60" s="54"/>
      <c r="O60" s="54"/>
      <c r="P60" s="54"/>
    </row>
    <row r="61" spans="1:22" x14ac:dyDescent="0.25">
      <c r="A61" s="17">
        <v>40787</v>
      </c>
      <c r="B61" s="40">
        <v>110.9</v>
      </c>
      <c r="C61" s="19">
        <v>99.6</v>
      </c>
      <c r="D61" s="19">
        <v>100.1</v>
      </c>
      <c r="E61" s="19">
        <v>99.6</v>
      </c>
      <c r="F61" s="19">
        <v>99.8</v>
      </c>
      <c r="G61" s="19">
        <v>98.4</v>
      </c>
      <c r="H61" s="42"/>
      <c r="I61" s="42"/>
      <c r="J61" s="1"/>
      <c r="K61" s="54"/>
      <c r="L61" s="54"/>
      <c r="M61" s="54"/>
      <c r="N61" s="54"/>
      <c r="O61" s="54"/>
      <c r="P61" s="54"/>
    </row>
    <row r="62" spans="1:22" x14ac:dyDescent="0.25">
      <c r="A62" s="17">
        <v>40878</v>
      </c>
      <c r="B62" s="40">
        <v>112.1</v>
      </c>
      <c r="C62" s="19">
        <v>99.7</v>
      </c>
      <c r="D62" s="19">
        <v>99.8</v>
      </c>
      <c r="E62" s="19">
        <v>99.8</v>
      </c>
      <c r="F62" s="19">
        <v>100</v>
      </c>
      <c r="G62" s="19">
        <v>98.8</v>
      </c>
      <c r="H62" s="42"/>
      <c r="I62" s="42"/>
      <c r="J62" s="1"/>
      <c r="K62" s="54"/>
      <c r="L62" s="54"/>
      <c r="M62" s="54"/>
      <c r="N62" s="54"/>
      <c r="O62" s="54"/>
      <c r="P62" s="54"/>
    </row>
    <row r="63" spans="1:22" x14ac:dyDescent="0.25">
      <c r="A63" s="17">
        <v>40969</v>
      </c>
      <c r="B63" s="40">
        <v>113</v>
      </c>
      <c r="C63" s="19">
        <v>100.1</v>
      </c>
      <c r="D63" s="19">
        <v>100</v>
      </c>
      <c r="E63" s="19">
        <v>100.3</v>
      </c>
      <c r="F63" s="19">
        <v>100.3</v>
      </c>
      <c r="G63" s="19">
        <v>100.8</v>
      </c>
      <c r="H63" s="42"/>
      <c r="I63" s="42"/>
      <c r="J63" s="1"/>
      <c r="K63" s="54"/>
      <c r="L63" s="54"/>
      <c r="M63" s="54"/>
      <c r="N63" s="54"/>
      <c r="O63" s="54"/>
      <c r="P63" s="54"/>
    </row>
    <row r="64" spans="1:22" x14ac:dyDescent="0.25">
      <c r="A64" s="17">
        <v>41061</v>
      </c>
      <c r="B64" s="40">
        <v>114</v>
      </c>
      <c r="C64" s="19">
        <v>100.6</v>
      </c>
      <c r="D64" s="19">
        <v>100</v>
      </c>
      <c r="E64" s="19">
        <v>100.3</v>
      </c>
      <c r="F64" s="19">
        <v>99.9</v>
      </c>
      <c r="G64" s="19">
        <v>102</v>
      </c>
      <c r="H64" s="42"/>
      <c r="I64" s="42"/>
      <c r="J64" s="1"/>
      <c r="K64" s="54"/>
      <c r="L64" s="54"/>
      <c r="M64" s="54"/>
      <c r="N64" s="54"/>
      <c r="O64" s="54"/>
      <c r="P64" s="54"/>
    </row>
    <row r="65" spans="1:16" x14ac:dyDescent="0.25">
      <c r="A65" s="17">
        <v>41153</v>
      </c>
      <c r="B65" s="40">
        <v>115.8</v>
      </c>
      <c r="C65" s="19">
        <v>101.2</v>
      </c>
      <c r="D65" s="19">
        <v>100.1</v>
      </c>
      <c r="E65" s="19">
        <v>100.4</v>
      </c>
      <c r="F65" s="19">
        <v>103.3</v>
      </c>
      <c r="G65" s="19">
        <v>103.6</v>
      </c>
      <c r="H65" s="42"/>
      <c r="I65" s="42"/>
      <c r="J65" s="1"/>
      <c r="K65" s="54"/>
      <c r="L65" s="54"/>
      <c r="M65" s="54"/>
      <c r="N65" s="54"/>
      <c r="O65" s="54"/>
      <c r="P65" s="54"/>
    </row>
    <row r="66" spans="1:16" x14ac:dyDescent="0.25">
      <c r="A66" s="17">
        <v>41244</v>
      </c>
      <c r="B66" s="40">
        <v>116.8</v>
      </c>
      <c r="C66" s="19">
        <v>101.8</v>
      </c>
      <c r="D66" s="19">
        <v>99.6</v>
      </c>
      <c r="E66" s="19">
        <v>101</v>
      </c>
      <c r="F66" s="19">
        <v>104.4</v>
      </c>
      <c r="G66" s="19">
        <v>103.6</v>
      </c>
      <c r="H66" s="42"/>
      <c r="I66" s="42"/>
      <c r="J66" s="1"/>
      <c r="K66" s="54"/>
      <c r="L66" s="54"/>
      <c r="M66" s="54"/>
      <c r="N66" s="54"/>
      <c r="O66" s="54"/>
      <c r="P66" s="54"/>
    </row>
    <row r="67" spans="1:16" x14ac:dyDescent="0.25">
      <c r="A67" s="17">
        <v>41334</v>
      </c>
      <c r="B67" s="40">
        <v>118</v>
      </c>
      <c r="C67" s="19">
        <v>101.8</v>
      </c>
      <c r="D67" s="19">
        <v>102.5</v>
      </c>
      <c r="E67" s="19">
        <v>101</v>
      </c>
      <c r="F67" s="19">
        <v>104.3</v>
      </c>
      <c r="G67" s="19">
        <v>105.8</v>
      </c>
      <c r="H67" s="42"/>
      <c r="I67" s="42"/>
      <c r="J67" s="1"/>
      <c r="K67" s="54"/>
      <c r="L67" s="54"/>
      <c r="M67" s="54"/>
      <c r="N67" s="54"/>
      <c r="O67" s="54"/>
      <c r="P67" s="54"/>
    </row>
    <row r="68" spans="1:16" x14ac:dyDescent="0.25">
      <c r="A68" s="17">
        <v>41426</v>
      </c>
      <c r="B68" s="40">
        <v>118.4</v>
      </c>
      <c r="C68" s="19">
        <v>101.8</v>
      </c>
      <c r="D68" s="19">
        <v>104.1</v>
      </c>
      <c r="E68" s="19">
        <v>101.2</v>
      </c>
      <c r="F68" s="19">
        <v>104.9</v>
      </c>
      <c r="G68" s="19">
        <v>105.9</v>
      </c>
      <c r="H68" s="42"/>
      <c r="I68" s="42"/>
      <c r="J68" s="1"/>
      <c r="K68" s="54"/>
      <c r="L68" s="54"/>
      <c r="M68" s="54"/>
      <c r="N68" s="54"/>
      <c r="O68" s="54"/>
      <c r="P68" s="54"/>
    </row>
    <row r="69" spans="1:16" x14ac:dyDescent="0.25">
      <c r="A69" s="17">
        <v>41518</v>
      </c>
      <c r="B69" s="40">
        <v>119.8</v>
      </c>
      <c r="C69" s="19">
        <v>102.9</v>
      </c>
      <c r="D69" s="19">
        <v>103.5</v>
      </c>
      <c r="E69" s="19">
        <v>101.5</v>
      </c>
      <c r="F69" s="19">
        <v>106.8</v>
      </c>
      <c r="G69" s="19">
        <v>106.4</v>
      </c>
      <c r="H69" s="42"/>
      <c r="I69" s="42"/>
      <c r="J69" s="1"/>
      <c r="K69" s="54"/>
      <c r="L69" s="54"/>
      <c r="M69" s="54"/>
      <c r="N69" s="54"/>
      <c r="O69" s="54"/>
      <c r="P69" s="54"/>
    </row>
    <row r="70" spans="1:16" x14ac:dyDescent="0.25">
      <c r="A70" s="17">
        <v>41609</v>
      </c>
      <c r="B70" s="40">
        <v>120.7</v>
      </c>
      <c r="C70" s="19">
        <v>103.3</v>
      </c>
      <c r="D70" s="19">
        <v>103.6</v>
      </c>
      <c r="E70" s="19">
        <v>101.4</v>
      </c>
      <c r="F70" s="19">
        <v>107.9</v>
      </c>
      <c r="G70" s="19">
        <v>106.3</v>
      </c>
      <c r="H70" s="42"/>
      <c r="I70" s="42"/>
      <c r="J70" s="1"/>
      <c r="K70" s="54"/>
      <c r="L70" s="54"/>
      <c r="M70" s="54"/>
      <c r="N70" s="54"/>
      <c r="O70" s="54"/>
      <c r="P70" s="54"/>
    </row>
    <row r="71" spans="1:16" x14ac:dyDescent="0.25">
      <c r="A71" s="13"/>
      <c r="H71" s="42"/>
      <c r="I71" s="42"/>
      <c r="J71" s="1"/>
      <c r="K71" s="54"/>
      <c r="L71" s="54"/>
      <c r="M71" s="54"/>
      <c r="N71" s="54"/>
      <c r="O71" s="54"/>
      <c r="P71" s="54"/>
    </row>
    <row r="72" spans="1:16" x14ac:dyDescent="0.25">
      <c r="A72" s="17"/>
      <c r="I72" s="19"/>
      <c r="J72" s="1"/>
      <c r="K72" s="54"/>
      <c r="L72" s="54"/>
      <c r="M72" s="54"/>
      <c r="N72" s="54"/>
      <c r="O72" s="54"/>
      <c r="P72" s="54"/>
    </row>
    <row r="73" spans="1:16" x14ac:dyDescent="0.25">
      <c r="I73" s="19"/>
      <c r="J73" s="1"/>
      <c r="K73" s="54"/>
      <c r="L73" s="54"/>
      <c r="M73" s="54"/>
      <c r="N73" s="54"/>
      <c r="O73" s="54"/>
      <c r="P73" s="54"/>
    </row>
  </sheetData>
  <phoneticPr fontId="14" type="noConversion"/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P73"/>
  <sheetViews>
    <sheetView topLeftCell="AS1" workbookViewId="0">
      <selection activeCell="BC6" sqref="BC6:BC13"/>
    </sheetView>
  </sheetViews>
  <sheetFormatPr defaultRowHeight="15" x14ac:dyDescent="0.25"/>
  <cols>
    <col min="1" max="1" width="9.5703125" style="6" bestFit="1" customWidth="1"/>
    <col min="2" max="2" width="15.7109375" style="6" customWidth="1"/>
    <col min="3" max="8" width="12.7109375" style="6" customWidth="1"/>
    <col min="9" max="10" width="9.140625" style="6" customWidth="1"/>
    <col min="12" max="17" width="10.7109375" customWidth="1"/>
    <col min="20" max="25" width="10.7109375" customWidth="1"/>
    <col min="27" max="27" width="22" customWidth="1"/>
    <col min="28" max="33" width="10.7109375" customWidth="1"/>
    <col min="55" max="55" width="21.5703125" customWidth="1"/>
    <col min="56" max="56" width="11.28515625" customWidth="1"/>
    <col min="59" max="59" width="15.7109375" customWidth="1"/>
    <col min="64" max="64" width="22" customWidth="1"/>
    <col min="106" max="106" width="10.42578125" customWidth="1"/>
  </cols>
  <sheetData>
    <row r="1" spans="1:68" x14ac:dyDescent="0.25">
      <c r="A1" s="5" t="s">
        <v>120</v>
      </c>
      <c r="K1" s="23"/>
      <c r="L1" s="6"/>
      <c r="M1" s="6"/>
      <c r="N1" s="6"/>
      <c r="O1" s="6"/>
      <c r="P1" s="6"/>
      <c r="Q1" s="6"/>
      <c r="R1" s="6"/>
      <c r="S1" s="23"/>
      <c r="T1" s="6"/>
      <c r="U1" s="6"/>
      <c r="V1" s="6"/>
      <c r="W1" s="6"/>
      <c r="X1" s="6"/>
      <c r="Y1" s="6"/>
      <c r="Z1" s="6"/>
      <c r="AA1" s="29"/>
      <c r="AB1" s="29"/>
      <c r="AC1" s="29"/>
      <c r="AD1" s="29"/>
      <c r="AE1" s="29"/>
      <c r="AF1" s="29"/>
      <c r="AG1" s="29"/>
      <c r="AH1" s="29"/>
      <c r="AI1" s="23"/>
      <c r="AJ1" s="6"/>
      <c r="AK1" s="6"/>
      <c r="AL1" s="6"/>
      <c r="AM1" s="6"/>
      <c r="AN1" s="6"/>
      <c r="AO1" s="6"/>
      <c r="AP1" s="6"/>
      <c r="AQ1" s="23"/>
      <c r="AR1" s="5" t="s">
        <v>60</v>
      </c>
      <c r="AS1" s="6"/>
      <c r="AT1" s="6"/>
      <c r="AU1" s="6"/>
      <c r="AV1" s="6"/>
      <c r="AW1" s="23"/>
      <c r="AX1" s="5" t="s">
        <v>60</v>
      </c>
      <c r="AY1" s="6"/>
      <c r="AZ1" s="6"/>
      <c r="BA1" s="29"/>
      <c r="BB1" s="29"/>
      <c r="BC1" s="29"/>
      <c r="BD1" s="30" t="s">
        <v>60</v>
      </c>
      <c r="BE1" s="29"/>
      <c r="BF1" s="29"/>
      <c r="BG1" s="29"/>
      <c r="BH1" s="29"/>
      <c r="BI1" s="31"/>
      <c r="BJ1" s="30" t="s">
        <v>60</v>
      </c>
      <c r="BK1" s="29"/>
      <c r="BL1" s="4"/>
      <c r="BM1" s="30" t="s">
        <v>60</v>
      </c>
      <c r="BN1" s="4"/>
      <c r="BO1" s="4"/>
      <c r="BP1" s="6"/>
    </row>
    <row r="2" spans="1:68" x14ac:dyDescent="0.25">
      <c r="K2" s="23"/>
      <c r="L2" s="6"/>
      <c r="M2" s="6"/>
      <c r="N2" s="6"/>
      <c r="O2" s="6"/>
      <c r="P2" s="6"/>
      <c r="Q2" s="6"/>
      <c r="R2" s="6"/>
      <c r="S2" s="23"/>
      <c r="T2" s="6"/>
      <c r="U2" s="6"/>
      <c r="V2" s="6"/>
      <c r="W2" s="6"/>
      <c r="X2" s="6"/>
      <c r="Y2" s="6"/>
      <c r="Z2" s="6"/>
      <c r="AA2" s="29"/>
      <c r="AB2" s="29"/>
      <c r="AC2" s="29"/>
      <c r="AD2" s="29"/>
      <c r="AE2" s="29"/>
      <c r="AF2" s="29"/>
      <c r="AG2" s="29"/>
      <c r="AH2" s="29"/>
      <c r="AI2" s="23"/>
      <c r="AJ2" s="6"/>
      <c r="AK2" s="6"/>
      <c r="AL2" s="6"/>
      <c r="AM2" s="6"/>
      <c r="AN2" s="6"/>
      <c r="AO2" s="6"/>
      <c r="AP2" s="6"/>
      <c r="AQ2" s="23"/>
      <c r="AR2" s="6" t="s">
        <v>51</v>
      </c>
      <c r="AS2" s="6" t="s">
        <v>52</v>
      </c>
      <c r="AT2" s="6" t="s">
        <v>61</v>
      </c>
      <c r="AU2" s="6"/>
      <c r="AV2" s="6"/>
      <c r="AW2" s="23"/>
      <c r="AX2" s="6" t="s">
        <v>51</v>
      </c>
      <c r="AY2" s="6" t="s">
        <v>52</v>
      </c>
      <c r="AZ2" s="5" t="s">
        <v>61</v>
      </c>
      <c r="BA2" s="29"/>
      <c r="BB2" s="29"/>
      <c r="BC2" s="29"/>
      <c r="BD2" s="29" t="s">
        <v>51</v>
      </c>
      <c r="BE2" s="29" t="s">
        <v>52</v>
      </c>
      <c r="BF2" s="29" t="s">
        <v>61</v>
      </c>
      <c r="BG2" s="29"/>
      <c r="BH2" s="29"/>
      <c r="BI2" s="31"/>
      <c r="BJ2" s="30" t="s">
        <v>61</v>
      </c>
      <c r="BK2" s="29"/>
      <c r="BL2" s="4"/>
      <c r="BM2" s="30" t="s">
        <v>61</v>
      </c>
      <c r="BN2" s="4"/>
      <c r="BO2" s="4"/>
      <c r="BP2" s="6"/>
    </row>
    <row r="3" spans="1:68" ht="17.25" customHeight="1" x14ac:dyDescent="0.25">
      <c r="A3" s="5" t="s">
        <v>114</v>
      </c>
      <c r="K3" s="23"/>
      <c r="L3" s="5" t="s">
        <v>54</v>
      </c>
      <c r="M3" s="6"/>
      <c r="N3" s="6"/>
      <c r="O3" s="6"/>
      <c r="P3" s="6"/>
      <c r="Q3" s="6"/>
      <c r="R3" s="6"/>
      <c r="S3" s="23"/>
      <c r="T3" s="5" t="s">
        <v>54</v>
      </c>
      <c r="U3" s="6"/>
      <c r="V3" s="6"/>
      <c r="W3" s="6"/>
      <c r="X3" s="6"/>
      <c r="Y3" s="6"/>
      <c r="Z3" s="6"/>
      <c r="AA3" s="29"/>
      <c r="AB3" s="30" t="s">
        <v>54</v>
      </c>
      <c r="AC3" s="29"/>
      <c r="AD3" s="29"/>
      <c r="AE3" s="29"/>
      <c r="AF3" s="29"/>
      <c r="AG3" s="29"/>
      <c r="AH3" s="29"/>
      <c r="AI3" s="23"/>
      <c r="AJ3" s="5" t="s">
        <v>40</v>
      </c>
      <c r="AK3" s="6"/>
      <c r="AL3" s="6"/>
      <c r="AM3" s="6"/>
      <c r="AN3" s="6"/>
      <c r="AO3" s="6"/>
      <c r="AP3" s="6"/>
      <c r="AQ3" s="23"/>
      <c r="AR3" s="6" t="s">
        <v>53</v>
      </c>
      <c r="AS3" s="6" t="s">
        <v>53</v>
      </c>
      <c r="AT3" s="6" t="s">
        <v>53</v>
      </c>
      <c r="AU3" s="29" t="s">
        <v>118</v>
      </c>
      <c r="AV3" s="6"/>
      <c r="AW3" s="23"/>
      <c r="AX3" s="6" t="s">
        <v>53</v>
      </c>
      <c r="AY3" s="6" t="s">
        <v>53</v>
      </c>
      <c r="AZ3" s="6" t="s">
        <v>53</v>
      </c>
      <c r="BA3" s="30" t="s">
        <v>117</v>
      </c>
      <c r="BB3" s="29"/>
      <c r="BC3" s="29"/>
      <c r="BD3" s="29" t="s">
        <v>53</v>
      </c>
      <c r="BE3" s="29" t="s">
        <v>53</v>
      </c>
      <c r="BF3" s="29" t="s">
        <v>53</v>
      </c>
      <c r="BG3" s="29" t="s">
        <v>119</v>
      </c>
      <c r="BH3" s="29"/>
      <c r="BI3" s="31"/>
      <c r="BJ3" s="30" t="s">
        <v>117</v>
      </c>
      <c r="BK3" s="29"/>
      <c r="BL3" s="4"/>
      <c r="BM3" s="30" t="s">
        <v>117</v>
      </c>
      <c r="BN3" s="4"/>
      <c r="BO3" s="4"/>
    </row>
    <row r="4" spans="1:68" x14ac:dyDescent="0.25">
      <c r="A4" s="6" t="s">
        <v>116</v>
      </c>
      <c r="K4" s="23"/>
      <c r="L4" s="6" t="s">
        <v>25</v>
      </c>
      <c r="M4" s="6"/>
      <c r="N4" s="6"/>
      <c r="O4" s="6"/>
      <c r="P4" s="6"/>
      <c r="Q4" s="6"/>
      <c r="R4" s="6"/>
      <c r="S4" s="23"/>
      <c r="T4" s="6" t="s">
        <v>26</v>
      </c>
      <c r="U4" s="6"/>
      <c r="V4" s="6"/>
      <c r="W4" s="6"/>
      <c r="X4" s="6"/>
      <c r="Y4" s="6"/>
      <c r="Z4" s="6"/>
      <c r="AA4" s="29"/>
      <c r="AB4" s="29" t="s">
        <v>95</v>
      </c>
      <c r="AC4" s="29"/>
      <c r="AD4" s="29"/>
      <c r="AE4" s="29"/>
      <c r="AF4" s="29"/>
      <c r="AG4" s="29"/>
      <c r="AH4" s="29"/>
      <c r="AI4" s="23"/>
      <c r="AJ4" s="6"/>
      <c r="AK4" s="6"/>
      <c r="AL4" s="6"/>
      <c r="AM4" s="6"/>
      <c r="AN4" s="6"/>
      <c r="AO4" s="6"/>
      <c r="AP4" s="6"/>
      <c r="AQ4" s="23"/>
      <c r="AR4" s="24" t="s">
        <v>55</v>
      </c>
      <c r="AS4" s="6"/>
      <c r="AT4" s="6"/>
      <c r="AU4" s="6"/>
      <c r="AV4" s="6"/>
      <c r="AW4" s="23"/>
      <c r="AX4" s="24" t="s">
        <v>62</v>
      </c>
      <c r="AY4" s="6"/>
      <c r="AZ4" s="6"/>
      <c r="BA4" s="29"/>
      <c r="BB4" s="29"/>
      <c r="BC4" s="29"/>
      <c r="BD4" s="32" t="s">
        <v>96</v>
      </c>
      <c r="BE4" s="29"/>
      <c r="BF4" s="29"/>
      <c r="BG4" s="29"/>
      <c r="BH4" s="29"/>
      <c r="BI4" s="31"/>
      <c r="BJ4" s="32" t="s">
        <v>56</v>
      </c>
      <c r="BK4" s="29"/>
      <c r="BL4" s="4"/>
      <c r="BM4" s="32" t="s">
        <v>97</v>
      </c>
      <c r="BN4" s="4"/>
      <c r="BO4" s="4"/>
      <c r="BP4" s="6"/>
    </row>
    <row r="5" spans="1:68" ht="121.5" customHeight="1" x14ac:dyDescent="0.25">
      <c r="B5" s="45" t="s">
        <v>98</v>
      </c>
      <c r="C5" s="65"/>
      <c r="D5" s="45" t="s">
        <v>0</v>
      </c>
      <c r="E5" s="45" t="s">
        <v>5</v>
      </c>
      <c r="F5" s="45" t="s">
        <v>4</v>
      </c>
      <c r="G5" s="45" t="s">
        <v>7</v>
      </c>
      <c r="H5" s="45" t="s">
        <v>6</v>
      </c>
      <c r="I5" s="8"/>
      <c r="J5" s="8"/>
      <c r="K5" s="23"/>
      <c r="L5" s="50" t="s">
        <v>35</v>
      </c>
      <c r="M5" s="50" t="s">
        <v>63</v>
      </c>
      <c r="N5" s="50" t="s">
        <v>36</v>
      </c>
      <c r="O5" s="50" t="s">
        <v>37</v>
      </c>
      <c r="P5" s="50" t="s">
        <v>38</v>
      </c>
      <c r="Q5" s="50" t="s">
        <v>39</v>
      </c>
      <c r="R5" s="6"/>
      <c r="S5" s="23"/>
      <c r="T5" s="50" t="s">
        <v>35</v>
      </c>
      <c r="U5" s="50" t="s">
        <v>63</v>
      </c>
      <c r="V5" s="50" t="s">
        <v>36</v>
      </c>
      <c r="W5" s="50" t="s">
        <v>37</v>
      </c>
      <c r="X5" s="50" t="s">
        <v>38</v>
      </c>
      <c r="Y5" s="50" t="s">
        <v>39</v>
      </c>
      <c r="Z5" s="6"/>
      <c r="AA5" s="29"/>
      <c r="AB5" s="33" t="s">
        <v>35</v>
      </c>
      <c r="AC5" s="33" t="s">
        <v>63</v>
      </c>
      <c r="AD5" s="33" t="s">
        <v>36</v>
      </c>
      <c r="AE5" s="33" t="s">
        <v>37</v>
      </c>
      <c r="AF5" s="33" t="s">
        <v>38</v>
      </c>
      <c r="AG5" s="33" t="s">
        <v>39</v>
      </c>
      <c r="AH5" s="29"/>
      <c r="AI5" s="23"/>
      <c r="AJ5" s="8" t="s">
        <v>35</v>
      </c>
      <c r="AK5" s="8" t="s">
        <v>63</v>
      </c>
      <c r="AL5" s="8" t="s">
        <v>36</v>
      </c>
      <c r="AM5" s="8" t="s">
        <v>37</v>
      </c>
      <c r="AN5" s="8" t="s">
        <v>38</v>
      </c>
      <c r="AO5" s="8" t="s">
        <v>39</v>
      </c>
      <c r="AP5" s="8"/>
      <c r="AQ5" s="23"/>
      <c r="AR5" s="6"/>
      <c r="AS5" s="6"/>
      <c r="AT5" s="6"/>
      <c r="AU5" s="6"/>
      <c r="AV5" s="6"/>
      <c r="AW5" s="23"/>
      <c r="AX5" s="6"/>
      <c r="AY5" s="6"/>
      <c r="AZ5" s="6"/>
      <c r="BA5" s="29"/>
      <c r="BB5" s="29"/>
      <c r="BC5" s="29"/>
      <c r="BD5" s="4"/>
      <c r="BE5" s="4"/>
      <c r="BF5" s="4"/>
      <c r="BG5" s="29"/>
      <c r="BH5" s="29"/>
      <c r="BI5" s="31"/>
      <c r="BJ5" s="29"/>
      <c r="BK5" s="29"/>
      <c r="BL5" s="4"/>
      <c r="BM5" s="4"/>
      <c r="BN5" s="4"/>
      <c r="BO5" s="4"/>
    </row>
    <row r="6" spans="1:68" x14ac:dyDescent="0.25">
      <c r="B6" s="18"/>
      <c r="C6" s="17">
        <v>35765</v>
      </c>
      <c r="E6" s="13"/>
      <c r="F6" s="13"/>
      <c r="G6" s="13"/>
      <c r="H6" s="13"/>
      <c r="I6" s="13"/>
      <c r="J6" s="11"/>
      <c r="K6" s="23">
        <v>2006</v>
      </c>
      <c r="L6" s="25">
        <f>B55*0.5*(10/12)+B56*0.6*(10/12)+B57*0.1*(10/12)</f>
        <v>1132.7833333333333</v>
      </c>
      <c r="M6" s="25">
        <f>SUM(D39:D42)/4</f>
        <v>83.9</v>
      </c>
      <c r="N6" s="25">
        <f>SUM(E39:E42)/4</f>
        <v>98.75</v>
      </c>
      <c r="O6" s="25">
        <f>SUM(F39:F42)/4</f>
        <v>84.525000000000006</v>
      </c>
      <c r="P6" s="25">
        <f>SUM(G39:G42)/4</f>
        <v>84.35</v>
      </c>
      <c r="Q6" s="25">
        <f>SUM(H39:H42)/4</f>
        <v>81.825000000000003</v>
      </c>
      <c r="R6" s="6"/>
      <c r="S6" s="23" t="s">
        <v>27</v>
      </c>
      <c r="T6" s="25">
        <f>B54*0.5*(10/12)+B55*0.6*(10/12)+B56*0.1*(10/12)</f>
        <v>1117.6833333333334</v>
      </c>
      <c r="U6" s="21">
        <f>SUM(D37:D40)/4</f>
        <v>81.325000000000003</v>
      </c>
      <c r="V6" s="21">
        <f>SUM(E37:E40)/4</f>
        <v>98.6</v>
      </c>
      <c r="W6" s="21">
        <f>SUM(F37:F40)/4</f>
        <v>82.724999999999994</v>
      </c>
      <c r="X6" s="21">
        <f>SUM(G37:G40)/4</f>
        <v>82.474999999999994</v>
      </c>
      <c r="Y6" s="21">
        <f>SUM(H37:H40)/4</f>
        <v>79.45</v>
      </c>
      <c r="Z6" s="6"/>
      <c r="AA6" s="29" t="s">
        <v>99</v>
      </c>
      <c r="AB6" s="25">
        <f>B53*0.2*(10/12)+B54*0.6*(10/12)+B55*0.4*(10/12)</f>
        <v>1113.7</v>
      </c>
      <c r="AC6" s="34">
        <f>SUM(D36:D39)/4</f>
        <v>79.849999999999994</v>
      </c>
      <c r="AD6" s="34">
        <f>SUM(E36:E39)/4</f>
        <v>97.899999999999991</v>
      </c>
      <c r="AE6" s="34">
        <f>SUM(F36:F39)/4</f>
        <v>82.45</v>
      </c>
      <c r="AF6" s="34">
        <f>SUM(G36:G39)/4</f>
        <v>81.400000000000006</v>
      </c>
      <c r="AG6" s="34">
        <f>SUM(H36:H39)/4</f>
        <v>78.125</v>
      </c>
      <c r="AH6" s="29"/>
      <c r="AI6" s="26">
        <v>2006</v>
      </c>
      <c r="AJ6" s="6">
        <f t="shared" ref="AJ6:AJ13" si="0">1-SUM(AK6:AO6)</f>
        <v>0.626</v>
      </c>
      <c r="AK6" s="6">
        <v>0.193</v>
      </c>
      <c r="AL6" s="6">
        <v>8.1000000000000003E-2</v>
      </c>
      <c r="AM6" s="6">
        <v>0.06</v>
      </c>
      <c r="AN6" s="6">
        <v>0.03</v>
      </c>
      <c r="AO6" s="6">
        <v>0.01</v>
      </c>
      <c r="AP6" s="6"/>
      <c r="AQ6" s="23">
        <v>2006</v>
      </c>
      <c r="AR6" s="27">
        <f>SUMPRODUCT(L17:Q17,AJ6:AO6)</f>
        <v>1</v>
      </c>
      <c r="AS6" s="27">
        <f>1/SUMPRODUCT(L28:Q28,AJ6:AO6)</f>
        <v>1</v>
      </c>
      <c r="AT6" s="27">
        <f t="shared" ref="AT6:AT13" si="1">SQRT(AR6*AS6)</f>
        <v>1</v>
      </c>
      <c r="AU6" s="27">
        <f>AT6*AT6</f>
        <v>1</v>
      </c>
      <c r="AV6" s="6"/>
      <c r="AW6" s="23" t="s">
        <v>27</v>
      </c>
      <c r="AX6" s="27">
        <f>SUMPRODUCT(T17:Y17,AJ6:AO6)</f>
        <v>1</v>
      </c>
      <c r="AY6" s="27">
        <f t="shared" ref="AY6:AY12" si="2">1/SUMPRODUCT(T28:Y28,AJ6:AO6)</f>
        <v>1</v>
      </c>
      <c r="AZ6" s="27">
        <f t="shared" ref="AZ6:AZ13" si="3">SQRT(AX6*AY6)</f>
        <v>1</v>
      </c>
      <c r="BA6" s="67">
        <f>AZ6*AZ6</f>
        <v>1</v>
      </c>
      <c r="BB6" s="35"/>
      <c r="BC6" s="29" t="s">
        <v>99</v>
      </c>
      <c r="BD6" s="35">
        <f>SUMPRODUCT(AB17:AG17,AJ6:AO6)</f>
        <v>1</v>
      </c>
      <c r="BE6" s="35">
        <f>1/SUMPRODUCT(AB28:AG28,AJ6:AO6)</f>
        <v>1</v>
      </c>
      <c r="BF6" s="35">
        <f t="shared" ref="BF6:BF13" si="4">SQRT(BD6*BE6)</f>
        <v>1</v>
      </c>
      <c r="BG6" s="35">
        <f>BF6*BF6</f>
        <v>1</v>
      </c>
      <c r="BH6" s="29"/>
      <c r="BI6" s="31">
        <v>2006</v>
      </c>
      <c r="BJ6" s="68">
        <f>SUM(L6/T6*AJ6,M6/U6*AK6,N6/V6*AL6,O6/W6*AM6, P6/X6*AN6,Q6/Y6*AO6)</f>
        <v>1.0169779999915782</v>
      </c>
      <c r="BK6" s="33"/>
      <c r="BL6" s="29" t="s">
        <v>99</v>
      </c>
      <c r="BM6" s="68">
        <f>SUM(AB6/T6*AJ6,AC6/U6*AK6,AD6/V6*AL6,AE6/W6*AM6, AF6/X6*AN6,AG6/Y6*AO6)</f>
        <v>0.99293621945485366</v>
      </c>
      <c r="BN6" s="4"/>
      <c r="BO6" s="4"/>
      <c r="BP6" s="27"/>
    </row>
    <row r="7" spans="1:68" x14ac:dyDescent="0.25">
      <c r="B7" s="18"/>
      <c r="C7" s="17">
        <v>35855</v>
      </c>
      <c r="E7" s="13"/>
      <c r="F7" s="13"/>
      <c r="G7" s="13"/>
      <c r="H7" s="13"/>
      <c r="I7" s="13"/>
      <c r="J7" s="11"/>
      <c r="K7" s="23">
        <v>2007</v>
      </c>
      <c r="L7" s="25">
        <f>B57*0.5*(10/12)+B58*0.6*(10/12)+B59*0.1*(10/12)</f>
        <v>1176.6916666666666</v>
      </c>
      <c r="M7" s="25">
        <f>SUM(D43:D46)/4</f>
        <v>87.9</v>
      </c>
      <c r="N7" s="25">
        <f>SUM(E43:E46)/4</f>
        <v>97.75</v>
      </c>
      <c r="O7" s="25">
        <f>SUM(F43:F46)/4</f>
        <v>88.424999999999997</v>
      </c>
      <c r="P7" s="25">
        <f>SUM(G43:G46)/4</f>
        <v>88.2</v>
      </c>
      <c r="Q7" s="25">
        <f>SUM(H43:H46)/4</f>
        <v>84.55</v>
      </c>
      <c r="R7" s="6"/>
      <c r="S7" s="23" t="s">
        <v>28</v>
      </c>
      <c r="T7" s="25">
        <f>B56*0.5*(10/12)+B57*0.6*(10/12)+B58*0.1*(10/12)</f>
        <v>1156.1416666666667</v>
      </c>
      <c r="U7" s="21">
        <f>SUM(D41:D44)/4</f>
        <v>85.925000000000011</v>
      </c>
      <c r="V7" s="21">
        <f>SUM(E41:E44)/4</f>
        <v>98.149999999999991</v>
      </c>
      <c r="W7" s="21">
        <f>SUM(F41:F44)/4</f>
        <v>87.075000000000003</v>
      </c>
      <c r="X7" s="21">
        <f>SUM(G41:G44)/4</f>
        <v>86.275000000000006</v>
      </c>
      <c r="Y7" s="21">
        <f>SUM(H41:H44)/4</f>
        <v>83.575000000000003</v>
      </c>
      <c r="Z7" s="6"/>
      <c r="AA7" s="29" t="s">
        <v>100</v>
      </c>
      <c r="AB7" s="25">
        <f>B55*0.2*(10/12)+B56*0.6*(10/12)+B57*0.4*(10/12)</f>
        <v>1144.5833333333335</v>
      </c>
      <c r="AC7" s="34">
        <f>SUM(D40:D43)/4</f>
        <v>85</v>
      </c>
      <c r="AD7" s="34">
        <f>SUM(E40:E43)/4</f>
        <v>98.374999999999986</v>
      </c>
      <c r="AE7" s="34">
        <f>SUM(F40:F43)/4</f>
        <v>85.850000000000009</v>
      </c>
      <c r="AF7" s="34">
        <f>SUM(G40:G43)/4</f>
        <v>85.4</v>
      </c>
      <c r="AG7" s="34">
        <f>SUM(H40:H43)/4</f>
        <v>82.875</v>
      </c>
      <c r="AH7" s="29"/>
      <c r="AI7" s="26">
        <v>2007</v>
      </c>
      <c r="AJ7" s="6">
        <f t="shared" si="0"/>
        <v>0.626</v>
      </c>
      <c r="AK7" s="6">
        <v>0.193</v>
      </c>
      <c r="AL7" s="6">
        <v>8.1000000000000003E-2</v>
      </c>
      <c r="AM7" s="6">
        <v>0.06</v>
      </c>
      <c r="AN7" s="6">
        <v>0.03</v>
      </c>
      <c r="AO7" s="6">
        <v>0.01</v>
      </c>
      <c r="AP7" s="6"/>
      <c r="AQ7" s="23">
        <v>2007</v>
      </c>
      <c r="AR7" s="27">
        <f>SUMPRODUCT(L18:Q18,AJ6:AO6)</f>
        <v>1.037116583792822</v>
      </c>
      <c r="AS7" s="27">
        <f>1/SUMPRODUCT(L29:Q29,AJ7:AO7)</f>
        <v>1.0369049253774441</v>
      </c>
      <c r="AT7" s="27">
        <f t="shared" si="1"/>
        <v>1.0370107491850824</v>
      </c>
      <c r="AU7" s="27">
        <f t="shared" ref="AU7:AU13" si="5">AU6*AT7</f>
        <v>1.0370107491850824</v>
      </c>
      <c r="AV7" s="6"/>
      <c r="AW7" s="23" t="s">
        <v>28</v>
      </c>
      <c r="AX7" s="27">
        <f>SUMPRODUCT(T18:Y18,AJ6:AO6)</f>
        <v>1.0371434958692551</v>
      </c>
      <c r="AY7" s="27">
        <f t="shared" si="2"/>
        <v>1.0369106357538485</v>
      </c>
      <c r="AZ7" s="27">
        <f t="shared" si="3"/>
        <v>1.0370270592755806</v>
      </c>
      <c r="BA7" s="67">
        <f t="shared" ref="BA7:BA13" si="6">BA6*AZ7</f>
        <v>1.0370270592755806</v>
      </c>
      <c r="BB7" s="35"/>
      <c r="BC7" s="29" t="s">
        <v>100</v>
      </c>
      <c r="BD7" s="35">
        <f>SUMPRODUCT(AB18:AG18,AJ6:AO6)</f>
        <v>1.0347563688176837</v>
      </c>
      <c r="BE7" s="35">
        <f t="shared" ref="BE7:BE13" si="7">1/SUMPRODUCT(AB29:AG29,AJ7:AO7)</f>
        <v>1.0344792029002381</v>
      </c>
      <c r="BF7" s="35">
        <f t="shared" si="4"/>
        <v>1.0346177765776414</v>
      </c>
      <c r="BG7" s="35">
        <f t="shared" ref="BG7:BG13" si="8">BG6*BF7</f>
        <v>1.0346177765776414</v>
      </c>
      <c r="BH7" s="29"/>
      <c r="BI7" s="31">
        <v>2007</v>
      </c>
      <c r="BJ7" s="67">
        <f t="shared" ref="BJ7:BJ13" si="9">BJ$6*AU7</f>
        <v>1.0546171176760133</v>
      </c>
      <c r="BK7" s="36"/>
      <c r="BL7" s="29" t="s">
        <v>100</v>
      </c>
      <c r="BM7" s="67">
        <f>BM$6*BG7</f>
        <v>1.0273094636557898</v>
      </c>
      <c r="BN7" s="4"/>
      <c r="BO7" s="4"/>
      <c r="BP7" s="27"/>
    </row>
    <row r="8" spans="1:68" x14ac:dyDescent="0.25">
      <c r="B8" s="18"/>
      <c r="C8" s="17">
        <v>35947</v>
      </c>
      <c r="E8" s="13"/>
      <c r="F8" s="13"/>
      <c r="G8" s="13"/>
      <c r="H8" s="13"/>
      <c r="I8" s="13"/>
      <c r="J8" s="11"/>
      <c r="K8" s="23">
        <v>2008</v>
      </c>
      <c r="L8" s="25">
        <f>B59*0.5*(10/12)+B60*0.6*(10/12)+B61*0.1*(10/12)</f>
        <v>1227.925</v>
      </c>
      <c r="M8" s="25">
        <f>SUM(D47:D50)/4</f>
        <v>94.25</v>
      </c>
      <c r="N8" s="25">
        <f>SUM(E47:E50)/4</f>
        <v>97.825000000000003</v>
      </c>
      <c r="O8" s="25">
        <f>SUM(F47:F50)/4</f>
        <v>92.25</v>
      </c>
      <c r="P8" s="25">
        <f>SUM(G47:G50)/4</f>
        <v>91.075000000000017</v>
      </c>
      <c r="Q8" s="25">
        <f>SUM(H47:H50)/4</f>
        <v>87.65</v>
      </c>
      <c r="R8" s="6"/>
      <c r="S8" s="23" t="s">
        <v>29</v>
      </c>
      <c r="T8" s="25">
        <f>B58*0.5*(10/12)+B59*0.6*(10/12)+B60*0.1*(10/12)</f>
        <v>1192.7916666666667</v>
      </c>
      <c r="U8" s="21">
        <f>SUM(D45:D48)/4</f>
        <v>90.699999999999989</v>
      </c>
      <c r="V8" s="21">
        <f>SUM(E45:E48)/4</f>
        <v>97.525000000000006</v>
      </c>
      <c r="W8" s="21">
        <f>SUM(F45:F48)/4</f>
        <v>90.25</v>
      </c>
      <c r="X8" s="21">
        <f>SUM(G45:G48)/4</f>
        <v>89.5</v>
      </c>
      <c r="Y8" s="21">
        <f>SUM(H45:H48)/4</f>
        <v>86.125</v>
      </c>
      <c r="Z8" s="6"/>
      <c r="AA8" s="29" t="s">
        <v>101</v>
      </c>
      <c r="AB8" s="25">
        <f>B57*0.2*(10/12)+B58*0.6*(10/12)+B59*0.4*(10/12)</f>
        <v>1182.9666666666667</v>
      </c>
      <c r="AC8" s="34">
        <f>SUM(D44:D47)/4</f>
        <v>89.2</v>
      </c>
      <c r="AD8" s="34">
        <f>SUM(E44:E47)/4</f>
        <v>97.675000000000011</v>
      </c>
      <c r="AE8" s="34">
        <f>SUM(F44:F47)/4</f>
        <v>89.3</v>
      </c>
      <c r="AF8" s="34">
        <f>SUM(G44:G47)/4</f>
        <v>88.9</v>
      </c>
      <c r="AG8" s="34">
        <f>SUM(H44:H47)/4</f>
        <v>85.35</v>
      </c>
      <c r="AH8" s="29"/>
      <c r="AI8" s="26">
        <v>2008</v>
      </c>
      <c r="AJ8" s="6">
        <f t="shared" si="0"/>
        <v>0.626</v>
      </c>
      <c r="AK8" s="6">
        <v>0.193</v>
      </c>
      <c r="AL8" s="6">
        <v>8.1000000000000003E-2</v>
      </c>
      <c r="AM8" s="6">
        <v>0.06</v>
      </c>
      <c r="AN8" s="6">
        <v>0.03</v>
      </c>
      <c r="AO8" s="6">
        <v>0.01</v>
      </c>
      <c r="AP8" s="6"/>
      <c r="AQ8" s="23">
        <v>2008</v>
      </c>
      <c r="AR8" s="27">
        <f t="shared" ref="AR8:AR13" si="10">SUMPRODUCT(L19:Q19,AJ7:AO7)</f>
        <v>1.0452007894309214</v>
      </c>
      <c r="AS8" s="27">
        <f t="shared" ref="AS8:AS13" si="11">1/SUMPRODUCT(L30:Q30,AJ8:AO8)</f>
        <v>1.0449022751628678</v>
      </c>
      <c r="AT8" s="27">
        <f t="shared" si="1"/>
        <v>1.0450515216382374</v>
      </c>
      <c r="AU8" s="27">
        <f t="shared" si="5"/>
        <v>1.083729661391079</v>
      </c>
      <c r="AV8" s="6"/>
      <c r="AW8" s="23" t="s">
        <v>29</v>
      </c>
      <c r="AX8" s="27">
        <f t="shared" ref="AX8:AX13" si="12">SUMPRODUCT(T19:Y19,AJ7:AO7)</f>
        <v>1.0336682155266383</v>
      </c>
      <c r="AY8" s="27">
        <f t="shared" si="2"/>
        <v>1.0334465806477788</v>
      </c>
      <c r="AZ8" s="27">
        <f t="shared" si="3"/>
        <v>1.033557392146317</v>
      </c>
      <c r="BA8" s="67">
        <f t="shared" si="6"/>
        <v>1.0718269829700331</v>
      </c>
      <c r="BB8" s="35"/>
      <c r="BC8" s="29" t="s">
        <v>101</v>
      </c>
      <c r="BD8" s="35">
        <f t="shared" ref="BD8:BD13" si="13">SUMPRODUCT(AB19:AG19,AJ7:AO7)</f>
        <v>1.0338922006811577</v>
      </c>
      <c r="BE8" s="35">
        <f t="shared" si="7"/>
        <v>1.0337067788119767</v>
      </c>
      <c r="BF8" s="35">
        <f t="shared" si="4"/>
        <v>1.0337994855894181</v>
      </c>
      <c r="BG8" s="35">
        <f t="shared" si="8"/>
        <v>1.0695873252076333</v>
      </c>
      <c r="BH8" s="29"/>
      <c r="BI8" s="31">
        <v>2008</v>
      </c>
      <c r="BJ8" s="67">
        <f t="shared" si="9"/>
        <v>1.1021292235730498</v>
      </c>
      <c r="BK8" s="36"/>
      <c r="BL8" s="29" t="s">
        <v>101</v>
      </c>
      <c r="BM8" s="67">
        <f t="shared" ref="BM8:BM13" si="14">BM$6*BG8</f>
        <v>1.0620319950684964</v>
      </c>
      <c r="BN8" s="4"/>
      <c r="BO8" s="4"/>
      <c r="BP8" s="27"/>
    </row>
    <row r="9" spans="1:68" x14ac:dyDescent="0.25">
      <c r="B9" s="18"/>
      <c r="C9" s="17">
        <v>36039</v>
      </c>
      <c r="D9" s="19">
        <v>64.5</v>
      </c>
      <c r="E9" s="13"/>
      <c r="F9" s="13"/>
      <c r="G9" s="13">
        <v>60.1</v>
      </c>
      <c r="H9" s="19"/>
      <c r="I9" s="19"/>
      <c r="J9" s="11"/>
      <c r="K9" s="23">
        <v>2009</v>
      </c>
      <c r="L9" s="25">
        <f>B61*0.5*(10/12)+B62*0.6*(10/12)+B63*0.1*(10/12)</f>
        <v>1315.4333333333332</v>
      </c>
      <c r="M9" s="25">
        <f>SUM(D51:D54)/4</f>
        <v>92.875</v>
      </c>
      <c r="N9" s="25">
        <f>SUM(E51:E54)/4</f>
        <v>96.924999999999997</v>
      </c>
      <c r="O9" s="25">
        <f>SUM(F51:F54)/4</f>
        <v>94.699999999999989</v>
      </c>
      <c r="P9" s="25">
        <f>SUM(G51:G54)/4</f>
        <v>93.850000000000009</v>
      </c>
      <c r="Q9" s="25">
        <f>SUM(H51:H54)/4</f>
        <v>91.8</v>
      </c>
      <c r="R9" s="6"/>
      <c r="S9" s="23" t="s">
        <v>30</v>
      </c>
      <c r="T9" s="25">
        <f>B60*0.5*(10/12)+B61*0.6*(10/12)+B62*0.1*(10/12)</f>
        <v>1269.6916666666666</v>
      </c>
      <c r="U9" s="21">
        <f>SUM(D49:D52)/4</f>
        <v>94.85</v>
      </c>
      <c r="V9" s="21">
        <f>SUM(E49:E52)/4</f>
        <v>97.875</v>
      </c>
      <c r="W9" s="21">
        <f>SUM(F49:F52)/4</f>
        <v>93.5</v>
      </c>
      <c r="X9" s="21">
        <f>SUM(G49:G52)/4</f>
        <v>93.399999999999991</v>
      </c>
      <c r="Y9" s="21">
        <f>SUM(H49:H52)/4</f>
        <v>89.8</v>
      </c>
      <c r="Z9" s="6"/>
      <c r="AA9" s="29" t="s">
        <v>102</v>
      </c>
      <c r="AB9" s="25">
        <f>B59*0.2*(10/12)+B60*0.6*(10/12)+B61*0.4*(10/12)</f>
        <v>1248.7</v>
      </c>
      <c r="AC9" s="34">
        <f>SUM(D48:D51)/4</f>
        <v>94.95</v>
      </c>
      <c r="AD9" s="34">
        <f>SUM(E48:E51)/4</f>
        <v>97.924999999999997</v>
      </c>
      <c r="AE9" s="34">
        <f>SUM(F48:F51)/4</f>
        <v>92.875</v>
      </c>
      <c r="AF9" s="34">
        <f>SUM(G48:G51)/4</f>
        <v>92.199999999999989</v>
      </c>
      <c r="AG9" s="34">
        <f>SUM(H48:H51)/4</f>
        <v>88.75</v>
      </c>
      <c r="AH9" s="29"/>
      <c r="AI9" s="26">
        <v>2009</v>
      </c>
      <c r="AJ9" s="6">
        <f t="shared" si="0"/>
        <v>0.626</v>
      </c>
      <c r="AK9" s="6">
        <v>0.193</v>
      </c>
      <c r="AL9" s="6">
        <v>8.1000000000000003E-2</v>
      </c>
      <c r="AM9" s="6">
        <v>0.06</v>
      </c>
      <c r="AN9" s="6">
        <v>0.03</v>
      </c>
      <c r="AO9" s="6">
        <v>0.01</v>
      </c>
      <c r="AP9" s="6"/>
      <c r="AQ9" s="23">
        <v>2009</v>
      </c>
      <c r="AR9" s="27">
        <f t="shared" si="10"/>
        <v>1.044032215268117</v>
      </c>
      <c r="AS9" s="27">
        <f t="shared" si="11"/>
        <v>1.0426725928324989</v>
      </c>
      <c r="AT9" s="27">
        <f t="shared" si="1"/>
        <v>1.0433521825799117</v>
      </c>
      <c r="AU9" s="27">
        <f t="shared" si="5"/>
        <v>1.130711707538971</v>
      </c>
      <c r="AV9" s="6"/>
      <c r="AW9" s="23" t="s">
        <v>30</v>
      </c>
      <c r="AX9" s="27">
        <f t="shared" si="12"/>
        <v>1.0533746867291383</v>
      </c>
      <c r="AY9" s="27">
        <f t="shared" si="2"/>
        <v>1.0530702838544652</v>
      </c>
      <c r="AZ9" s="27">
        <f t="shared" si="3"/>
        <v>1.0532224742944685</v>
      </c>
      <c r="BA9" s="67">
        <f t="shared" si="6"/>
        <v>1.1288722670192735</v>
      </c>
      <c r="BB9" s="35"/>
      <c r="BC9" s="29" t="s">
        <v>102</v>
      </c>
      <c r="BD9" s="35">
        <f t="shared" si="13"/>
        <v>1.0513470873571023</v>
      </c>
      <c r="BE9" s="35">
        <f t="shared" si="7"/>
        <v>1.051098583144638</v>
      </c>
      <c r="BF9" s="35">
        <f t="shared" si="4"/>
        <v>1.0512228279077145</v>
      </c>
      <c r="BG9" s="35">
        <f t="shared" si="8"/>
        <v>1.1243746126990166</v>
      </c>
      <c r="BH9" s="29"/>
      <c r="BI9" s="31">
        <v>2009</v>
      </c>
      <c r="BJ9" s="67">
        <f t="shared" si="9"/>
        <v>1.149908930900045</v>
      </c>
      <c r="BK9" s="36"/>
      <c r="BL9" s="29" t="s">
        <v>102</v>
      </c>
      <c r="BM9" s="67">
        <f t="shared" si="14"/>
        <v>1.1164322771843769</v>
      </c>
      <c r="BN9" s="4"/>
      <c r="BO9" s="4"/>
      <c r="BP9" s="27"/>
    </row>
    <row r="10" spans="1:68" x14ac:dyDescent="0.25">
      <c r="B10" s="18"/>
      <c r="C10" s="17">
        <v>36130</v>
      </c>
      <c r="D10" s="19">
        <v>64.2</v>
      </c>
      <c r="E10" s="13"/>
      <c r="F10" s="13"/>
      <c r="G10" s="13">
        <v>60.1</v>
      </c>
      <c r="H10" s="19"/>
      <c r="I10" s="19"/>
      <c r="J10" s="13"/>
      <c r="K10" s="23">
        <v>2010</v>
      </c>
      <c r="L10" s="25">
        <f>B63*0.5*(10/12)+B64*0.6*(10/12)+B65*0.1*(10/12)</f>
        <v>1434.7500000000002</v>
      </c>
      <c r="M10" s="25">
        <f>SUM(D55:D58)/4</f>
        <v>94.45</v>
      </c>
      <c r="N10" s="25">
        <f>SUM(E55:E58)/4</f>
        <v>98.25</v>
      </c>
      <c r="O10" s="25">
        <f>SUM(F55:F58)/4</f>
        <v>95.524999999999991</v>
      </c>
      <c r="P10" s="25">
        <f>SUM(G55:G58)/4</f>
        <v>95.424999999999997</v>
      </c>
      <c r="Q10" s="25">
        <f>SUM(H55:H58)/4</f>
        <v>95.474999999999994</v>
      </c>
      <c r="R10" s="6"/>
      <c r="S10" s="23" t="s">
        <v>31</v>
      </c>
      <c r="T10" s="25">
        <f>B62*0.5*(10/12)+B63*0.6*(10/12)+B64*0.1*(10/12)</f>
        <v>1375.7250000000001</v>
      </c>
      <c r="U10" s="21">
        <f>SUM(D53:D56)/4</f>
        <v>92.95</v>
      </c>
      <c r="V10" s="21">
        <f>SUM(E53:E56)/4</f>
        <v>97.224999999999994</v>
      </c>
      <c r="W10" s="21">
        <f>SUM(F53:F56)/4</f>
        <v>95.274999999999991</v>
      </c>
      <c r="X10" s="21">
        <f>SUM(G53:G56)/4</f>
        <v>94.125</v>
      </c>
      <c r="Y10" s="21">
        <f>SUM(H53:H56)/4</f>
        <v>93.425000000000011</v>
      </c>
      <c r="Z10" s="6"/>
      <c r="AA10" s="29" t="s">
        <v>103</v>
      </c>
      <c r="AB10" s="25">
        <f>B61*0.2*(10/12)+B62*0.6*(10/12)+B63*0.4*(10/12)</f>
        <v>1345.5333333333333</v>
      </c>
      <c r="AC10" s="34">
        <f>SUM(D52:D55)/4</f>
        <v>92.7</v>
      </c>
      <c r="AD10" s="34">
        <f>SUM(E52:E55)/4</f>
        <v>96.625</v>
      </c>
      <c r="AE10" s="34">
        <f>SUM(F52:F55)/4</f>
        <v>94.974999999999994</v>
      </c>
      <c r="AF10" s="34">
        <f>SUM(G52:G55)/4</f>
        <v>93.9</v>
      </c>
      <c r="AG10" s="34">
        <f>SUM(H52:H55)/4</f>
        <v>92.575000000000003</v>
      </c>
      <c r="AH10" s="29"/>
      <c r="AI10" s="26">
        <v>2010</v>
      </c>
      <c r="AJ10" s="6">
        <f t="shared" si="0"/>
        <v>0.626</v>
      </c>
      <c r="AK10" s="6">
        <v>0.193</v>
      </c>
      <c r="AL10" s="6">
        <v>8.1000000000000003E-2</v>
      </c>
      <c r="AM10" s="6">
        <v>0.06</v>
      </c>
      <c r="AN10" s="6">
        <v>0.03</v>
      </c>
      <c r="AO10" s="6">
        <v>0.01</v>
      </c>
      <c r="AP10" s="6"/>
      <c r="AQ10" s="23">
        <v>2010</v>
      </c>
      <c r="AR10" s="27">
        <f t="shared" si="10"/>
        <v>1.0625882061956617</v>
      </c>
      <c r="AS10" s="27">
        <f>1/SUMPRODUCT(L32:Q32,AJ10:AO10)</f>
        <v>1.0613101939923748</v>
      </c>
      <c r="AT10" s="27">
        <f t="shared" si="1"/>
        <v>1.0619490078396079</v>
      </c>
      <c r="AU10" s="27">
        <f t="shared" si="5"/>
        <v>1.2007581759736392</v>
      </c>
      <c r="AV10" s="6"/>
      <c r="AW10" s="23" t="s">
        <v>31</v>
      </c>
      <c r="AX10" s="27">
        <f t="shared" si="12"/>
        <v>1.0496494877303024</v>
      </c>
      <c r="AY10" s="27">
        <f t="shared" si="2"/>
        <v>1.0476677180452754</v>
      </c>
      <c r="AZ10" s="27">
        <f t="shared" si="3"/>
        <v>1.048658134740678</v>
      </c>
      <c r="BA10" s="67">
        <f t="shared" si="6"/>
        <v>1.183801085892912</v>
      </c>
      <c r="BB10" s="35"/>
      <c r="BC10" s="29" t="s">
        <v>103</v>
      </c>
      <c r="BD10" s="35">
        <f t="shared" si="13"/>
        <v>1.0452366407149478</v>
      </c>
      <c r="BE10" s="35">
        <f t="shared" si="7"/>
        <v>1.0433618703400407</v>
      </c>
      <c r="BF10" s="35">
        <f t="shared" si="4"/>
        <v>1.0442988348189846</v>
      </c>
      <c r="BG10" s="35">
        <f t="shared" si="8"/>
        <v>1.1741830979416301</v>
      </c>
      <c r="BH10" s="29"/>
      <c r="BI10" s="31">
        <v>2010</v>
      </c>
      <c r="BJ10" s="67">
        <f t="shared" si="9"/>
        <v>1.2211446482752071</v>
      </c>
      <c r="BK10" s="36"/>
      <c r="BL10" s="29" t="s">
        <v>103</v>
      </c>
      <c r="BM10" s="67">
        <f t="shared" si="14"/>
        <v>1.1658889262179504</v>
      </c>
      <c r="BN10" s="4"/>
      <c r="BO10" s="4"/>
      <c r="BP10" s="27"/>
    </row>
    <row r="11" spans="1:68" x14ac:dyDescent="0.25">
      <c r="B11" s="18"/>
      <c r="C11" s="17">
        <v>36220</v>
      </c>
      <c r="D11" s="19">
        <v>63.7</v>
      </c>
      <c r="E11" s="13"/>
      <c r="F11" s="13"/>
      <c r="G11" s="13">
        <v>60.4</v>
      </c>
      <c r="H11" s="19"/>
      <c r="I11" s="19"/>
      <c r="J11" s="16"/>
      <c r="K11" s="23">
        <v>2011</v>
      </c>
      <c r="L11" s="25">
        <f>B65*0.5*(10/12)+B66*0.6*(10/12)+B67*0.1*(10/12)</f>
        <v>1501.7083333333333</v>
      </c>
      <c r="M11" s="25">
        <f>SUM(D59:D62)/4</f>
        <v>99.1</v>
      </c>
      <c r="N11" s="25">
        <f>SUM(E59:E62)/4</f>
        <v>99.45</v>
      </c>
      <c r="O11" s="25">
        <f>SUM(F59:F62)/4</f>
        <v>98.225000000000009</v>
      </c>
      <c r="P11" s="25">
        <f>SUM(G59:G62)/4</f>
        <v>98.525000000000006</v>
      </c>
      <c r="Q11" s="25">
        <f>SUM(H59:H62)/4</f>
        <v>98.3</v>
      </c>
      <c r="R11" s="6"/>
      <c r="S11" s="23" t="s">
        <v>32</v>
      </c>
      <c r="T11" s="25">
        <f>B64*0.5*(10/12)+B65*0.6*(10/12)+B66*0.1*(10/12)</f>
        <v>1480.675</v>
      </c>
      <c r="U11" s="21">
        <f>SUM(D57:D60)/4</f>
        <v>96.9</v>
      </c>
      <c r="V11" s="21">
        <f>SUM(E57:E60)/4</f>
        <v>98.674999999999997</v>
      </c>
      <c r="W11" s="21">
        <f>SUM(F57:F60)/4</f>
        <v>96.35</v>
      </c>
      <c r="X11" s="21">
        <f>SUM(G57:G60)/4</f>
        <v>96.824999999999989</v>
      </c>
      <c r="Y11" s="21">
        <f>SUM(H57:H60)/4</f>
        <v>97</v>
      </c>
      <c r="Z11" s="6"/>
      <c r="AA11" s="29" t="s">
        <v>104</v>
      </c>
      <c r="AB11" s="25">
        <f>B63*0.2*(10/12)+B64*0.6*(10/12)+B65*0.4*(10/12)</f>
        <v>1459.95</v>
      </c>
      <c r="AC11" s="34">
        <f>SUM(D56:D59)/4</f>
        <v>95.525000000000006</v>
      </c>
      <c r="AD11" s="34">
        <f>SUM(E56:E59)/4</f>
        <v>98.75</v>
      </c>
      <c r="AE11" s="34">
        <f>SUM(F56:F59)/4</f>
        <v>95.924999999999997</v>
      </c>
      <c r="AF11" s="34">
        <f>SUM(G56:G59)/4</f>
        <v>96.2</v>
      </c>
      <c r="AG11" s="34">
        <f>SUM(H56:H59)/4</f>
        <v>96.4</v>
      </c>
      <c r="AH11" s="29"/>
      <c r="AI11" s="26">
        <v>2011</v>
      </c>
      <c r="AJ11" s="6">
        <f t="shared" si="0"/>
        <v>0.626</v>
      </c>
      <c r="AK11" s="6">
        <v>0.193</v>
      </c>
      <c r="AL11" s="6">
        <v>8.1000000000000003E-2</v>
      </c>
      <c r="AM11" s="6">
        <v>0.06</v>
      </c>
      <c r="AN11" s="6">
        <v>0.03</v>
      </c>
      <c r="AO11" s="6">
        <v>0.01</v>
      </c>
      <c r="AP11" s="6"/>
      <c r="AQ11" s="23">
        <v>2011</v>
      </c>
      <c r="AR11" s="27">
        <f t="shared" si="10"/>
        <v>1.0426723209955377</v>
      </c>
      <c r="AS11" s="27">
        <f t="shared" si="11"/>
        <v>1.0425638343789967</v>
      </c>
      <c r="AT11" s="27">
        <f t="shared" si="1"/>
        <v>1.0426180762762345</v>
      </c>
      <c r="AU11" s="27">
        <f t="shared" si="5"/>
        <v>1.2519321795065959</v>
      </c>
      <c r="AV11" s="6"/>
      <c r="AW11" s="23" t="s">
        <v>32</v>
      </c>
      <c r="AX11" s="27">
        <f t="shared" si="12"/>
        <v>1.0590856417603762</v>
      </c>
      <c r="AY11" s="27">
        <f t="shared" si="2"/>
        <v>1.0585404507504454</v>
      </c>
      <c r="AZ11" s="27">
        <f>SQRT(AX11*AY11)</f>
        <v>1.0588130111650278</v>
      </c>
      <c r="BA11" s="67">
        <f t="shared" si="6"/>
        <v>1.2534239923747039</v>
      </c>
      <c r="BB11" s="35"/>
      <c r="BC11" s="29" t="s">
        <v>104</v>
      </c>
      <c r="BD11" s="35">
        <f t="shared" si="13"/>
        <v>1.0626426955977994</v>
      </c>
      <c r="BE11" s="35">
        <f t="shared" si="7"/>
        <v>1.0618176940509816</v>
      </c>
      <c r="BF11" s="35">
        <f t="shared" si="4"/>
        <v>1.0622301147302191</v>
      </c>
      <c r="BG11" s="35">
        <f t="shared" si="8"/>
        <v>1.2472526468408218</v>
      </c>
      <c r="BH11" s="29"/>
      <c r="BI11" s="31">
        <v>2011</v>
      </c>
      <c r="BJ11" s="67">
        <f t="shared" si="9"/>
        <v>1.2731874840397153</v>
      </c>
      <c r="BK11" s="36"/>
      <c r="BL11" s="29" t="s">
        <v>104</v>
      </c>
      <c r="BM11" s="67">
        <f t="shared" si="14"/>
        <v>1.2384423278591854</v>
      </c>
      <c r="BN11" s="4"/>
      <c r="BO11" s="4"/>
      <c r="BP11" s="27"/>
    </row>
    <row r="12" spans="1:68" x14ac:dyDescent="0.25">
      <c r="B12" s="18"/>
      <c r="C12" s="17">
        <v>36312</v>
      </c>
      <c r="D12" s="19">
        <v>64.2</v>
      </c>
      <c r="E12" s="13"/>
      <c r="F12" s="13"/>
      <c r="G12" s="13">
        <v>60.4</v>
      </c>
      <c r="H12" s="19"/>
      <c r="I12" s="19"/>
      <c r="J12" s="16"/>
      <c r="K12" s="23">
        <v>2012</v>
      </c>
      <c r="L12" s="25">
        <f>B67*0.5*(10/12)+B68*0.6*(10/12)+B69*0.1*(10/12)</f>
        <v>1569.3250000000003</v>
      </c>
      <c r="M12" s="25">
        <f>SUM(D63:D66)/4</f>
        <v>100.925</v>
      </c>
      <c r="N12" s="25">
        <f>SUM(E63:E66)/4</f>
        <v>99.925000000000011</v>
      </c>
      <c r="O12" s="25">
        <f>SUM(F63:F66)/4</f>
        <v>100.5</v>
      </c>
      <c r="P12" s="25">
        <f>SUM(G63:G66)/4</f>
        <v>101.97499999999999</v>
      </c>
      <c r="Q12" s="25">
        <f>SUM(H63:H66)/4</f>
        <v>102.5</v>
      </c>
      <c r="R12" s="6"/>
      <c r="S12" s="23" t="s">
        <v>33</v>
      </c>
      <c r="T12" s="25">
        <f>B66*0.5*(10/12)+B67*0.6*(10/12)+B68*0.1*(10/12)</f>
        <v>1517.2666666666667</v>
      </c>
      <c r="U12" s="21">
        <f>SUM(D61:D64)/4</f>
        <v>100</v>
      </c>
      <c r="V12" s="21">
        <f>SUM(E61:E64)/4</f>
        <v>99.974999999999994</v>
      </c>
      <c r="W12" s="21">
        <f>SUM(F61:F64)/4</f>
        <v>100</v>
      </c>
      <c r="X12" s="21">
        <f>SUM(G61:G64)/4</f>
        <v>100</v>
      </c>
      <c r="Y12" s="21">
        <f>SUM(H61:H64)/4</f>
        <v>100</v>
      </c>
      <c r="Z12" s="6"/>
      <c r="AA12" s="29" t="s">
        <v>105</v>
      </c>
      <c r="AB12" s="25">
        <f>B65*0.2*(10/12)+B66*0.6*(10/12)+B67*0.4*(10/12)</f>
        <v>1505.9333333333334</v>
      </c>
      <c r="AC12" s="34">
        <f>SUM(D60:D63)/4</f>
        <v>99.724999999999994</v>
      </c>
      <c r="AD12" s="34">
        <f>SUM(E60:E63)/4</f>
        <v>99.8</v>
      </c>
      <c r="AE12" s="34">
        <f>SUM(F60:F63)/4</f>
        <v>99.174999999999997</v>
      </c>
      <c r="AF12" s="34">
        <f>SUM(G60:G63)/4</f>
        <v>99.3</v>
      </c>
      <c r="AG12" s="34">
        <f>SUM(H60:H63)/4</f>
        <v>98.875</v>
      </c>
      <c r="AH12" s="29"/>
      <c r="AI12" s="26">
        <v>2012</v>
      </c>
      <c r="AJ12" s="6">
        <f t="shared" si="0"/>
        <v>0.626</v>
      </c>
      <c r="AK12" s="6">
        <v>0.193</v>
      </c>
      <c r="AL12" s="6">
        <v>8.1000000000000003E-2</v>
      </c>
      <c r="AM12" s="6">
        <v>0.06</v>
      </c>
      <c r="AN12" s="6">
        <v>0.03</v>
      </c>
      <c r="AO12" s="6">
        <v>0.01</v>
      </c>
      <c r="AP12" s="6"/>
      <c r="AQ12" s="23">
        <v>2012</v>
      </c>
      <c r="AR12" s="27">
        <f t="shared" si="10"/>
        <v>1.0349951283281638</v>
      </c>
      <c r="AS12" s="27">
        <f t="shared" si="11"/>
        <v>1.0348003924113884</v>
      </c>
      <c r="AT12" s="27">
        <f t="shared" si="1"/>
        <v>1.0348977557893626</v>
      </c>
      <c r="AU12" s="27">
        <f t="shared" si="5"/>
        <v>1.2956218029718616</v>
      </c>
      <c r="AV12" s="6"/>
      <c r="AW12" s="23" t="s">
        <v>33</v>
      </c>
      <c r="AX12" s="27">
        <f t="shared" si="12"/>
        <v>1.0262777516066639</v>
      </c>
      <c r="AY12" s="27">
        <f t="shared" si="2"/>
        <v>1.0262471964011486</v>
      </c>
      <c r="AZ12" s="27">
        <f t="shared" si="3"/>
        <v>1.0262624738901902</v>
      </c>
      <c r="BA12" s="67">
        <f>BA11*AZ12</f>
        <v>1.2863420072477825</v>
      </c>
      <c r="BB12" s="35"/>
      <c r="BC12" s="29" t="s">
        <v>105</v>
      </c>
      <c r="BD12" s="35">
        <f t="shared" si="13"/>
        <v>1.032320136187018</v>
      </c>
      <c r="BE12" s="35">
        <f t="shared" si="7"/>
        <v>1.0322563797696378</v>
      </c>
      <c r="BF12" s="35">
        <f t="shared" si="4"/>
        <v>1.0322882574861107</v>
      </c>
      <c r="BG12" s="35">
        <f t="shared" si="8"/>
        <v>1.2875242614522515</v>
      </c>
      <c r="BH12" s="29"/>
      <c r="BI12" s="31">
        <v>2012</v>
      </c>
      <c r="BJ12" s="67">
        <f t="shared" si="9"/>
        <v>1.3176188699318063</v>
      </c>
      <c r="BK12" s="36"/>
      <c r="BL12" s="29" t="s">
        <v>105</v>
      </c>
      <c r="BM12" s="67">
        <f t="shared" si="14"/>
        <v>1.2784294726228012</v>
      </c>
      <c r="BN12" s="4"/>
      <c r="BO12" s="4"/>
      <c r="BP12" s="27"/>
    </row>
    <row r="13" spans="1:68" x14ac:dyDescent="0.25">
      <c r="B13" s="18"/>
      <c r="C13" s="17">
        <v>36404</v>
      </c>
      <c r="D13" s="19">
        <v>65.099999999999994</v>
      </c>
      <c r="E13" s="13"/>
      <c r="F13" s="13"/>
      <c r="G13" s="13">
        <v>61.5</v>
      </c>
      <c r="H13" s="19"/>
      <c r="I13" s="19"/>
      <c r="J13" s="13"/>
      <c r="K13" s="23">
        <v>2013</v>
      </c>
      <c r="L13" s="34">
        <f>B69*0.5*(10/11)+B70*0.6*(10/11)</f>
        <v>1621.2636363636366</v>
      </c>
      <c r="M13" s="25">
        <f>SUM(D67:D70)/4</f>
        <v>102.45</v>
      </c>
      <c r="N13" s="25">
        <f>SUM(E67:E70)/4</f>
        <v>103.42500000000001</v>
      </c>
      <c r="O13" s="25">
        <f>SUM(F67:F70)/4</f>
        <v>101.27500000000001</v>
      </c>
      <c r="P13" s="25">
        <f>SUM(G67:G70)/4</f>
        <v>105.97499999999999</v>
      </c>
      <c r="Q13" s="25">
        <f>SUM(H67:H70)/4</f>
        <v>106.10000000000001</v>
      </c>
      <c r="R13" s="6"/>
      <c r="S13" s="23" t="s">
        <v>34</v>
      </c>
      <c r="T13" s="25">
        <f>B68*0.5*(10/12)+B69*0.6*(10/12)+B70*0.1*(10/12)</f>
        <v>1617.4833333333336</v>
      </c>
      <c r="U13" s="21">
        <f>SUM(D65:D68)/4</f>
        <v>101.65</v>
      </c>
      <c r="V13" s="21">
        <f>SUM(E65:E68)/4</f>
        <v>101.57499999999999</v>
      </c>
      <c r="W13" s="21">
        <f>SUM(F65:F68)/4</f>
        <v>100.89999999999999</v>
      </c>
      <c r="X13" s="21">
        <f>SUM(G65:G68)/4</f>
        <v>104.22499999999999</v>
      </c>
      <c r="Y13" s="21">
        <f>SUM(H65:H68)/4</f>
        <v>104.72499999999999</v>
      </c>
      <c r="Z13" s="6"/>
      <c r="AA13" s="29" t="s">
        <v>106</v>
      </c>
      <c r="AB13" s="25">
        <f>B67*0.2*(10/12)+B68*0.6*(10/12)+B69*0.4*(10/12)</f>
        <v>1597.75</v>
      </c>
      <c r="AC13" s="34">
        <f>SUM(D64:D67)/4</f>
        <v>101.35000000000001</v>
      </c>
      <c r="AD13" s="34">
        <f>SUM(E64:E67)/4</f>
        <v>100.55</v>
      </c>
      <c r="AE13" s="34">
        <f>SUM(F64:F67)/4</f>
        <v>100.675</v>
      </c>
      <c r="AF13" s="34">
        <f>SUM(G64:G67)/4</f>
        <v>102.97500000000001</v>
      </c>
      <c r="AG13" s="34">
        <f>SUM(H64:H67)/4</f>
        <v>103.75</v>
      </c>
      <c r="AH13" s="29"/>
      <c r="AI13" s="26">
        <v>2013</v>
      </c>
      <c r="AJ13" s="6">
        <f t="shared" si="0"/>
        <v>0.626</v>
      </c>
      <c r="AK13" s="6">
        <v>0.193</v>
      </c>
      <c r="AL13" s="6">
        <v>8.1000000000000003E-2</v>
      </c>
      <c r="AM13" s="6">
        <v>0.06</v>
      </c>
      <c r="AN13" s="6">
        <v>0.03</v>
      </c>
      <c r="AO13" s="6">
        <v>0.01</v>
      </c>
      <c r="AP13" s="6"/>
      <c r="AQ13" s="23">
        <v>2013</v>
      </c>
      <c r="AR13" s="27">
        <f t="shared" si="10"/>
        <v>1.028462265579102</v>
      </c>
      <c r="AS13" s="27">
        <f t="shared" si="11"/>
        <v>1.0283825824694255</v>
      </c>
      <c r="AT13" s="27">
        <f t="shared" si="1"/>
        <v>1.0284224232525236</v>
      </c>
      <c r="AU13" s="27">
        <f t="shared" si="5"/>
        <v>1.3324465142311257</v>
      </c>
      <c r="AV13" s="6"/>
      <c r="AW13" s="23" t="s">
        <v>34</v>
      </c>
      <c r="AX13" s="27">
        <f t="shared" si="12"/>
        <v>1.0481086205571397</v>
      </c>
      <c r="AY13" s="27">
        <f>1/SUMPRODUCT(T35:Y35,AJ13:AO13)</f>
        <v>1.0475560602699576</v>
      </c>
      <c r="AZ13" s="27">
        <f t="shared" si="3"/>
        <v>1.0478323039903938</v>
      </c>
      <c r="BA13" s="67">
        <f t="shared" si="6"/>
        <v>1.3478707091740718</v>
      </c>
      <c r="BB13" s="35"/>
      <c r="BC13" s="29" t="s">
        <v>106</v>
      </c>
      <c r="BD13" s="35">
        <f t="shared" si="13"/>
        <v>1.0444316044932755</v>
      </c>
      <c r="BE13" s="35">
        <f t="shared" si="7"/>
        <v>1.0439579413772815</v>
      </c>
      <c r="BF13" s="35">
        <f t="shared" si="4"/>
        <v>1.0441947460776515</v>
      </c>
      <c r="BG13" s="35">
        <f t="shared" si="8"/>
        <v>1.3444260692559495</v>
      </c>
      <c r="BH13" s="29"/>
      <c r="BI13" s="31">
        <v>2013</v>
      </c>
      <c r="BJ13" s="67">
        <f t="shared" si="9"/>
        <v>1.3550687911385202</v>
      </c>
      <c r="BK13" s="36"/>
      <c r="BL13" s="29" t="s">
        <v>106</v>
      </c>
      <c r="BM13" s="67">
        <f t="shared" si="14"/>
        <v>1.3349293385435519</v>
      </c>
      <c r="BN13" s="4"/>
      <c r="BO13" s="4"/>
      <c r="BP13" s="27"/>
    </row>
    <row r="14" spans="1:68" x14ac:dyDescent="0.25">
      <c r="B14" s="18"/>
      <c r="C14" s="17">
        <v>36495</v>
      </c>
      <c r="D14" s="19">
        <v>65.900000000000006</v>
      </c>
      <c r="E14" s="13"/>
      <c r="F14" s="13"/>
      <c r="G14" s="13">
        <v>61.6</v>
      </c>
      <c r="H14" s="19"/>
      <c r="I14" s="19"/>
      <c r="J14" s="11"/>
      <c r="K14" s="23"/>
      <c r="L14" s="6"/>
      <c r="M14" s="6"/>
      <c r="N14" s="6"/>
      <c r="O14" s="6"/>
      <c r="P14" s="6"/>
      <c r="Q14" s="6"/>
      <c r="R14" s="6"/>
      <c r="S14" s="23"/>
      <c r="T14" s="6"/>
      <c r="U14" s="6"/>
      <c r="V14" s="6"/>
      <c r="W14" s="6"/>
      <c r="X14" s="6"/>
      <c r="Y14" s="6"/>
      <c r="Z14" s="6"/>
      <c r="AA14" s="29"/>
      <c r="AB14" s="29"/>
      <c r="AC14" s="29"/>
      <c r="AD14" s="29"/>
      <c r="AE14" s="29"/>
      <c r="AF14" s="29"/>
      <c r="AG14" s="29"/>
      <c r="AH14" s="29"/>
      <c r="AI14" s="23"/>
      <c r="AJ14" s="6"/>
      <c r="AK14" s="6"/>
      <c r="AL14" s="6"/>
      <c r="AM14" s="6"/>
      <c r="AN14" s="6"/>
      <c r="AO14" s="6"/>
      <c r="AP14" s="6"/>
      <c r="AQ14" s="23"/>
      <c r="AR14" s="6"/>
      <c r="AS14" s="6"/>
      <c r="AT14" s="6"/>
      <c r="AU14" s="6"/>
      <c r="AV14" s="6"/>
      <c r="AW14" s="23"/>
      <c r="AX14" s="6"/>
      <c r="AY14" s="6"/>
      <c r="AZ14" s="6"/>
      <c r="BA14" s="29"/>
      <c r="BB14" s="29"/>
      <c r="BC14" s="29"/>
      <c r="BD14" s="29"/>
      <c r="BE14" s="29"/>
      <c r="BF14" s="29"/>
      <c r="BG14" s="29"/>
      <c r="BH14" s="29"/>
      <c r="BI14" s="31"/>
      <c r="BJ14" s="36"/>
      <c r="BK14" s="36"/>
      <c r="BL14" s="36"/>
      <c r="BM14" s="4"/>
      <c r="BN14" s="4"/>
      <c r="BO14" s="4"/>
    </row>
    <row r="15" spans="1:68" x14ac:dyDescent="0.25">
      <c r="B15" s="18"/>
      <c r="C15" s="17">
        <v>36586</v>
      </c>
      <c r="D15" s="19">
        <v>66.5</v>
      </c>
      <c r="E15" s="13"/>
      <c r="F15" s="13"/>
      <c r="G15" s="13">
        <v>62.2</v>
      </c>
      <c r="H15" s="19"/>
      <c r="I15" s="19"/>
      <c r="J15" s="13"/>
      <c r="K15" s="23"/>
      <c r="L15" s="5" t="s">
        <v>64</v>
      </c>
      <c r="M15" s="6"/>
      <c r="N15" s="6"/>
      <c r="O15" s="6"/>
      <c r="P15" s="6"/>
      <c r="Q15" s="6"/>
      <c r="R15" s="6"/>
      <c r="S15" s="23"/>
      <c r="T15" s="5" t="s">
        <v>64</v>
      </c>
      <c r="U15" s="6"/>
      <c r="V15" s="6"/>
      <c r="W15" s="6"/>
      <c r="X15" s="6"/>
      <c r="Y15" s="6"/>
      <c r="Z15" s="6"/>
      <c r="AA15" s="29"/>
      <c r="AB15" s="30" t="s">
        <v>64</v>
      </c>
      <c r="AC15" s="29"/>
      <c r="AD15" s="29"/>
      <c r="AE15" s="29"/>
      <c r="AF15" s="29"/>
      <c r="AG15" s="29"/>
      <c r="AH15" s="29"/>
      <c r="AV15" s="6"/>
      <c r="AW15" s="23"/>
      <c r="AX15" s="6"/>
      <c r="AY15" s="6"/>
      <c r="AZ15" s="6"/>
      <c r="BA15" s="29"/>
      <c r="BB15" s="29"/>
      <c r="BC15" s="29"/>
      <c r="BD15" s="29"/>
      <c r="BE15" s="29"/>
      <c r="BF15" s="29"/>
      <c r="BG15" s="29"/>
      <c r="BH15" s="29"/>
      <c r="BI15" s="31"/>
      <c r="BJ15" s="29"/>
      <c r="BK15" s="29"/>
      <c r="BL15" s="29"/>
      <c r="BM15" s="4"/>
      <c r="BN15" s="4"/>
      <c r="BO15" s="4"/>
    </row>
    <row r="16" spans="1:68" x14ac:dyDescent="0.25">
      <c r="B16" s="18"/>
      <c r="C16" s="17">
        <v>36678</v>
      </c>
      <c r="D16" s="19">
        <v>67.8</v>
      </c>
      <c r="E16" s="13"/>
      <c r="F16" s="13"/>
      <c r="G16" s="13">
        <v>63.1</v>
      </c>
      <c r="H16" s="19"/>
      <c r="I16" s="19"/>
      <c r="J16" s="13"/>
      <c r="K16" s="23"/>
      <c r="L16" s="50" t="s">
        <v>35</v>
      </c>
      <c r="M16" s="50" t="s">
        <v>63</v>
      </c>
      <c r="N16" s="50" t="s">
        <v>36</v>
      </c>
      <c r="O16" s="50" t="s">
        <v>37</v>
      </c>
      <c r="P16" s="50" t="s">
        <v>38</v>
      </c>
      <c r="Q16" s="50" t="s">
        <v>39</v>
      </c>
      <c r="R16" s="6"/>
      <c r="S16" s="23"/>
      <c r="T16" s="50" t="s">
        <v>35</v>
      </c>
      <c r="U16" s="50" t="s">
        <v>63</v>
      </c>
      <c r="V16" s="50" t="s">
        <v>36</v>
      </c>
      <c r="W16" s="50" t="s">
        <v>37</v>
      </c>
      <c r="X16" s="50" t="s">
        <v>38</v>
      </c>
      <c r="Y16" s="50" t="s">
        <v>39</v>
      </c>
      <c r="Z16" s="6"/>
      <c r="AA16" s="29"/>
      <c r="AB16" s="33" t="s">
        <v>35</v>
      </c>
      <c r="AC16" s="33" t="s">
        <v>63</v>
      </c>
      <c r="AD16" s="33" t="s">
        <v>36</v>
      </c>
      <c r="AE16" s="33" t="s">
        <v>37</v>
      </c>
      <c r="AF16" s="33" t="s">
        <v>38</v>
      </c>
      <c r="AG16" s="33" t="s">
        <v>39</v>
      </c>
      <c r="AH16" s="29"/>
      <c r="AJ16" s="23"/>
      <c r="AK16" s="5"/>
      <c r="AL16" s="6"/>
      <c r="AM16" s="6"/>
      <c r="AN16" s="6"/>
      <c r="AO16" s="6"/>
      <c r="AP16" s="6"/>
      <c r="AQ16" s="6"/>
      <c r="AR16" s="23"/>
      <c r="AS16" s="5"/>
      <c r="AT16" s="6"/>
      <c r="AU16" s="6"/>
      <c r="AV16" s="6"/>
      <c r="AW16" s="23"/>
      <c r="AY16" s="5"/>
      <c r="AZ16" s="6"/>
      <c r="BA16" s="6"/>
      <c r="BB16" s="6"/>
      <c r="BC16" s="6"/>
      <c r="BD16" s="6"/>
      <c r="BE16" s="6"/>
      <c r="BF16" s="6"/>
      <c r="BG16" s="6"/>
      <c r="BH16" s="6"/>
      <c r="BI16" s="23"/>
      <c r="BJ16" s="6"/>
      <c r="BK16" s="6"/>
      <c r="BL16" s="6"/>
    </row>
    <row r="17" spans="2:64" x14ac:dyDescent="0.25">
      <c r="B17" s="18"/>
      <c r="C17" s="17">
        <v>36770</v>
      </c>
      <c r="D17" s="19">
        <v>69</v>
      </c>
      <c r="E17" s="13"/>
      <c r="F17" s="13"/>
      <c r="G17" s="13">
        <v>64.2</v>
      </c>
      <c r="H17" s="19"/>
      <c r="I17" s="19"/>
      <c r="J17" s="13"/>
      <c r="K17" s="26">
        <v>2006</v>
      </c>
      <c r="L17" s="27">
        <f t="shared" ref="L17:Q17" si="15">L6/L6</f>
        <v>1</v>
      </c>
      <c r="M17" s="27">
        <f t="shared" si="15"/>
        <v>1</v>
      </c>
      <c r="N17" s="27">
        <f t="shared" si="15"/>
        <v>1</v>
      </c>
      <c r="O17" s="27">
        <f t="shared" si="15"/>
        <v>1</v>
      </c>
      <c r="P17" s="27">
        <f t="shared" si="15"/>
        <v>1</v>
      </c>
      <c r="Q17" s="27">
        <f t="shared" si="15"/>
        <v>1</v>
      </c>
      <c r="R17" s="6"/>
      <c r="S17" s="23" t="s">
        <v>27</v>
      </c>
      <c r="T17" s="27">
        <f t="shared" ref="T17:Y17" si="16">T6/T6</f>
        <v>1</v>
      </c>
      <c r="U17" s="27">
        <f t="shared" si="16"/>
        <v>1</v>
      </c>
      <c r="V17" s="27">
        <f t="shared" si="16"/>
        <v>1</v>
      </c>
      <c r="W17" s="27">
        <f t="shared" si="16"/>
        <v>1</v>
      </c>
      <c r="X17" s="27">
        <f t="shared" si="16"/>
        <v>1</v>
      </c>
      <c r="Y17" s="27">
        <f t="shared" si="16"/>
        <v>1</v>
      </c>
      <c r="Z17" s="6"/>
      <c r="AA17" s="29" t="s">
        <v>99</v>
      </c>
      <c r="AB17" s="35">
        <f t="shared" ref="AB17:AG17" si="17">AB6/AB6</f>
        <v>1</v>
      </c>
      <c r="AC17" s="35">
        <f t="shared" si="17"/>
        <v>1</v>
      </c>
      <c r="AD17" s="35">
        <f t="shared" si="17"/>
        <v>1</v>
      </c>
      <c r="AE17" s="35">
        <f t="shared" si="17"/>
        <v>1</v>
      </c>
      <c r="AF17" s="35">
        <f t="shared" si="17"/>
        <v>1</v>
      </c>
      <c r="AG17" s="35">
        <f t="shared" si="17"/>
        <v>1</v>
      </c>
      <c r="AH17" s="29"/>
      <c r="AJ17" s="23"/>
      <c r="AK17" s="6"/>
      <c r="AL17" s="6"/>
      <c r="AM17" s="6"/>
      <c r="AN17" s="6"/>
      <c r="AO17" s="6"/>
      <c r="AP17" s="6"/>
      <c r="AQ17" s="6"/>
      <c r="AR17" s="23"/>
      <c r="AS17" s="6"/>
      <c r="AT17" s="6"/>
      <c r="AU17" s="6"/>
      <c r="AV17" s="6"/>
      <c r="AW17" s="23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23"/>
      <c r="BJ17" s="6"/>
      <c r="BK17" s="6"/>
      <c r="BL17" s="6"/>
    </row>
    <row r="18" spans="2:64" x14ac:dyDescent="0.25">
      <c r="B18" s="18"/>
      <c r="C18" s="17">
        <v>36861</v>
      </c>
      <c r="D18" s="19">
        <v>70.099999999999994</v>
      </c>
      <c r="E18" s="13"/>
      <c r="F18" s="13"/>
      <c r="G18" s="13">
        <v>64.7</v>
      </c>
      <c r="H18" s="19"/>
      <c r="I18" s="19"/>
      <c r="J18" s="19"/>
      <c r="K18" s="26">
        <v>2007</v>
      </c>
      <c r="L18" s="27">
        <f>L7/L6</f>
        <v>1.0387614577662689</v>
      </c>
      <c r="M18" s="27">
        <f>M7/M6</f>
        <v>1.0476758045292014</v>
      </c>
      <c r="N18" s="27">
        <f t="shared" ref="L18:Q24" si="18">N7/N6</f>
        <v>0.98987341772151893</v>
      </c>
      <c r="O18" s="27">
        <f t="shared" si="18"/>
        <v>1.0461401952085181</v>
      </c>
      <c r="P18" s="27">
        <f t="shared" si="18"/>
        <v>1.045643153526971</v>
      </c>
      <c r="Q18" s="27">
        <f t="shared" si="18"/>
        <v>1.0333027803238619</v>
      </c>
      <c r="R18" s="6"/>
      <c r="S18" s="23" t="s">
        <v>28</v>
      </c>
      <c r="T18" s="27">
        <f>T7/T6</f>
        <v>1.0344089709369082</v>
      </c>
      <c r="U18" s="27">
        <f t="shared" ref="T18:Y24" si="19">U7/U6</f>
        <v>1.0565631724561944</v>
      </c>
      <c r="V18" s="27">
        <f t="shared" si="19"/>
        <v>0.99543610547667338</v>
      </c>
      <c r="W18" s="27">
        <f t="shared" si="19"/>
        <v>1.0525838621940165</v>
      </c>
      <c r="X18" s="27">
        <f t="shared" si="19"/>
        <v>1.0460745680509247</v>
      </c>
      <c r="Y18" s="27">
        <f t="shared" si="19"/>
        <v>1.051919446192574</v>
      </c>
      <c r="Z18" s="6"/>
      <c r="AA18" s="29" t="s">
        <v>100</v>
      </c>
      <c r="AB18" s="35">
        <f t="shared" ref="AB18:AG18" si="20">AB7/AB6</f>
        <v>1.0277303881955047</v>
      </c>
      <c r="AC18" s="35">
        <f t="shared" si="20"/>
        <v>1.0644959298685035</v>
      </c>
      <c r="AD18" s="35">
        <f t="shared" si="20"/>
        <v>1.0048518896833503</v>
      </c>
      <c r="AE18" s="35">
        <f t="shared" si="20"/>
        <v>1.0412371134020619</v>
      </c>
      <c r="AF18" s="35">
        <f t="shared" si="20"/>
        <v>1.0491400491400491</v>
      </c>
      <c r="AG18" s="35">
        <f t="shared" si="20"/>
        <v>1.0608</v>
      </c>
      <c r="AH18" s="29"/>
      <c r="AJ18" s="23"/>
      <c r="AK18" s="8"/>
      <c r="AL18" s="8"/>
      <c r="AM18" s="8"/>
      <c r="AN18" s="8"/>
      <c r="AO18" s="8"/>
      <c r="AP18" s="8"/>
      <c r="AQ18" s="6"/>
      <c r="AR18" s="23"/>
      <c r="AS18" s="6"/>
      <c r="AT18" s="6"/>
      <c r="AU18" s="6"/>
      <c r="AV18" s="6"/>
      <c r="AW18" s="23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23"/>
      <c r="BJ18" s="6"/>
      <c r="BK18" s="6"/>
      <c r="BL18" s="6"/>
    </row>
    <row r="19" spans="2:64" x14ac:dyDescent="0.25">
      <c r="B19" s="18"/>
      <c r="C19" s="17">
        <v>36951</v>
      </c>
      <c r="D19" s="19">
        <v>69.400000000000006</v>
      </c>
      <c r="E19" s="13"/>
      <c r="F19" s="13"/>
      <c r="G19" s="13">
        <v>65.2</v>
      </c>
      <c r="H19" s="19"/>
      <c r="I19" s="19"/>
      <c r="J19" s="19"/>
      <c r="K19" s="26">
        <v>2008</v>
      </c>
      <c r="L19" s="27">
        <f>L8/L7</f>
        <v>1.0435401514132137</v>
      </c>
      <c r="M19" s="27">
        <f t="shared" si="18"/>
        <v>1.0722411831626848</v>
      </c>
      <c r="N19" s="27">
        <f t="shared" si="18"/>
        <v>1.0007672634271101</v>
      </c>
      <c r="O19" s="27">
        <f t="shared" si="18"/>
        <v>1.0432569974554708</v>
      </c>
      <c r="P19" s="27">
        <f t="shared" si="18"/>
        <v>1.0325963718820863</v>
      </c>
      <c r="Q19" s="27">
        <f>Q8/Q7</f>
        <v>1.0366646954464815</v>
      </c>
      <c r="R19" s="6"/>
      <c r="S19" s="23" t="s">
        <v>29</v>
      </c>
      <c r="T19" s="27">
        <f t="shared" si="19"/>
        <v>1.0317002674124423</v>
      </c>
      <c r="U19" s="27">
        <f t="shared" si="19"/>
        <v>1.0555717195228393</v>
      </c>
      <c r="V19" s="27">
        <f t="shared" si="19"/>
        <v>0.99363219561895078</v>
      </c>
      <c r="W19" s="27">
        <f t="shared" si="19"/>
        <v>1.0364628194085559</v>
      </c>
      <c r="X19" s="27">
        <f t="shared" si="19"/>
        <v>1.0373804694291509</v>
      </c>
      <c r="Y19" s="27">
        <f>Y8/Y7</f>
        <v>1.0305115166018546</v>
      </c>
      <c r="Z19" s="6"/>
      <c r="AA19" s="29" t="s">
        <v>101</v>
      </c>
      <c r="AB19" s="35">
        <f t="shared" ref="AB19:AG24" si="21">AB8/AB7</f>
        <v>1.0335347651983982</v>
      </c>
      <c r="AC19" s="35">
        <f t="shared" si="21"/>
        <v>1.0494117647058825</v>
      </c>
      <c r="AD19" s="35">
        <f t="shared" si="21"/>
        <v>0.99288437102922511</v>
      </c>
      <c r="AE19" s="35">
        <f t="shared" si="21"/>
        <v>1.0401863715783342</v>
      </c>
      <c r="AF19" s="35">
        <f t="shared" si="21"/>
        <v>1.040983606557377</v>
      </c>
      <c r="AG19" s="35">
        <f>AG8/AG7</f>
        <v>1.0298642533936651</v>
      </c>
      <c r="AH19" s="29"/>
      <c r="AJ19" s="23"/>
      <c r="AK19" s="2"/>
      <c r="AL19" s="2"/>
      <c r="AM19" s="2"/>
      <c r="AN19" s="2"/>
      <c r="AO19" s="2"/>
      <c r="AP19" s="2"/>
      <c r="AQ19" s="6"/>
      <c r="AR19" s="23"/>
      <c r="AS19" s="24"/>
      <c r="AT19" s="6"/>
      <c r="AU19" s="6"/>
      <c r="AV19" s="6"/>
      <c r="AW19" s="23"/>
      <c r="AY19" s="24"/>
      <c r="AZ19" s="6"/>
      <c r="BA19" s="6"/>
      <c r="BB19" s="6"/>
      <c r="BC19" s="6"/>
      <c r="BD19" s="6"/>
      <c r="BE19" s="6"/>
      <c r="BF19" s="6"/>
      <c r="BG19" s="6"/>
      <c r="BH19" s="6"/>
      <c r="BI19" s="23"/>
      <c r="BJ19" s="6"/>
      <c r="BK19" s="6"/>
      <c r="BL19" s="6"/>
    </row>
    <row r="20" spans="2:64" x14ac:dyDescent="0.25">
      <c r="B20" s="18"/>
      <c r="C20" s="17">
        <v>37043</v>
      </c>
      <c r="D20" s="19">
        <v>70.8</v>
      </c>
      <c r="E20" s="13"/>
      <c r="F20" s="13"/>
      <c r="G20" s="13">
        <v>65.5</v>
      </c>
      <c r="H20" s="19"/>
      <c r="I20" s="19"/>
      <c r="J20" s="19"/>
      <c r="K20" s="26">
        <v>2009</v>
      </c>
      <c r="L20" s="27">
        <f>L9/L8</f>
        <v>1.0712652102802152</v>
      </c>
      <c r="M20" s="27">
        <f t="shared" si="18"/>
        <v>0.98541114058355439</v>
      </c>
      <c r="N20" s="27">
        <f t="shared" si="18"/>
        <v>0.9907998977766419</v>
      </c>
      <c r="O20" s="27">
        <f>O9/O8</f>
        <v>1.0265582655826557</v>
      </c>
      <c r="P20" s="27">
        <f t="shared" si="18"/>
        <v>1.0304693933571232</v>
      </c>
      <c r="Q20" s="27">
        <f>Q9/Q8</f>
        <v>1.047347404449515</v>
      </c>
      <c r="R20" s="6"/>
      <c r="S20" s="23" t="s">
        <v>30</v>
      </c>
      <c r="T20" s="27">
        <f t="shared" si="19"/>
        <v>1.0644706046739092</v>
      </c>
      <c r="U20" s="27">
        <f t="shared" si="19"/>
        <v>1.0457552370452041</v>
      </c>
      <c r="V20" s="27">
        <f t="shared" si="19"/>
        <v>1.0035888233786208</v>
      </c>
      <c r="W20" s="27">
        <f t="shared" si="19"/>
        <v>1.0360110803324101</v>
      </c>
      <c r="X20" s="27">
        <f t="shared" si="19"/>
        <v>1.0435754189944133</v>
      </c>
      <c r="Y20" s="27">
        <f t="shared" si="19"/>
        <v>1.0426705370101597</v>
      </c>
      <c r="Z20" s="6"/>
      <c r="AA20" s="29" t="s">
        <v>102</v>
      </c>
      <c r="AB20" s="35">
        <f t="shared" si="21"/>
        <v>1.0555665135675842</v>
      </c>
      <c r="AC20" s="35">
        <f t="shared" si="21"/>
        <v>1.0644618834080717</v>
      </c>
      <c r="AD20" s="35">
        <f t="shared" si="21"/>
        <v>1.0025595085743535</v>
      </c>
      <c r="AE20" s="35">
        <f t="shared" si="21"/>
        <v>1.04003359462486</v>
      </c>
      <c r="AF20" s="35">
        <f t="shared" si="21"/>
        <v>1.0371203599550054</v>
      </c>
      <c r="AG20" s="35">
        <f t="shared" si="21"/>
        <v>1.0398359695371999</v>
      </c>
      <c r="AH20" s="29"/>
      <c r="AJ20" s="23"/>
      <c r="AK20" s="25"/>
      <c r="AL20" s="25"/>
      <c r="AM20" s="25"/>
      <c r="AN20" s="25"/>
      <c r="AO20" s="25"/>
      <c r="AP20" s="25"/>
      <c r="AQ20" s="6"/>
      <c r="AR20" s="23"/>
      <c r="AS20" s="6"/>
      <c r="AT20" s="6"/>
      <c r="AU20" s="6"/>
      <c r="AV20" s="6"/>
      <c r="AW20" s="23"/>
      <c r="AZ20" s="6"/>
      <c r="BA20" s="6"/>
      <c r="BB20" s="6"/>
      <c r="BC20" s="6"/>
      <c r="BD20" s="6"/>
      <c r="BE20" s="6"/>
      <c r="BF20" s="6"/>
      <c r="BG20" s="6"/>
      <c r="BH20" s="6"/>
      <c r="BI20" s="23"/>
      <c r="BJ20" s="6"/>
      <c r="BK20" s="6"/>
      <c r="BL20" s="6"/>
    </row>
    <row r="21" spans="2:64" x14ac:dyDescent="0.25">
      <c r="B21" s="18"/>
      <c r="C21" s="17">
        <v>37135</v>
      </c>
      <c r="D21" s="19">
        <v>71.400000000000006</v>
      </c>
      <c r="E21" s="19">
        <v>92.3</v>
      </c>
      <c r="F21" s="19">
        <v>74.099999999999994</v>
      </c>
      <c r="G21" s="19">
        <v>67.400000000000006</v>
      </c>
      <c r="H21" s="19">
        <v>66.2</v>
      </c>
      <c r="I21" s="19"/>
      <c r="J21" s="19"/>
      <c r="K21" s="26">
        <v>2010</v>
      </c>
      <c r="L21" s="27">
        <f>L10/L9</f>
        <v>1.0907052175455494</v>
      </c>
      <c r="M21" s="27">
        <f t="shared" si="18"/>
        <v>1.0169582772543742</v>
      </c>
      <c r="N21" s="27">
        <f t="shared" si="18"/>
        <v>1.0136703636832602</v>
      </c>
      <c r="O21" s="27">
        <f t="shared" si="18"/>
        <v>1.0087117212249208</v>
      </c>
      <c r="P21" s="27">
        <f t="shared" si="18"/>
        <v>1.0167820990942993</v>
      </c>
      <c r="Q21" s="27">
        <f>Q10/Q9</f>
        <v>1.0400326797385622</v>
      </c>
      <c r="R21" s="6"/>
      <c r="S21" s="23" t="s">
        <v>31</v>
      </c>
      <c r="T21" s="27">
        <f t="shared" si="19"/>
        <v>1.0835110886501318</v>
      </c>
      <c r="U21" s="27">
        <f t="shared" si="19"/>
        <v>0.97996837111228263</v>
      </c>
      <c r="V21" s="27">
        <f t="shared" si="19"/>
        <v>0.99335887611749674</v>
      </c>
      <c r="W21" s="27">
        <f t="shared" si="19"/>
        <v>1.0189839572192512</v>
      </c>
      <c r="X21" s="27">
        <f t="shared" si="19"/>
        <v>1.0077623126338331</v>
      </c>
      <c r="Y21" s="27">
        <f>Y10/Y9</f>
        <v>1.040367483296214</v>
      </c>
      <c r="Z21" s="6"/>
      <c r="AA21" s="29" t="s">
        <v>103</v>
      </c>
      <c r="AB21" s="35">
        <f t="shared" si="21"/>
        <v>1.0775473158751767</v>
      </c>
      <c r="AC21" s="35">
        <f t="shared" si="21"/>
        <v>0.976303317535545</v>
      </c>
      <c r="AD21" s="35">
        <f t="shared" si="21"/>
        <v>0.98672453408220584</v>
      </c>
      <c r="AE21" s="35">
        <f t="shared" si="21"/>
        <v>1.0226110363391654</v>
      </c>
      <c r="AF21" s="35">
        <f t="shared" si="21"/>
        <v>1.0184381778741867</v>
      </c>
      <c r="AG21" s="35">
        <f>AG10/AG9</f>
        <v>1.0430985915492959</v>
      </c>
      <c r="AH21" s="29"/>
      <c r="AJ21" s="23"/>
      <c r="AK21" s="25"/>
      <c r="AL21" s="25"/>
      <c r="AM21" s="25"/>
      <c r="AN21" s="25"/>
      <c r="AO21" s="25"/>
      <c r="AP21" s="25"/>
      <c r="AQ21" s="6"/>
      <c r="AR21" s="23"/>
      <c r="AS21" s="27"/>
      <c r="AT21" s="27"/>
      <c r="AU21" s="27"/>
      <c r="AV21" s="27"/>
      <c r="AW21" s="23"/>
      <c r="AX21" s="23"/>
      <c r="AY21" s="27"/>
      <c r="AZ21" s="6"/>
      <c r="BA21" s="6"/>
      <c r="BB21" s="6"/>
      <c r="BC21" s="6"/>
      <c r="BD21" s="6"/>
      <c r="BE21" s="6"/>
      <c r="BF21" s="6"/>
      <c r="BG21" s="6"/>
      <c r="BH21" s="6"/>
      <c r="BI21" s="23"/>
      <c r="BJ21" s="6"/>
      <c r="BK21" s="6"/>
      <c r="BL21" s="6"/>
    </row>
    <row r="22" spans="2:64" x14ac:dyDescent="0.25">
      <c r="B22" s="18"/>
      <c r="C22" s="17">
        <v>37226</v>
      </c>
      <c r="D22" s="19">
        <v>71.5</v>
      </c>
      <c r="E22" s="19">
        <v>92.6</v>
      </c>
      <c r="F22" s="19">
        <v>74.400000000000006</v>
      </c>
      <c r="G22" s="19">
        <v>67.8</v>
      </c>
      <c r="H22" s="19">
        <v>67.5</v>
      </c>
      <c r="I22" s="19"/>
      <c r="J22" s="19"/>
      <c r="K22" s="26">
        <v>2011</v>
      </c>
      <c r="L22" s="27">
        <f t="shared" si="18"/>
        <v>1.0466689899517916</v>
      </c>
      <c r="M22" s="27">
        <f t="shared" si="18"/>
        <v>1.0492323980942297</v>
      </c>
      <c r="N22" s="27">
        <f t="shared" si="18"/>
        <v>1.0122137404580154</v>
      </c>
      <c r="O22" s="27">
        <f t="shared" si="18"/>
        <v>1.0282648521329496</v>
      </c>
      <c r="P22" s="27">
        <f t="shared" si="18"/>
        <v>1.03248624574273</v>
      </c>
      <c r="Q22" s="27">
        <f t="shared" si="18"/>
        <v>1.0295888976171772</v>
      </c>
      <c r="R22" s="6"/>
      <c r="S22" s="23" t="s">
        <v>32</v>
      </c>
      <c r="T22" s="27">
        <f t="shared" si="19"/>
        <v>1.0762870486470768</v>
      </c>
      <c r="U22" s="27">
        <f t="shared" si="19"/>
        <v>1.0424959655728887</v>
      </c>
      <c r="V22" s="27">
        <f t="shared" si="19"/>
        <v>1.0149138596040113</v>
      </c>
      <c r="W22" s="27">
        <f t="shared" si="19"/>
        <v>1.0112831277879821</v>
      </c>
      <c r="X22" s="27">
        <f t="shared" si="19"/>
        <v>1.0286852589641433</v>
      </c>
      <c r="Y22" s="27">
        <f t="shared" si="19"/>
        <v>1.0382659887610381</v>
      </c>
      <c r="Z22" s="6"/>
      <c r="AA22" s="29" t="s">
        <v>104</v>
      </c>
      <c r="AB22" s="35">
        <f t="shared" si="21"/>
        <v>1.0850344349204777</v>
      </c>
      <c r="AC22" s="35">
        <f t="shared" si="21"/>
        <v>1.0304746494066883</v>
      </c>
      <c r="AD22" s="35">
        <f t="shared" si="21"/>
        <v>1.0219922380336353</v>
      </c>
      <c r="AE22" s="35">
        <f t="shared" si="21"/>
        <v>1.0100026322716504</v>
      </c>
      <c r="AF22" s="35">
        <f t="shared" si="21"/>
        <v>1.0244941427050054</v>
      </c>
      <c r="AG22" s="35">
        <f t="shared" si="21"/>
        <v>1.0413178503915743</v>
      </c>
      <c r="AH22" s="29"/>
      <c r="AJ22" s="23"/>
      <c r="AK22" s="25"/>
      <c r="AL22" s="25"/>
      <c r="AM22" s="25"/>
      <c r="AN22" s="25"/>
      <c r="AO22" s="25"/>
      <c r="AP22" s="25"/>
      <c r="AQ22" s="6"/>
      <c r="AR22" s="23"/>
      <c r="AS22" s="27"/>
      <c r="AT22" s="27"/>
      <c r="AU22" s="27"/>
      <c r="AV22" s="27"/>
      <c r="AW22" s="23"/>
      <c r="AX22" s="23"/>
      <c r="AY22" s="27"/>
      <c r="AZ22" s="6"/>
      <c r="BA22" s="6"/>
      <c r="BB22" s="6"/>
      <c r="BC22" s="6"/>
      <c r="BD22" s="6"/>
      <c r="BE22" s="6"/>
      <c r="BF22" s="6"/>
      <c r="BG22" s="6"/>
      <c r="BH22" s="6"/>
      <c r="BI22" s="23"/>
      <c r="BJ22" s="6"/>
      <c r="BK22" s="6"/>
      <c r="BL22" s="6"/>
    </row>
    <row r="23" spans="2:64" x14ac:dyDescent="0.25">
      <c r="B23" s="18"/>
      <c r="C23" s="17">
        <v>37316</v>
      </c>
      <c r="D23" s="19">
        <v>71.2</v>
      </c>
      <c r="E23" s="19">
        <v>92.5</v>
      </c>
      <c r="F23" s="19">
        <v>75</v>
      </c>
      <c r="G23" s="19">
        <v>68.3</v>
      </c>
      <c r="H23" s="19">
        <v>68.400000000000006</v>
      </c>
      <c r="I23" s="19"/>
      <c r="J23" s="19"/>
      <c r="K23" s="26">
        <v>2012</v>
      </c>
      <c r="L23" s="27">
        <f t="shared" si="18"/>
        <v>1.0450264975999559</v>
      </c>
      <c r="M23" s="27">
        <f t="shared" si="18"/>
        <v>1.0184157416750756</v>
      </c>
      <c r="N23" s="27">
        <f t="shared" si="18"/>
        <v>1.0047762694821518</v>
      </c>
      <c r="O23" s="27">
        <f t="shared" si="18"/>
        <v>1.0231611096971238</v>
      </c>
      <c r="P23" s="27">
        <f t="shared" si="18"/>
        <v>1.0350164932758181</v>
      </c>
      <c r="Q23" s="27">
        <f>Q12/Q11</f>
        <v>1.0427263479145474</v>
      </c>
      <c r="R23" s="6"/>
      <c r="S23" s="23" t="s">
        <v>33</v>
      </c>
      <c r="T23" s="27">
        <f t="shared" si="19"/>
        <v>1.0247128280457674</v>
      </c>
      <c r="U23" s="27">
        <f t="shared" si="19"/>
        <v>1.0319917440660473</v>
      </c>
      <c r="V23" s="27">
        <f t="shared" si="19"/>
        <v>1.0131745629592095</v>
      </c>
      <c r="W23" s="27">
        <f t="shared" si="19"/>
        <v>1.0378827192527245</v>
      </c>
      <c r="X23" s="27">
        <f t="shared" si="19"/>
        <v>1.0327911179963853</v>
      </c>
      <c r="Y23" s="27">
        <f>Y12/Y11</f>
        <v>1.0309278350515463</v>
      </c>
      <c r="Z23" s="6"/>
      <c r="AA23" s="29" t="s">
        <v>105</v>
      </c>
      <c r="AB23" s="35">
        <f t="shared" si="21"/>
        <v>1.0314965124376405</v>
      </c>
      <c r="AC23" s="35">
        <f t="shared" si="21"/>
        <v>1.0439675477623658</v>
      </c>
      <c r="AD23" s="35">
        <f t="shared" si="21"/>
        <v>1.0106329113924051</v>
      </c>
      <c r="AE23" s="35">
        <f t="shared" si="21"/>
        <v>1.033880635913474</v>
      </c>
      <c r="AF23" s="35">
        <f t="shared" si="21"/>
        <v>1.0322245322245323</v>
      </c>
      <c r="AG23" s="35">
        <f>AG12/AG11</f>
        <v>1.0256742738589211</v>
      </c>
      <c r="AH23" s="29"/>
      <c r="AJ23" s="23"/>
      <c r="AK23" s="25"/>
      <c r="AL23" s="25"/>
      <c r="AM23" s="25"/>
      <c r="AN23" s="25"/>
      <c r="AO23" s="25"/>
      <c r="AP23" s="25"/>
      <c r="AQ23" s="6"/>
      <c r="AR23" s="23"/>
      <c r="AS23" s="27"/>
      <c r="AT23" s="27"/>
      <c r="AU23" s="27"/>
      <c r="AV23" s="27"/>
      <c r="AW23" s="23"/>
      <c r="AX23" s="23"/>
      <c r="AY23" s="27"/>
      <c r="AZ23" s="6"/>
      <c r="BA23" s="6"/>
      <c r="BB23" s="6"/>
      <c r="BC23" s="6"/>
      <c r="BD23" s="6"/>
      <c r="BE23" s="6"/>
      <c r="BF23" s="6"/>
      <c r="BG23" s="6"/>
      <c r="BH23" s="6"/>
      <c r="BI23" s="23"/>
      <c r="BJ23" s="6"/>
      <c r="BK23" s="6"/>
      <c r="BL23" s="6"/>
    </row>
    <row r="24" spans="2:64" x14ac:dyDescent="0.25">
      <c r="B24" s="18"/>
      <c r="C24" s="17">
        <v>37408</v>
      </c>
      <c r="D24" s="19">
        <v>71.5</v>
      </c>
      <c r="E24" s="19">
        <v>91.6</v>
      </c>
      <c r="F24" s="19">
        <v>75.2</v>
      </c>
      <c r="G24" s="19">
        <v>69.2</v>
      </c>
      <c r="H24" s="19">
        <v>68.5</v>
      </c>
      <c r="I24" s="19"/>
      <c r="J24" s="19"/>
      <c r="K24" s="26">
        <v>2013</v>
      </c>
      <c r="L24" s="27">
        <f>L13/L12</f>
        <v>1.033096163231731</v>
      </c>
      <c r="M24" s="27">
        <f>M13/M12</f>
        <v>1.015110230369086</v>
      </c>
      <c r="N24" s="27">
        <f t="shared" si="18"/>
        <v>1.0350262697022767</v>
      </c>
      <c r="O24" s="27">
        <f t="shared" si="18"/>
        <v>1.0077114427860696</v>
      </c>
      <c r="P24" s="27">
        <f t="shared" si="18"/>
        <v>1.0392253003187055</v>
      </c>
      <c r="Q24" s="27">
        <f t="shared" si="18"/>
        <v>1.0351219512195122</v>
      </c>
      <c r="R24" s="6"/>
      <c r="S24" s="23" t="s">
        <v>34</v>
      </c>
      <c r="T24" s="27">
        <f t="shared" si="19"/>
        <v>1.0660507930928425</v>
      </c>
      <c r="U24" s="27">
        <f t="shared" si="19"/>
        <v>1.0165</v>
      </c>
      <c r="V24" s="27">
        <f t="shared" si="19"/>
        <v>1.01600400100025</v>
      </c>
      <c r="W24" s="27">
        <f t="shared" si="19"/>
        <v>1.0089999999999999</v>
      </c>
      <c r="X24" s="27">
        <f t="shared" si="19"/>
        <v>1.0422499999999999</v>
      </c>
      <c r="Y24" s="27">
        <f t="shared" si="19"/>
        <v>1.04725</v>
      </c>
      <c r="Z24" s="6"/>
      <c r="AA24" s="29" t="s">
        <v>106</v>
      </c>
      <c r="AB24" s="35">
        <f t="shared" si="21"/>
        <v>1.060969941121785</v>
      </c>
      <c r="AC24" s="35">
        <f t="shared" si="21"/>
        <v>1.0162948107295062</v>
      </c>
      <c r="AD24" s="35">
        <f t="shared" si="21"/>
        <v>1.0075150300601203</v>
      </c>
      <c r="AE24" s="35">
        <f t="shared" si="21"/>
        <v>1.0151247794303</v>
      </c>
      <c r="AF24" s="35">
        <f t="shared" si="21"/>
        <v>1.0370090634441089</v>
      </c>
      <c r="AG24" s="35">
        <f t="shared" si="21"/>
        <v>1.0493046776232617</v>
      </c>
      <c r="AH24" s="29"/>
      <c r="AJ24" s="23"/>
      <c r="AK24" s="25"/>
      <c r="AL24" s="25"/>
      <c r="AM24" s="25"/>
      <c r="AN24" s="25"/>
      <c r="AO24" s="25"/>
      <c r="AP24" s="25"/>
      <c r="AQ24" s="6"/>
      <c r="AR24" s="23"/>
      <c r="AS24" s="27"/>
      <c r="AT24" s="27"/>
      <c r="AU24" s="27"/>
      <c r="AV24" s="27"/>
      <c r="AW24" s="23"/>
      <c r="AX24" s="23"/>
      <c r="AY24" s="27"/>
      <c r="AZ24" s="6"/>
      <c r="BA24" s="6"/>
      <c r="BB24" s="6"/>
      <c r="BC24" s="6"/>
      <c r="BD24" s="6"/>
      <c r="BE24" s="6"/>
      <c r="BF24" s="6"/>
      <c r="BG24" s="6"/>
      <c r="BH24" s="6"/>
      <c r="BI24" s="23"/>
      <c r="BJ24" s="6"/>
      <c r="BK24" s="6"/>
      <c r="BL24" s="6"/>
    </row>
    <row r="25" spans="2:64" x14ac:dyDescent="0.25">
      <c r="B25" s="18"/>
      <c r="C25" s="17">
        <v>37500</v>
      </c>
      <c r="D25" s="19">
        <v>71.5</v>
      </c>
      <c r="E25" s="19">
        <v>91.8</v>
      </c>
      <c r="F25" s="19">
        <v>75.900000000000006</v>
      </c>
      <c r="G25" s="19">
        <v>70.400000000000006</v>
      </c>
      <c r="H25" s="19">
        <v>69.099999999999994</v>
      </c>
      <c r="I25" s="19"/>
      <c r="J25" s="19"/>
      <c r="K25" s="23"/>
      <c r="L25" s="6"/>
      <c r="M25" s="6"/>
      <c r="N25" s="6"/>
      <c r="O25" s="6"/>
      <c r="P25" s="6"/>
      <c r="Q25" s="6"/>
      <c r="R25" s="6"/>
      <c r="S25" s="23"/>
      <c r="T25" s="6"/>
      <c r="U25" s="6"/>
      <c r="V25" s="6"/>
      <c r="W25" s="6"/>
      <c r="X25" s="6"/>
      <c r="Y25" s="6"/>
      <c r="Z25" s="6"/>
      <c r="AA25" s="29"/>
      <c r="AB25" s="29"/>
      <c r="AC25" s="29"/>
      <c r="AD25" s="29"/>
      <c r="AE25" s="29"/>
      <c r="AF25" s="29"/>
      <c r="AG25" s="29"/>
      <c r="AH25" s="29"/>
      <c r="AJ25" s="23"/>
      <c r="AK25" s="25"/>
      <c r="AL25" s="25"/>
      <c r="AM25" s="25"/>
      <c r="AN25" s="25"/>
      <c r="AO25" s="25"/>
      <c r="AP25" s="25"/>
      <c r="AQ25" s="6"/>
      <c r="AR25" s="23"/>
      <c r="AS25" s="27"/>
      <c r="AT25" s="27"/>
      <c r="AU25" s="27"/>
      <c r="AV25" s="27"/>
      <c r="AW25" s="23"/>
      <c r="AX25" s="23"/>
      <c r="AY25" s="27"/>
      <c r="AZ25" s="6"/>
      <c r="BA25" s="6"/>
      <c r="BB25" s="6"/>
      <c r="BC25" s="6"/>
      <c r="BD25" s="6"/>
      <c r="BE25" s="6"/>
      <c r="BF25" s="6"/>
      <c r="BG25" s="6"/>
      <c r="BH25" s="6"/>
      <c r="BI25" s="23"/>
      <c r="BJ25" s="6"/>
      <c r="BK25" s="6"/>
      <c r="BL25" s="6"/>
    </row>
    <row r="26" spans="2:64" x14ac:dyDescent="0.25">
      <c r="B26" s="18"/>
      <c r="C26" s="17">
        <v>37591</v>
      </c>
      <c r="D26" s="19">
        <v>72.8</v>
      </c>
      <c r="E26" s="19">
        <v>91.9</v>
      </c>
      <c r="F26" s="19">
        <v>76.5</v>
      </c>
      <c r="G26" s="19">
        <v>70.7</v>
      </c>
      <c r="H26" s="19">
        <v>69.3</v>
      </c>
      <c r="I26" s="19"/>
      <c r="J26" s="19"/>
      <c r="K26" s="23"/>
      <c r="L26" s="5" t="s">
        <v>65</v>
      </c>
      <c r="M26" s="6"/>
      <c r="N26" s="6"/>
      <c r="O26" s="6"/>
      <c r="P26" s="6"/>
      <c r="Q26" s="6"/>
      <c r="R26" s="6"/>
      <c r="S26" s="23"/>
      <c r="T26" s="5" t="s">
        <v>65</v>
      </c>
      <c r="U26" s="6"/>
      <c r="V26" s="6"/>
      <c r="W26" s="6"/>
      <c r="X26" s="6"/>
      <c r="Y26" s="6"/>
      <c r="Z26" s="6"/>
      <c r="AA26" s="29"/>
      <c r="AB26" s="30" t="s">
        <v>65</v>
      </c>
      <c r="AC26" s="29"/>
      <c r="AD26" s="29"/>
      <c r="AE26" s="29"/>
      <c r="AF26" s="29"/>
      <c r="AG26" s="29"/>
      <c r="AH26" s="29"/>
      <c r="AJ26" s="23"/>
      <c r="AK26" s="25"/>
      <c r="AL26" s="25"/>
      <c r="AM26" s="25"/>
      <c r="AN26" s="25"/>
      <c r="AO26" s="25"/>
      <c r="AP26" s="25"/>
      <c r="AQ26" s="6"/>
      <c r="AR26" s="23"/>
      <c r="AS26" s="27"/>
      <c r="AT26" s="27"/>
      <c r="AU26" s="27"/>
      <c r="AV26" s="27"/>
      <c r="AW26" s="23"/>
      <c r="AX26" s="23"/>
      <c r="AY26" s="27"/>
      <c r="AZ26" s="6"/>
      <c r="BA26" s="6"/>
      <c r="BB26" s="6"/>
      <c r="BC26" s="6"/>
      <c r="BD26" s="6"/>
      <c r="BE26" s="6"/>
      <c r="BF26" s="6"/>
      <c r="BG26" s="6"/>
      <c r="BH26" s="6"/>
      <c r="BI26" s="23"/>
      <c r="BJ26" s="6"/>
      <c r="BK26" s="6"/>
      <c r="BL26" s="6"/>
    </row>
    <row r="27" spans="2:64" x14ac:dyDescent="0.25">
      <c r="B27" s="18"/>
      <c r="C27" s="17">
        <v>37681</v>
      </c>
      <c r="D27" s="19">
        <v>73.8</v>
      </c>
      <c r="E27" s="19">
        <v>92.9</v>
      </c>
      <c r="F27" s="19">
        <v>77</v>
      </c>
      <c r="G27" s="19">
        <v>71</v>
      </c>
      <c r="H27" s="19">
        <v>70.900000000000006</v>
      </c>
      <c r="I27" s="19"/>
      <c r="J27" s="19"/>
      <c r="K27" s="23"/>
      <c r="L27" s="66" t="s">
        <v>35</v>
      </c>
      <c r="M27" s="66" t="s">
        <v>63</v>
      </c>
      <c r="N27" s="66" t="s">
        <v>36</v>
      </c>
      <c r="O27" s="66" t="s">
        <v>37</v>
      </c>
      <c r="P27" s="66" t="s">
        <v>38</v>
      </c>
      <c r="Q27" s="66" t="s">
        <v>39</v>
      </c>
      <c r="R27" s="6"/>
      <c r="S27" s="23"/>
      <c r="T27" s="50" t="s">
        <v>35</v>
      </c>
      <c r="U27" s="50" t="s">
        <v>63</v>
      </c>
      <c r="V27" s="50" t="s">
        <v>36</v>
      </c>
      <c r="W27" s="50" t="s">
        <v>37</v>
      </c>
      <c r="X27" s="50" t="s">
        <v>38</v>
      </c>
      <c r="Y27" s="50" t="s">
        <v>39</v>
      </c>
      <c r="Z27" s="6"/>
      <c r="AA27" s="29"/>
      <c r="AB27" s="33" t="s">
        <v>35</v>
      </c>
      <c r="AC27" s="33" t="s">
        <v>63</v>
      </c>
      <c r="AD27" s="33" t="s">
        <v>36</v>
      </c>
      <c r="AE27" s="33" t="s">
        <v>37</v>
      </c>
      <c r="AF27" s="33" t="s">
        <v>38</v>
      </c>
      <c r="AG27" s="33" t="s">
        <v>39</v>
      </c>
      <c r="AH27" s="29"/>
      <c r="AJ27" s="23"/>
      <c r="AK27" s="25"/>
      <c r="AL27" s="25"/>
      <c r="AM27" s="25"/>
      <c r="AN27" s="25"/>
      <c r="AO27" s="25"/>
      <c r="AP27" s="25"/>
      <c r="AQ27" s="6"/>
      <c r="AR27" s="23"/>
      <c r="AS27" s="27"/>
      <c r="AT27" s="27"/>
      <c r="AU27" s="27"/>
      <c r="AV27" s="27"/>
      <c r="AW27" s="23"/>
      <c r="AX27" s="23"/>
      <c r="AY27" s="27"/>
      <c r="AZ27" s="6"/>
      <c r="BA27" s="6"/>
      <c r="BB27" s="6"/>
      <c r="BC27" s="6"/>
      <c r="BD27" s="6"/>
      <c r="BE27" s="6"/>
      <c r="BF27" s="6"/>
      <c r="BG27" s="6"/>
      <c r="BH27" s="6"/>
      <c r="BI27" s="23"/>
      <c r="BJ27" s="6"/>
      <c r="BK27" s="6"/>
      <c r="BL27" s="6"/>
    </row>
    <row r="28" spans="2:64" x14ac:dyDescent="0.25">
      <c r="B28" s="18"/>
      <c r="C28" s="17">
        <v>37773</v>
      </c>
      <c r="D28" s="19">
        <v>73.3</v>
      </c>
      <c r="E28" s="19">
        <v>93.1</v>
      </c>
      <c r="F28" s="19">
        <v>77.599999999999994</v>
      </c>
      <c r="G28" s="19">
        <v>71.400000000000006</v>
      </c>
      <c r="H28" s="19">
        <v>71.2</v>
      </c>
      <c r="I28" s="19"/>
      <c r="J28" s="19"/>
      <c r="K28" s="26">
        <v>2006</v>
      </c>
      <c r="L28" s="27">
        <f t="shared" ref="L28:Q28" si="22">L6/L6</f>
        <v>1</v>
      </c>
      <c r="M28" s="27">
        <f t="shared" si="22"/>
        <v>1</v>
      </c>
      <c r="N28" s="27">
        <f t="shared" si="22"/>
        <v>1</v>
      </c>
      <c r="O28" s="27">
        <f t="shared" si="22"/>
        <v>1</v>
      </c>
      <c r="P28" s="27">
        <f t="shared" si="22"/>
        <v>1</v>
      </c>
      <c r="Q28" s="27">
        <f t="shared" si="22"/>
        <v>1</v>
      </c>
      <c r="R28" s="6"/>
      <c r="S28" s="23" t="s">
        <v>27</v>
      </c>
      <c r="T28" s="27">
        <f t="shared" ref="T28:Y28" si="23">T6/T6</f>
        <v>1</v>
      </c>
      <c r="U28" s="27">
        <f t="shared" si="23"/>
        <v>1</v>
      </c>
      <c r="V28" s="27">
        <f t="shared" si="23"/>
        <v>1</v>
      </c>
      <c r="W28" s="27">
        <f t="shared" si="23"/>
        <v>1</v>
      </c>
      <c r="X28" s="27">
        <f t="shared" si="23"/>
        <v>1</v>
      </c>
      <c r="Y28" s="27">
        <f t="shared" si="23"/>
        <v>1</v>
      </c>
      <c r="Z28" s="6"/>
      <c r="AA28" s="29" t="s">
        <v>99</v>
      </c>
      <c r="AB28" s="35">
        <f t="shared" ref="AB28:AG28" si="24">AB6/AB6</f>
        <v>1</v>
      </c>
      <c r="AC28" s="35">
        <f t="shared" si="24"/>
        <v>1</v>
      </c>
      <c r="AD28" s="35">
        <f t="shared" si="24"/>
        <v>1</v>
      </c>
      <c r="AE28" s="35">
        <f t="shared" si="24"/>
        <v>1</v>
      </c>
      <c r="AF28" s="35">
        <f t="shared" si="24"/>
        <v>1</v>
      </c>
      <c r="AG28" s="35">
        <f t="shared" si="24"/>
        <v>1</v>
      </c>
      <c r="AH28" s="29"/>
      <c r="AJ28" s="23"/>
      <c r="AK28" s="5"/>
      <c r="AL28" s="6"/>
      <c r="AM28" s="6"/>
      <c r="AN28" s="6"/>
      <c r="AO28" s="6"/>
      <c r="AP28" s="6"/>
      <c r="AQ28" s="6"/>
      <c r="AR28" s="23"/>
      <c r="AS28" s="27"/>
      <c r="AT28" s="27"/>
      <c r="AU28" s="27"/>
      <c r="AV28" s="27"/>
      <c r="AW28" s="23"/>
      <c r="AX28" s="23"/>
      <c r="AY28" s="27"/>
      <c r="AZ28" s="6"/>
      <c r="BA28" s="6"/>
      <c r="BB28" s="6"/>
      <c r="BC28" s="6"/>
      <c r="BD28" s="6"/>
      <c r="BE28" s="6"/>
      <c r="BF28" s="6"/>
      <c r="BG28" s="6"/>
      <c r="BH28" s="6"/>
      <c r="BI28" s="23"/>
      <c r="BJ28" s="6"/>
      <c r="BK28" s="6"/>
      <c r="BL28" s="6"/>
    </row>
    <row r="29" spans="2:64" x14ac:dyDescent="0.25">
      <c r="B29" s="18"/>
      <c r="C29" s="17">
        <v>37865</v>
      </c>
      <c r="D29" s="19">
        <v>73.400000000000006</v>
      </c>
      <c r="E29" s="19">
        <v>93.4</v>
      </c>
      <c r="F29" s="19">
        <v>78.099999999999994</v>
      </c>
      <c r="G29" s="19">
        <v>73.2</v>
      </c>
      <c r="H29" s="19">
        <v>71</v>
      </c>
      <c r="I29" s="19"/>
      <c r="J29" s="19"/>
      <c r="K29" s="26">
        <v>2007</v>
      </c>
      <c r="L29" s="27">
        <f>L6/L7</f>
        <v>0.96268492879046486</v>
      </c>
      <c r="M29" s="27">
        <f>M6/M7</f>
        <v>0.95449374288964728</v>
      </c>
      <c r="N29" s="27">
        <f t="shared" ref="L29:Q35" si="25">N6/N7</f>
        <v>1.0102301790281329</v>
      </c>
      <c r="O29" s="27">
        <f t="shared" si="25"/>
        <v>0.95589482612383381</v>
      </c>
      <c r="P29" s="27">
        <f t="shared" si="25"/>
        <v>0.95634920634920628</v>
      </c>
      <c r="Q29" s="27">
        <f t="shared" si="25"/>
        <v>0.96777054997043177</v>
      </c>
      <c r="R29" s="6"/>
      <c r="S29" s="23" t="s">
        <v>28</v>
      </c>
      <c r="T29" s="27">
        <f t="shared" ref="T29:Y35" si="26">T6/T7</f>
        <v>0.9667356220763027</v>
      </c>
      <c r="U29" s="27">
        <f t="shared" si="26"/>
        <v>0.94646494035496065</v>
      </c>
      <c r="V29" s="27">
        <f t="shared" si="26"/>
        <v>1.0045848191543556</v>
      </c>
      <c r="W29" s="27">
        <f t="shared" si="26"/>
        <v>0.95004306632213598</v>
      </c>
      <c r="X29" s="27">
        <f t="shared" si="26"/>
        <v>0.95595479571138786</v>
      </c>
      <c r="Y29" s="27">
        <f t="shared" si="26"/>
        <v>0.95064313490876462</v>
      </c>
      <c r="Z29" s="6"/>
      <c r="AA29" s="29" t="s">
        <v>100</v>
      </c>
      <c r="AB29" s="35">
        <f t="shared" ref="AB29:AG35" si="27">AB6/AB7</f>
        <v>0.97301783764106287</v>
      </c>
      <c r="AC29" s="35">
        <f t="shared" si="27"/>
        <v>0.93941176470588228</v>
      </c>
      <c r="AD29" s="35">
        <f t="shared" si="27"/>
        <v>0.99517153748411691</v>
      </c>
      <c r="AE29" s="35">
        <f t="shared" si="27"/>
        <v>0.96039603960396036</v>
      </c>
      <c r="AF29" s="35">
        <f t="shared" si="27"/>
        <v>0.95316159250585475</v>
      </c>
      <c r="AG29" s="35">
        <f t="shared" si="27"/>
        <v>0.94268476621417796</v>
      </c>
      <c r="AH29" s="29"/>
      <c r="AJ29" s="23"/>
      <c r="AK29" s="8"/>
      <c r="AL29" s="8"/>
      <c r="AM29" s="8"/>
      <c r="AN29" s="8"/>
      <c r="AO29" s="8"/>
      <c r="AP29" s="8"/>
      <c r="AQ29" s="6"/>
      <c r="AR29" s="23"/>
      <c r="AS29" s="6"/>
      <c r="AT29" s="6"/>
      <c r="AU29" s="6"/>
      <c r="AV29" s="6"/>
      <c r="AW29" s="23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23"/>
      <c r="BJ29" s="6"/>
      <c r="BK29" s="6"/>
      <c r="BL29" s="6"/>
    </row>
    <row r="30" spans="2:64" x14ac:dyDescent="0.25">
      <c r="B30" s="18"/>
      <c r="C30" s="17">
        <v>37956</v>
      </c>
      <c r="D30" s="19">
        <v>73.400000000000006</v>
      </c>
      <c r="E30" s="19">
        <v>93.5</v>
      </c>
      <c r="F30" s="19">
        <v>78.5</v>
      </c>
      <c r="G30" s="19">
        <v>73.5</v>
      </c>
      <c r="H30" s="19">
        <v>71.900000000000006</v>
      </c>
      <c r="I30" s="19"/>
      <c r="J30" s="19"/>
      <c r="K30" s="26">
        <v>2008</v>
      </c>
      <c r="L30" s="27">
        <f>L7/L8</f>
        <v>0.9582764962572361</v>
      </c>
      <c r="M30" s="27">
        <f t="shared" si="25"/>
        <v>0.93262599469496033</v>
      </c>
      <c r="N30" s="27">
        <f t="shared" si="25"/>
        <v>0.99923332481472016</v>
      </c>
      <c r="O30" s="27">
        <f t="shared" si="25"/>
        <v>0.95853658536585362</v>
      </c>
      <c r="P30" s="27">
        <f t="shared" si="25"/>
        <v>0.96843261048586315</v>
      </c>
      <c r="Q30" s="27">
        <f t="shared" si="25"/>
        <v>0.96463205932686813</v>
      </c>
      <c r="R30" s="6"/>
      <c r="S30" s="23" t="s">
        <v>29</v>
      </c>
      <c r="T30" s="27">
        <f t="shared" si="26"/>
        <v>0.96927376253187547</v>
      </c>
      <c r="U30" s="27">
        <f t="shared" si="26"/>
        <v>0.94735391400220537</v>
      </c>
      <c r="V30" s="27">
        <f t="shared" si="26"/>
        <v>1.0064086131761085</v>
      </c>
      <c r="W30" s="27">
        <f t="shared" si="26"/>
        <v>0.96481994459833798</v>
      </c>
      <c r="X30" s="27">
        <f t="shared" si="26"/>
        <v>0.96396648044692745</v>
      </c>
      <c r="Y30" s="27">
        <f t="shared" si="26"/>
        <v>0.97039187227866475</v>
      </c>
      <c r="Z30" s="6"/>
      <c r="AA30" s="29" t="s">
        <v>101</v>
      </c>
      <c r="AB30" s="35">
        <f t="shared" si="27"/>
        <v>0.96755332638282299</v>
      </c>
      <c r="AC30" s="35">
        <f t="shared" si="27"/>
        <v>0.952914798206278</v>
      </c>
      <c r="AD30" s="35">
        <f t="shared" si="27"/>
        <v>1.0071666240081902</v>
      </c>
      <c r="AE30" s="35">
        <f t="shared" si="27"/>
        <v>0.96136618141097441</v>
      </c>
      <c r="AF30" s="35">
        <f t="shared" si="27"/>
        <v>0.96062992125984248</v>
      </c>
      <c r="AG30" s="35">
        <f t="shared" si="27"/>
        <v>0.97100175746924433</v>
      </c>
      <c r="AH30" s="29"/>
      <c r="AJ30" s="23"/>
      <c r="AK30" s="27"/>
      <c r="AL30" s="27"/>
      <c r="AM30" s="27"/>
      <c r="AN30" s="27"/>
      <c r="AO30" s="27"/>
      <c r="AP30" s="27"/>
      <c r="AQ30" s="6"/>
      <c r="AR30" s="23"/>
      <c r="AS30" s="6"/>
      <c r="AT30" s="6"/>
      <c r="AU30" s="6"/>
      <c r="AV30" s="6"/>
      <c r="AW30" s="23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23"/>
      <c r="BJ30" s="6"/>
      <c r="BK30" s="6"/>
      <c r="BL30" s="6"/>
    </row>
    <row r="31" spans="2:64" x14ac:dyDescent="0.25">
      <c r="B31" s="18"/>
      <c r="C31" s="17">
        <v>38047</v>
      </c>
      <c r="D31" s="19">
        <v>73.8</v>
      </c>
      <c r="E31" s="19">
        <v>94.2</v>
      </c>
      <c r="F31" s="19">
        <v>79.3</v>
      </c>
      <c r="G31" s="19">
        <v>76.599999999999994</v>
      </c>
      <c r="H31" s="19">
        <v>73.900000000000006</v>
      </c>
      <c r="I31" s="19"/>
      <c r="J31" s="19"/>
      <c r="K31" s="26">
        <v>2009</v>
      </c>
      <c r="L31" s="27">
        <f t="shared" si="25"/>
        <v>0.93347566074550858</v>
      </c>
      <c r="M31" s="27">
        <f t="shared" si="25"/>
        <v>1.0148048452220726</v>
      </c>
      <c r="N31" s="27">
        <f t="shared" si="25"/>
        <v>1.0092855300490071</v>
      </c>
      <c r="O31" s="27">
        <f>O8/O9</f>
        <v>0.97412882787750799</v>
      </c>
      <c r="P31" s="27">
        <f t="shared" si="25"/>
        <v>0.97043153969099638</v>
      </c>
      <c r="Q31" s="27">
        <f>Q8/Q9</f>
        <v>0.95479302832244017</v>
      </c>
      <c r="R31" s="6"/>
      <c r="S31" s="23" t="s">
        <v>30</v>
      </c>
      <c r="T31" s="27">
        <f t="shared" si="26"/>
        <v>0.93943411458162429</v>
      </c>
      <c r="U31" s="27">
        <f t="shared" si="26"/>
        <v>0.95624670532419609</v>
      </c>
      <c r="V31" s="27">
        <f t="shared" si="26"/>
        <v>0.99642401021711369</v>
      </c>
      <c r="W31" s="27">
        <f t="shared" si="26"/>
        <v>0.96524064171122992</v>
      </c>
      <c r="X31" s="27">
        <f t="shared" si="26"/>
        <v>0.95824411134903653</v>
      </c>
      <c r="Y31" s="27">
        <f>Y8/Y9</f>
        <v>0.95907572383073503</v>
      </c>
      <c r="Z31" s="6"/>
      <c r="AA31" s="29" t="s">
        <v>102</v>
      </c>
      <c r="AB31" s="35">
        <f t="shared" si="27"/>
        <v>0.94735858626304692</v>
      </c>
      <c r="AC31" s="35">
        <f t="shared" si="27"/>
        <v>0.93944181147972616</v>
      </c>
      <c r="AD31" s="35">
        <f t="shared" si="27"/>
        <v>0.99744702578503974</v>
      </c>
      <c r="AE31" s="35">
        <f t="shared" si="27"/>
        <v>0.96150740242261101</v>
      </c>
      <c r="AF31" s="35">
        <f t="shared" si="27"/>
        <v>0.96420824295010865</v>
      </c>
      <c r="AG31" s="35">
        <f>AG8/AG9</f>
        <v>0.96169014084507032</v>
      </c>
      <c r="AH31" s="29"/>
      <c r="AJ31" s="23"/>
      <c r="AK31" s="27"/>
      <c r="AL31" s="27"/>
      <c r="AM31" s="27"/>
      <c r="AN31" s="27"/>
      <c r="AO31" s="27"/>
      <c r="AP31" s="27"/>
      <c r="AQ31" s="6"/>
      <c r="AR31" s="23"/>
      <c r="AS31" s="6"/>
      <c r="AT31" s="6"/>
      <c r="AU31" s="6"/>
      <c r="AV31" s="6"/>
      <c r="AW31" s="23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23"/>
      <c r="BJ31" s="6"/>
      <c r="BK31" s="6"/>
      <c r="BL31" s="6"/>
    </row>
    <row r="32" spans="2:64" x14ac:dyDescent="0.25">
      <c r="B32" s="18"/>
      <c r="C32" s="17">
        <v>38139</v>
      </c>
      <c r="D32" s="19">
        <v>74.400000000000006</v>
      </c>
      <c r="E32" s="19">
        <v>95.3</v>
      </c>
      <c r="F32" s="19">
        <v>79.8</v>
      </c>
      <c r="G32" s="19">
        <v>76.5</v>
      </c>
      <c r="H32" s="19">
        <v>74.099999999999994</v>
      </c>
      <c r="I32" s="19"/>
      <c r="J32" s="19"/>
      <c r="K32" s="26">
        <v>2010</v>
      </c>
      <c r="L32" s="27">
        <f t="shared" si="25"/>
        <v>0.91683800894464751</v>
      </c>
      <c r="M32" s="27">
        <f t="shared" si="25"/>
        <v>0.98332451032292212</v>
      </c>
      <c r="N32" s="27">
        <f t="shared" si="25"/>
        <v>0.98651399491094149</v>
      </c>
      <c r="O32" s="27">
        <f t="shared" si="25"/>
        <v>0.991363517403821</v>
      </c>
      <c r="P32" s="27">
        <f t="shared" si="25"/>
        <v>0.9834948912758712</v>
      </c>
      <c r="Q32" s="27">
        <f t="shared" si="25"/>
        <v>0.96150824823252168</v>
      </c>
      <c r="R32" s="6"/>
      <c r="S32" s="23" t="s">
        <v>31</v>
      </c>
      <c r="T32" s="27">
        <f t="shared" si="26"/>
        <v>0.92292548777311345</v>
      </c>
      <c r="U32" s="27">
        <f t="shared" si="26"/>
        <v>1.0204410973641742</v>
      </c>
      <c r="V32" s="27">
        <f t="shared" si="26"/>
        <v>1.0066855232707637</v>
      </c>
      <c r="W32" s="27">
        <f t="shared" si="26"/>
        <v>0.98136971923379701</v>
      </c>
      <c r="X32" s="27">
        <f t="shared" si="26"/>
        <v>0.99229747675962809</v>
      </c>
      <c r="Y32" s="27">
        <f>Y9/Y10</f>
        <v>0.96119882258496103</v>
      </c>
      <c r="Z32" s="6"/>
      <c r="AA32" s="29" t="s">
        <v>103</v>
      </c>
      <c r="AB32" s="35">
        <f t="shared" si="27"/>
        <v>0.92803349353416242</v>
      </c>
      <c r="AC32" s="35">
        <f t="shared" si="27"/>
        <v>1.0242718446601942</v>
      </c>
      <c r="AD32" s="35">
        <f t="shared" si="27"/>
        <v>1.0134540750323415</v>
      </c>
      <c r="AE32" s="35">
        <f t="shared" si="27"/>
        <v>0.9778889181363517</v>
      </c>
      <c r="AF32" s="35">
        <f t="shared" si="27"/>
        <v>0.98189563365282195</v>
      </c>
      <c r="AG32" s="35">
        <f>AG9/AG10</f>
        <v>0.95868214960842557</v>
      </c>
      <c r="AH32" s="29"/>
      <c r="AJ32" s="23"/>
      <c r="AK32" s="27"/>
      <c r="AL32" s="27"/>
      <c r="AM32" s="27"/>
      <c r="AN32" s="27"/>
      <c r="AO32" s="27"/>
      <c r="AP32" s="27"/>
      <c r="AQ32" s="6"/>
      <c r="AR32" s="23"/>
      <c r="AS32" s="6"/>
      <c r="AT32" s="6"/>
      <c r="AU32" s="6"/>
      <c r="AV32" s="6"/>
      <c r="AW32" s="23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23"/>
      <c r="BJ32" s="6"/>
      <c r="BK32" s="6"/>
      <c r="BL32" s="6"/>
    </row>
    <row r="33" spans="1:64" x14ac:dyDescent="0.25">
      <c r="B33" s="18"/>
      <c r="C33" s="17">
        <v>38231</v>
      </c>
      <c r="D33" s="19">
        <v>75.8</v>
      </c>
      <c r="E33" s="19">
        <v>93.5</v>
      </c>
      <c r="F33" s="19">
        <v>80.099999999999994</v>
      </c>
      <c r="G33" s="19">
        <v>77.099999999999994</v>
      </c>
      <c r="H33" s="19">
        <v>74.8</v>
      </c>
      <c r="I33" s="19"/>
      <c r="J33" s="19"/>
      <c r="K33" s="26">
        <v>2011</v>
      </c>
      <c r="L33" s="27">
        <f t="shared" si="25"/>
        <v>0.9554118920118756</v>
      </c>
      <c r="M33" s="27">
        <f t="shared" si="25"/>
        <v>0.95307769929364283</v>
      </c>
      <c r="N33" s="27">
        <f t="shared" si="25"/>
        <v>0.98793363499245845</v>
      </c>
      <c r="O33" s="27">
        <f t="shared" si="25"/>
        <v>0.97251208959022639</v>
      </c>
      <c r="P33" s="27">
        <f t="shared" si="25"/>
        <v>0.96853590459274286</v>
      </c>
      <c r="Q33" s="27">
        <f t="shared" si="25"/>
        <v>0.97126144455747709</v>
      </c>
      <c r="R33" s="6"/>
      <c r="S33" s="23" t="s">
        <v>32</v>
      </c>
      <c r="T33" s="27">
        <f t="shared" si="26"/>
        <v>0.92912016478970749</v>
      </c>
      <c r="U33" s="27">
        <f t="shared" si="26"/>
        <v>0.95923632610939114</v>
      </c>
      <c r="V33" s="27">
        <f t="shared" si="26"/>
        <v>0.98530529516088161</v>
      </c>
      <c r="W33" s="27">
        <f t="shared" si="26"/>
        <v>0.98884276076803324</v>
      </c>
      <c r="X33" s="27">
        <f t="shared" si="26"/>
        <v>0.97211463981409774</v>
      </c>
      <c r="Y33" s="27">
        <f t="shared" si="26"/>
        <v>0.96314432989690735</v>
      </c>
      <c r="Z33" s="6"/>
      <c r="AA33" s="29" t="s">
        <v>104</v>
      </c>
      <c r="AB33" s="35">
        <f t="shared" si="27"/>
        <v>0.92162973617817956</v>
      </c>
      <c r="AC33" s="35">
        <f t="shared" si="27"/>
        <v>0.9704265898979324</v>
      </c>
      <c r="AD33" s="35">
        <f t="shared" si="27"/>
        <v>0.97848101265822784</v>
      </c>
      <c r="AE33" s="35">
        <f t="shared" si="27"/>
        <v>0.99009642950221521</v>
      </c>
      <c r="AF33" s="35">
        <f t="shared" si="27"/>
        <v>0.97609147609147617</v>
      </c>
      <c r="AG33" s="35">
        <f t="shared" si="27"/>
        <v>0.9603215767634854</v>
      </c>
      <c r="AH33" s="29"/>
      <c r="AJ33" s="23"/>
      <c r="AK33" s="27"/>
      <c r="AL33" s="27"/>
      <c r="AM33" s="27"/>
      <c r="AN33" s="27"/>
      <c r="AO33" s="27"/>
      <c r="AP33" s="27"/>
      <c r="AQ33" s="6"/>
      <c r="AR33" s="23"/>
      <c r="AS33" s="6"/>
      <c r="AT33" s="6"/>
      <c r="AU33" s="6"/>
      <c r="AV33" s="6"/>
      <c r="AW33" s="23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23"/>
      <c r="BJ33" s="6"/>
      <c r="BK33" s="6"/>
      <c r="BL33" s="6"/>
    </row>
    <row r="34" spans="1:64" x14ac:dyDescent="0.25">
      <c r="B34" s="18"/>
      <c r="C34" s="17">
        <v>38322</v>
      </c>
      <c r="D34" s="19">
        <v>76.900000000000006</v>
      </c>
      <c r="E34" s="19">
        <v>93.8</v>
      </c>
      <c r="F34" s="19">
        <v>80.400000000000006</v>
      </c>
      <c r="G34" s="19">
        <v>77.400000000000006</v>
      </c>
      <c r="H34" s="19">
        <v>75</v>
      </c>
      <c r="I34" s="19"/>
      <c r="J34" s="19"/>
      <c r="K34" s="26">
        <v>2012</v>
      </c>
      <c r="L34" s="27">
        <f t="shared" si="25"/>
        <v>0.95691353501239895</v>
      </c>
      <c r="M34" s="27">
        <f t="shared" si="25"/>
        <v>0.98191726529601187</v>
      </c>
      <c r="N34" s="27">
        <f t="shared" si="25"/>
        <v>0.99524643482611952</v>
      </c>
      <c r="O34" s="27">
        <f t="shared" si="25"/>
        <v>0.9773631840796021</v>
      </c>
      <c r="P34" s="27">
        <f t="shared" si="25"/>
        <v>0.9661681784751166</v>
      </c>
      <c r="Q34" s="27">
        <f t="shared" si="25"/>
        <v>0.9590243902439024</v>
      </c>
      <c r="R34" s="6"/>
      <c r="S34" s="23" t="s">
        <v>33</v>
      </c>
      <c r="T34" s="27">
        <f t="shared" si="26"/>
        <v>0.97588316709873013</v>
      </c>
      <c r="U34" s="27">
        <f t="shared" si="26"/>
        <v>0.96900000000000008</v>
      </c>
      <c r="V34" s="27">
        <f t="shared" si="26"/>
        <v>0.98699674918729685</v>
      </c>
      <c r="W34" s="27">
        <f t="shared" si="26"/>
        <v>0.96349999999999991</v>
      </c>
      <c r="X34" s="27">
        <f t="shared" si="26"/>
        <v>0.96824999999999983</v>
      </c>
      <c r="Y34" s="27">
        <f t="shared" si="26"/>
        <v>0.97</v>
      </c>
      <c r="Z34" s="6"/>
      <c r="AA34" s="29" t="s">
        <v>105</v>
      </c>
      <c r="AB34" s="35">
        <f t="shared" si="27"/>
        <v>0.96946522643764665</v>
      </c>
      <c r="AC34" s="35">
        <f t="shared" si="27"/>
        <v>0.95788418149912269</v>
      </c>
      <c r="AD34" s="35">
        <f t="shared" si="27"/>
        <v>0.98947895791583174</v>
      </c>
      <c r="AE34" s="35">
        <f t="shared" si="27"/>
        <v>0.96722964456768334</v>
      </c>
      <c r="AF34" s="35">
        <f t="shared" si="27"/>
        <v>0.96878147029204431</v>
      </c>
      <c r="AG34" s="35">
        <f t="shared" si="27"/>
        <v>0.974968394437421</v>
      </c>
      <c r="AH34" s="29"/>
      <c r="AJ34" s="23"/>
      <c r="AK34" s="27"/>
      <c r="AL34" s="27"/>
      <c r="AM34" s="27"/>
      <c r="AN34" s="27"/>
      <c r="AO34" s="27"/>
      <c r="AP34" s="27"/>
      <c r="AQ34" s="6"/>
      <c r="AR34" s="23"/>
      <c r="AS34" s="6"/>
      <c r="AT34" s="6"/>
      <c r="AU34" s="6"/>
      <c r="AV34" s="6"/>
      <c r="AW34" s="23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23"/>
      <c r="BJ34" s="6"/>
      <c r="BK34" s="6"/>
      <c r="BL34" s="6"/>
    </row>
    <row r="35" spans="1:64" x14ac:dyDescent="0.25">
      <c r="B35" s="18"/>
      <c r="C35" s="17">
        <v>38412</v>
      </c>
      <c r="D35" s="19">
        <v>76.7</v>
      </c>
      <c r="E35" s="19">
        <v>94</v>
      </c>
      <c r="F35" s="19">
        <v>81.400000000000006</v>
      </c>
      <c r="G35" s="19">
        <v>77.8</v>
      </c>
      <c r="H35" s="19">
        <v>76</v>
      </c>
      <c r="I35" s="19"/>
      <c r="J35" s="19"/>
      <c r="K35" s="26">
        <v>2013</v>
      </c>
      <c r="L35" s="27">
        <f>L12/L13</f>
        <v>0.96796410207526118</v>
      </c>
      <c r="M35" s="27">
        <f>M12/M13</f>
        <v>0.98511469009272812</v>
      </c>
      <c r="N35" s="27">
        <f t="shared" si="25"/>
        <v>0.96615905245346867</v>
      </c>
      <c r="O35" s="27">
        <f t="shared" si="25"/>
        <v>0.99234756850160444</v>
      </c>
      <c r="P35" s="27">
        <f t="shared" si="25"/>
        <v>0.96225524887945268</v>
      </c>
      <c r="Q35" s="27">
        <f t="shared" si="25"/>
        <v>0.96606974552309133</v>
      </c>
      <c r="R35" s="6"/>
      <c r="S35" s="23" t="s">
        <v>34</v>
      </c>
      <c r="T35" s="27">
        <f t="shared" si="26"/>
        <v>0.93804160784758195</v>
      </c>
      <c r="U35" s="27">
        <f t="shared" si="26"/>
        <v>0.98376783079193308</v>
      </c>
      <c r="V35" s="27">
        <f t="shared" si="26"/>
        <v>0.98424809254245638</v>
      </c>
      <c r="W35" s="27">
        <f t="shared" si="26"/>
        <v>0.99108027750247774</v>
      </c>
      <c r="X35" s="27">
        <f t="shared" si="26"/>
        <v>0.95946270088750307</v>
      </c>
      <c r="Y35" s="27">
        <f t="shared" si="26"/>
        <v>0.95488183337312016</v>
      </c>
      <c r="Z35" s="6"/>
      <c r="AA35" s="29" t="s">
        <v>106</v>
      </c>
      <c r="AB35" s="35">
        <f t="shared" si="27"/>
        <v>0.94253377144943418</v>
      </c>
      <c r="AC35" s="35">
        <f t="shared" si="27"/>
        <v>0.98396645288603835</v>
      </c>
      <c r="AD35" s="35">
        <f t="shared" si="27"/>
        <v>0.99254102436598712</v>
      </c>
      <c r="AE35" s="35">
        <f t="shared" si="27"/>
        <v>0.98510057114477279</v>
      </c>
      <c r="AF35" s="35">
        <f t="shared" si="27"/>
        <v>0.96431172614712302</v>
      </c>
      <c r="AG35" s="35">
        <f t="shared" si="27"/>
        <v>0.95301204819277108</v>
      </c>
      <c r="AH35" s="29"/>
      <c r="AJ35" s="23"/>
      <c r="AK35" s="27"/>
      <c r="AL35" s="27"/>
      <c r="AM35" s="27"/>
      <c r="AN35" s="27"/>
      <c r="AO35" s="27"/>
      <c r="AP35" s="27"/>
      <c r="AQ35" s="6"/>
      <c r="AR35" s="23"/>
      <c r="AS35" s="6"/>
      <c r="AT35" s="6"/>
      <c r="AU35" s="6"/>
      <c r="AV35" s="6"/>
      <c r="AW35" s="23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23"/>
      <c r="BJ35" s="6"/>
      <c r="BK35" s="6"/>
      <c r="BL35" s="6"/>
    </row>
    <row r="36" spans="1:64" x14ac:dyDescent="0.25">
      <c r="B36" s="18"/>
      <c r="C36" s="17">
        <v>38504</v>
      </c>
      <c r="D36" s="19">
        <v>77.8</v>
      </c>
      <c r="E36" s="19">
        <v>96.1</v>
      </c>
      <c r="F36" s="19">
        <v>81.8</v>
      </c>
      <c r="G36" s="19">
        <v>78.7</v>
      </c>
      <c r="H36" s="19">
        <v>76.3</v>
      </c>
      <c r="I36" s="19"/>
      <c r="J36" s="19"/>
      <c r="K36" s="23"/>
      <c r="L36" s="6"/>
      <c r="M36" s="6"/>
      <c r="N36" s="6"/>
      <c r="O36" s="6"/>
      <c r="P36" s="6"/>
      <c r="Q36" s="6"/>
      <c r="R36" s="6"/>
      <c r="S36" s="23"/>
      <c r="T36" s="6"/>
      <c r="U36" s="6"/>
      <c r="V36" s="6"/>
      <c r="W36" s="6"/>
      <c r="X36" s="6"/>
      <c r="Y36" s="6"/>
      <c r="Z36" s="6"/>
      <c r="AA36" s="29"/>
      <c r="AB36" s="29"/>
      <c r="AC36" s="29"/>
      <c r="AD36" s="29"/>
      <c r="AE36" s="29"/>
      <c r="AF36" s="29"/>
      <c r="AG36" s="29"/>
      <c r="AH36" s="29"/>
      <c r="AJ36" s="23"/>
      <c r="AK36" s="27"/>
      <c r="AL36" s="27"/>
      <c r="AM36" s="27"/>
      <c r="AN36" s="27"/>
      <c r="AO36" s="27"/>
      <c r="AP36" s="27"/>
      <c r="AQ36" s="6"/>
      <c r="AR36" s="23"/>
      <c r="AS36" s="6"/>
      <c r="AT36" s="6"/>
      <c r="AU36" s="6"/>
      <c r="AV36" s="6"/>
      <c r="AW36" s="23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23"/>
      <c r="BJ36" s="6"/>
      <c r="BK36" s="6"/>
      <c r="BL36" s="6"/>
    </row>
    <row r="37" spans="1:64" x14ac:dyDescent="0.25">
      <c r="A37" s="17">
        <v>35565</v>
      </c>
      <c r="B37" s="64">
        <v>757.2</v>
      </c>
      <c r="C37" s="17">
        <v>38596</v>
      </c>
      <c r="D37" s="19">
        <v>79.599999999999994</v>
      </c>
      <c r="E37" s="19">
        <v>97.7</v>
      </c>
      <c r="F37" s="19">
        <v>82.5</v>
      </c>
      <c r="G37" s="19">
        <v>81.5</v>
      </c>
      <c r="H37" s="19">
        <v>77.8</v>
      </c>
      <c r="I37" s="19"/>
      <c r="J37" s="19"/>
      <c r="K37" s="23"/>
      <c r="L37" s="6"/>
      <c r="M37" s="6"/>
      <c r="N37" s="6"/>
      <c r="O37" s="6"/>
      <c r="P37" s="6"/>
      <c r="Q37" s="6"/>
      <c r="R37" s="6"/>
      <c r="S37" s="23"/>
      <c r="T37" s="6"/>
      <c r="U37" s="6"/>
      <c r="V37" s="6"/>
      <c r="W37" s="6"/>
      <c r="X37" s="6"/>
      <c r="Y37" s="6"/>
      <c r="Z37" s="6"/>
      <c r="AA37" s="29"/>
      <c r="AB37" s="29"/>
      <c r="AC37" s="29"/>
      <c r="AD37" s="29"/>
      <c r="AE37" s="29"/>
      <c r="AF37" s="29"/>
      <c r="AG37" s="29"/>
      <c r="AH37" s="29"/>
      <c r="AJ37" s="23"/>
      <c r="AK37" s="27"/>
      <c r="AL37" s="27"/>
      <c r="AM37" s="27"/>
      <c r="AN37" s="27"/>
      <c r="AO37" s="27"/>
      <c r="AP37" s="27"/>
      <c r="AQ37" s="6"/>
      <c r="AR37" s="23"/>
      <c r="AS37" s="6"/>
      <c r="AT37" s="6"/>
      <c r="AU37" s="6"/>
      <c r="AV37" s="6"/>
      <c r="AW37" s="23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23"/>
      <c r="BJ37" s="6"/>
      <c r="BK37" s="6"/>
      <c r="BL37" s="6"/>
    </row>
    <row r="38" spans="1:64" x14ac:dyDescent="0.25">
      <c r="A38" s="17">
        <v>35749</v>
      </c>
      <c r="B38" s="64">
        <v>786.3</v>
      </c>
      <c r="C38" s="17">
        <v>38687</v>
      </c>
      <c r="D38" s="19">
        <v>80.400000000000006</v>
      </c>
      <c r="E38" s="19">
        <v>98.6</v>
      </c>
      <c r="F38" s="19">
        <v>83</v>
      </c>
      <c r="G38" s="19">
        <v>83</v>
      </c>
      <c r="H38" s="19">
        <v>78.5</v>
      </c>
      <c r="I38" s="19"/>
      <c r="J38" s="19"/>
      <c r="K38" s="23"/>
      <c r="L38" s="6"/>
      <c r="M38" s="6"/>
      <c r="N38" s="6"/>
      <c r="O38" s="6"/>
      <c r="P38" s="6"/>
      <c r="Q38" s="6"/>
      <c r="R38" s="6"/>
      <c r="S38" s="23"/>
      <c r="T38" s="6"/>
      <c r="U38" s="6"/>
      <c r="V38" s="6"/>
      <c r="W38" s="6"/>
      <c r="X38" s="6"/>
      <c r="Y38" s="6"/>
      <c r="Z38" s="6"/>
      <c r="AA38" s="29"/>
      <c r="AB38" s="29"/>
      <c r="AC38" s="29"/>
      <c r="AD38" s="29"/>
      <c r="AE38" s="29"/>
      <c r="AF38" s="29"/>
      <c r="AG38" s="29"/>
      <c r="AH38" s="29"/>
      <c r="AJ38" s="23"/>
      <c r="AK38" s="6"/>
      <c r="AL38" s="6"/>
      <c r="AM38" s="6"/>
      <c r="AN38" s="6"/>
      <c r="AO38" s="6"/>
      <c r="AP38" s="6"/>
      <c r="AQ38" s="6"/>
      <c r="AR38" s="23"/>
      <c r="AS38" s="6"/>
      <c r="AT38" s="6"/>
      <c r="AU38" s="6"/>
      <c r="AV38" s="6"/>
      <c r="AW38" s="23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23"/>
      <c r="BJ38" s="6"/>
      <c r="BK38" s="6"/>
      <c r="BL38" s="6"/>
    </row>
    <row r="39" spans="1:64" x14ac:dyDescent="0.25">
      <c r="A39" s="17">
        <v>35930</v>
      </c>
      <c r="B39" s="64">
        <v>814</v>
      </c>
      <c r="C39" s="17">
        <v>38777</v>
      </c>
      <c r="D39" s="19">
        <v>81.599999999999994</v>
      </c>
      <c r="E39" s="19">
        <v>99.2</v>
      </c>
      <c r="F39" s="19">
        <v>82.5</v>
      </c>
      <c r="G39" s="19">
        <v>82.4</v>
      </c>
      <c r="H39" s="19">
        <v>79.900000000000006</v>
      </c>
      <c r="I39" s="19"/>
      <c r="J39" s="19"/>
      <c r="K39" s="23"/>
      <c r="L39" s="6"/>
      <c r="M39" s="6"/>
      <c r="N39" s="6"/>
      <c r="O39" s="6"/>
      <c r="P39" s="6"/>
      <c r="Q39" s="6"/>
      <c r="R39" s="6"/>
      <c r="S39" s="23"/>
      <c r="T39" s="6"/>
      <c r="U39" s="6"/>
      <c r="V39" s="6"/>
      <c r="W39" s="6"/>
      <c r="X39" s="6"/>
      <c r="Y39" s="6"/>
      <c r="Z39" s="6"/>
      <c r="AA39" s="29"/>
      <c r="AB39" s="29"/>
      <c r="AC39" s="29"/>
      <c r="AD39" s="29"/>
      <c r="AE39" s="29"/>
      <c r="AF39" s="29"/>
      <c r="AG39" s="29"/>
      <c r="AH39" s="29"/>
      <c r="AJ39" s="23"/>
      <c r="AK39" s="5"/>
      <c r="AL39" s="6"/>
      <c r="AM39" s="6"/>
      <c r="AN39" s="6"/>
      <c r="AO39" s="6"/>
      <c r="AP39" s="6"/>
      <c r="AQ39" s="6"/>
      <c r="AR39" s="23"/>
      <c r="AS39" s="6"/>
      <c r="AT39" s="6"/>
      <c r="AU39" s="6"/>
      <c r="AV39" s="6"/>
      <c r="AW39" s="23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23"/>
      <c r="BJ39" s="6"/>
      <c r="BK39" s="6"/>
      <c r="BL39" s="6"/>
    </row>
    <row r="40" spans="1:64" x14ac:dyDescent="0.25">
      <c r="A40" s="17">
        <v>36114</v>
      </c>
      <c r="B40" s="64">
        <v>827.1</v>
      </c>
      <c r="C40" s="17">
        <v>38869</v>
      </c>
      <c r="D40" s="19">
        <v>83.7</v>
      </c>
      <c r="E40" s="19">
        <v>98.9</v>
      </c>
      <c r="F40" s="19">
        <v>82.9</v>
      </c>
      <c r="G40" s="19">
        <v>83</v>
      </c>
      <c r="H40" s="19">
        <v>81.599999999999994</v>
      </c>
      <c r="I40" s="19"/>
      <c r="J40" s="19"/>
      <c r="K40" s="23"/>
      <c r="L40" s="6"/>
      <c r="M40" s="6"/>
      <c r="N40" s="6"/>
      <c r="O40" s="6"/>
      <c r="P40" s="6"/>
      <c r="Q40" s="6"/>
      <c r="R40" s="6"/>
      <c r="S40" s="23"/>
      <c r="T40" s="6"/>
      <c r="U40" s="6"/>
      <c r="V40" s="6"/>
      <c r="W40" s="6"/>
      <c r="X40" s="6"/>
      <c r="Y40" s="6"/>
      <c r="Z40" s="6"/>
      <c r="AA40" s="29"/>
      <c r="AB40" s="29"/>
      <c r="AC40" s="29"/>
      <c r="AD40" s="29"/>
      <c r="AE40" s="29"/>
      <c r="AF40" s="29"/>
      <c r="AG40" s="29"/>
      <c r="AH40" s="29"/>
      <c r="AJ40" s="23"/>
      <c r="AK40" s="8"/>
      <c r="AL40" s="8"/>
      <c r="AM40" s="8"/>
      <c r="AN40" s="8"/>
      <c r="AO40" s="8"/>
      <c r="AP40" s="8"/>
      <c r="AQ40" s="6"/>
      <c r="AR40" s="23"/>
      <c r="AS40" s="6"/>
      <c r="AT40" s="6"/>
      <c r="AU40" s="6"/>
      <c r="AV40" s="6"/>
      <c r="AW40" s="23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23"/>
      <c r="BJ40" s="6"/>
      <c r="BK40" s="6"/>
      <c r="BL40" s="6"/>
    </row>
    <row r="41" spans="1:64" x14ac:dyDescent="0.25">
      <c r="A41" s="17">
        <v>36295</v>
      </c>
      <c r="B41" s="64">
        <v>825</v>
      </c>
      <c r="C41" s="17">
        <v>38961</v>
      </c>
      <c r="D41" s="19">
        <v>84.8</v>
      </c>
      <c r="E41" s="19">
        <v>99.3</v>
      </c>
      <c r="F41" s="19">
        <v>85.9</v>
      </c>
      <c r="G41" s="19">
        <v>85.8</v>
      </c>
      <c r="H41" s="19">
        <v>82.6</v>
      </c>
      <c r="I41" s="19"/>
      <c r="J41" s="19"/>
      <c r="K41" s="23"/>
      <c r="L41" s="6"/>
      <c r="M41" s="6"/>
      <c r="N41" s="6"/>
      <c r="O41" s="6"/>
      <c r="P41" s="6"/>
      <c r="Q41" s="6"/>
      <c r="R41" s="6"/>
      <c r="S41" s="23"/>
      <c r="T41" s="6"/>
      <c r="U41" s="6"/>
      <c r="V41" s="6"/>
      <c r="W41" s="6"/>
      <c r="X41" s="6"/>
      <c r="Y41" s="6"/>
      <c r="Z41" s="6"/>
      <c r="AA41" s="29"/>
      <c r="AB41" s="29"/>
      <c r="AC41" s="29"/>
      <c r="AD41" s="29"/>
      <c r="AE41" s="29"/>
      <c r="AF41" s="29"/>
      <c r="AG41" s="29"/>
      <c r="AH41" s="29"/>
      <c r="AJ41" s="23"/>
      <c r="AK41" s="27"/>
      <c r="AL41" s="27"/>
      <c r="AM41" s="27"/>
      <c r="AN41" s="27"/>
      <c r="AO41" s="27"/>
      <c r="AP41" s="27"/>
      <c r="AQ41" s="6"/>
      <c r="AR41" s="23"/>
      <c r="AS41" s="6"/>
      <c r="AT41" s="6"/>
      <c r="AU41" s="6"/>
      <c r="AV41" s="6"/>
      <c r="AW41" s="23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23"/>
      <c r="BJ41" s="6"/>
      <c r="BK41" s="6"/>
      <c r="BL41" s="6"/>
    </row>
    <row r="42" spans="1:64" x14ac:dyDescent="0.25">
      <c r="A42" s="17">
        <v>36479</v>
      </c>
      <c r="B42" s="64">
        <v>869.5</v>
      </c>
      <c r="C42" s="17">
        <v>39052</v>
      </c>
      <c r="D42" s="19">
        <v>85.5</v>
      </c>
      <c r="E42" s="19">
        <v>97.6</v>
      </c>
      <c r="F42" s="19">
        <v>86.8</v>
      </c>
      <c r="G42" s="19">
        <v>86.2</v>
      </c>
      <c r="H42" s="19">
        <v>83.2</v>
      </c>
      <c r="I42" s="19"/>
      <c r="J42" s="19"/>
      <c r="K42" s="23"/>
      <c r="L42" s="6"/>
      <c r="M42" s="6"/>
      <c r="N42" s="6"/>
      <c r="O42" s="6"/>
      <c r="P42" s="6"/>
      <c r="Q42" s="6"/>
      <c r="R42" s="6"/>
      <c r="S42" s="23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J42" s="23"/>
      <c r="AK42" s="27"/>
      <c r="AL42" s="27"/>
      <c r="AM42" s="27"/>
      <c r="AN42" s="27"/>
      <c r="AO42" s="27"/>
      <c r="AP42" s="27"/>
      <c r="AQ42" s="6"/>
      <c r="AR42" s="23"/>
      <c r="AS42" s="6"/>
      <c r="AT42" s="6"/>
      <c r="AU42" s="6"/>
      <c r="AV42" s="6"/>
      <c r="AW42" s="23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23"/>
      <c r="BJ42" s="6"/>
      <c r="BK42" s="6"/>
      <c r="BL42" s="6"/>
    </row>
    <row r="43" spans="1:64" x14ac:dyDescent="0.25">
      <c r="A43" s="17">
        <v>36661</v>
      </c>
      <c r="B43" s="64">
        <v>881.8</v>
      </c>
      <c r="C43" s="17">
        <v>39142</v>
      </c>
      <c r="D43" s="19">
        <v>86</v>
      </c>
      <c r="E43" s="19">
        <v>97.7</v>
      </c>
      <c r="F43" s="19">
        <v>87.8</v>
      </c>
      <c r="G43" s="19">
        <v>86.6</v>
      </c>
      <c r="H43" s="19">
        <v>84.1</v>
      </c>
      <c r="I43" s="19"/>
      <c r="J43" s="19"/>
      <c r="K43" s="1"/>
      <c r="L43" s="1"/>
      <c r="M43" s="1"/>
      <c r="N43" s="1"/>
      <c r="O43" s="1"/>
      <c r="P43" s="1"/>
      <c r="Q43" s="1"/>
      <c r="AJ43" s="23"/>
      <c r="AK43" s="27"/>
      <c r="AL43" s="27"/>
      <c r="AM43" s="27"/>
      <c r="AN43" s="27"/>
      <c r="AO43" s="27"/>
      <c r="AP43" s="27"/>
      <c r="AQ43" s="6"/>
      <c r="AR43" s="23"/>
      <c r="AS43" s="6"/>
      <c r="AT43" s="6"/>
      <c r="AU43" s="6"/>
      <c r="AV43" s="6"/>
    </row>
    <row r="44" spans="1:64" x14ac:dyDescent="0.25">
      <c r="A44" s="17">
        <v>36845</v>
      </c>
      <c r="B44" s="64">
        <v>906.3</v>
      </c>
      <c r="C44" s="17">
        <v>39234</v>
      </c>
      <c r="D44" s="19">
        <v>87.4</v>
      </c>
      <c r="E44" s="19">
        <v>98</v>
      </c>
      <c r="F44" s="19">
        <v>87.8</v>
      </c>
      <c r="G44" s="19">
        <v>86.5</v>
      </c>
      <c r="H44" s="19">
        <v>84.4</v>
      </c>
      <c r="I44" s="19"/>
      <c r="J44" s="19"/>
      <c r="K44" s="1"/>
      <c r="L44" s="1"/>
      <c r="M44" s="1"/>
      <c r="N44" s="1"/>
      <c r="O44" s="1"/>
      <c r="P44" s="1"/>
      <c r="Q44" s="1"/>
      <c r="AJ44" s="23"/>
      <c r="AK44" s="27"/>
      <c r="AL44" s="27"/>
      <c r="AM44" s="27"/>
      <c r="AN44" s="27"/>
      <c r="AO44" s="27"/>
      <c r="AP44" s="27"/>
    </row>
    <row r="45" spans="1:64" x14ac:dyDescent="0.25">
      <c r="A45" s="17">
        <v>37026</v>
      </c>
      <c r="B45" s="64">
        <v>936.6</v>
      </c>
      <c r="C45" s="17">
        <v>39326</v>
      </c>
      <c r="D45" s="19">
        <v>88.6</v>
      </c>
      <c r="E45" s="19">
        <v>98</v>
      </c>
      <c r="F45" s="19">
        <v>88.8</v>
      </c>
      <c r="G45" s="19">
        <v>90</v>
      </c>
      <c r="H45" s="19">
        <v>84.6</v>
      </c>
      <c r="I45" s="19"/>
      <c r="J45" s="19"/>
      <c r="K45" s="1"/>
      <c r="L45" s="1"/>
      <c r="M45" s="1"/>
      <c r="N45" s="1"/>
      <c r="O45" s="1"/>
      <c r="P45" s="1"/>
      <c r="Q45" s="1"/>
      <c r="AJ45" s="23"/>
      <c r="AK45" s="27"/>
      <c r="AL45" s="27"/>
      <c r="AM45" s="27"/>
      <c r="AN45" s="27"/>
      <c r="AO45" s="27"/>
      <c r="AP45" s="27"/>
    </row>
    <row r="46" spans="1:64" x14ac:dyDescent="0.25">
      <c r="A46" s="17">
        <v>37210</v>
      </c>
      <c r="B46" s="64">
        <v>991.1</v>
      </c>
      <c r="C46" s="17">
        <v>39417</v>
      </c>
      <c r="D46" s="19">
        <v>89.6</v>
      </c>
      <c r="E46" s="19">
        <v>97.3</v>
      </c>
      <c r="F46" s="19">
        <v>89.3</v>
      </c>
      <c r="G46" s="19">
        <v>89.7</v>
      </c>
      <c r="H46" s="19">
        <v>85.1</v>
      </c>
      <c r="I46" s="19"/>
      <c r="J46" s="19"/>
      <c r="K46" s="1"/>
      <c r="L46" s="1"/>
      <c r="M46" s="1"/>
      <c r="N46" s="1"/>
      <c r="O46" s="1"/>
      <c r="P46" s="1"/>
      <c r="Q46" s="25"/>
      <c r="R46" s="25"/>
      <c r="S46" s="25"/>
      <c r="T46" s="25"/>
      <c r="U46" s="25"/>
      <c r="V46" s="25"/>
      <c r="W46" s="1"/>
      <c r="AJ46" s="23"/>
      <c r="AK46" s="27"/>
      <c r="AL46" s="27"/>
      <c r="AM46" s="27"/>
      <c r="AN46" s="27"/>
      <c r="AO46" s="27"/>
      <c r="AP46" s="27"/>
    </row>
    <row r="47" spans="1:64" x14ac:dyDescent="0.25">
      <c r="A47" s="17">
        <v>37391</v>
      </c>
      <c r="B47" s="64">
        <v>992</v>
      </c>
      <c r="C47" s="17">
        <v>39508</v>
      </c>
      <c r="D47" s="19">
        <v>91.2</v>
      </c>
      <c r="E47" s="19">
        <v>97.4</v>
      </c>
      <c r="F47" s="19">
        <v>91.3</v>
      </c>
      <c r="G47" s="19">
        <v>89.4</v>
      </c>
      <c r="H47" s="19">
        <v>87.3</v>
      </c>
      <c r="I47" s="19"/>
      <c r="J47" s="19"/>
      <c r="K47" s="1"/>
      <c r="L47" s="1"/>
      <c r="M47" s="1"/>
      <c r="N47" s="1"/>
      <c r="O47" s="1"/>
      <c r="P47" s="1"/>
      <c r="Q47" s="25"/>
      <c r="R47" s="25"/>
      <c r="S47" s="25"/>
      <c r="T47" s="25"/>
      <c r="U47" s="25"/>
      <c r="V47" s="25"/>
      <c r="W47" s="1"/>
      <c r="AJ47" s="23"/>
      <c r="AK47" s="27"/>
      <c r="AL47" s="27"/>
      <c r="AM47" s="27"/>
      <c r="AN47" s="27"/>
      <c r="AO47" s="27"/>
      <c r="AP47" s="27"/>
    </row>
    <row r="48" spans="1:64" x14ac:dyDescent="0.25">
      <c r="A48" s="17">
        <v>37575</v>
      </c>
      <c r="B48" s="64">
        <v>981.9</v>
      </c>
      <c r="C48" s="17">
        <v>39600</v>
      </c>
      <c r="D48" s="19">
        <v>93.4</v>
      </c>
      <c r="E48" s="19">
        <v>97.4</v>
      </c>
      <c r="F48" s="19">
        <v>91.6</v>
      </c>
      <c r="G48" s="19">
        <v>88.9</v>
      </c>
      <c r="H48" s="19">
        <v>87.5</v>
      </c>
      <c r="I48" s="19"/>
      <c r="J48" s="19"/>
      <c r="K48" s="1"/>
      <c r="L48" s="1"/>
      <c r="M48" s="1"/>
      <c r="N48" s="1"/>
      <c r="O48" s="1"/>
      <c r="P48" s="1"/>
      <c r="Q48" s="25"/>
      <c r="R48" s="25"/>
      <c r="S48" s="25"/>
      <c r="T48" s="25"/>
      <c r="U48" s="25"/>
      <c r="V48" s="25"/>
      <c r="W48" s="1"/>
      <c r="AJ48" s="23"/>
      <c r="AK48" s="27"/>
      <c r="AL48" s="27"/>
      <c r="AM48" s="27"/>
      <c r="AN48" s="27"/>
      <c r="AO48" s="27"/>
      <c r="AP48" s="27"/>
    </row>
    <row r="49" spans="1:23" x14ac:dyDescent="0.25">
      <c r="A49" s="17">
        <v>37756</v>
      </c>
      <c r="B49" s="64">
        <v>1029.3</v>
      </c>
      <c r="C49" s="17">
        <v>39692</v>
      </c>
      <c r="D49" s="19">
        <v>96.2</v>
      </c>
      <c r="E49" s="19">
        <v>99</v>
      </c>
      <c r="F49" s="19">
        <v>92.8</v>
      </c>
      <c r="G49" s="19">
        <v>92.4</v>
      </c>
      <c r="H49" s="19">
        <v>88</v>
      </c>
      <c r="I49" s="19"/>
      <c r="J49" s="19"/>
      <c r="K49" s="1"/>
      <c r="L49" s="1"/>
      <c r="M49" s="1"/>
      <c r="N49" s="1"/>
      <c r="O49" s="1"/>
      <c r="P49" s="1"/>
      <c r="Q49" s="25"/>
      <c r="R49" s="25"/>
      <c r="S49" s="25"/>
      <c r="T49" s="25"/>
      <c r="U49" s="25"/>
      <c r="V49" s="25"/>
      <c r="W49" s="1"/>
    </row>
    <row r="50" spans="1:23" x14ac:dyDescent="0.25">
      <c r="A50" s="17">
        <v>37940</v>
      </c>
      <c r="B50" s="64">
        <v>1046.3</v>
      </c>
      <c r="C50" s="17">
        <v>39783</v>
      </c>
      <c r="D50" s="19">
        <v>96.2</v>
      </c>
      <c r="E50" s="19">
        <v>97.5</v>
      </c>
      <c r="F50" s="19">
        <v>93.3</v>
      </c>
      <c r="G50" s="19">
        <v>93.6</v>
      </c>
      <c r="H50" s="19">
        <v>87.8</v>
      </c>
      <c r="I50" s="19"/>
      <c r="J50" s="19"/>
      <c r="K50" s="1"/>
      <c r="L50" s="1"/>
      <c r="M50" s="1"/>
      <c r="N50" s="1"/>
      <c r="O50" s="1"/>
      <c r="P50" s="1"/>
      <c r="Q50" s="25"/>
      <c r="R50" s="25"/>
      <c r="S50" s="25"/>
      <c r="T50" s="25"/>
      <c r="U50" s="25"/>
      <c r="V50" s="25"/>
      <c r="W50" s="1"/>
    </row>
    <row r="51" spans="1:23" x14ac:dyDescent="0.25">
      <c r="A51" s="17">
        <v>38122</v>
      </c>
      <c r="B51" s="64">
        <v>1066.2</v>
      </c>
      <c r="C51" s="17">
        <v>39873</v>
      </c>
      <c r="D51" s="19">
        <v>94</v>
      </c>
      <c r="E51" s="19">
        <v>97.8</v>
      </c>
      <c r="F51" s="19">
        <v>93.8</v>
      </c>
      <c r="G51" s="19">
        <v>93.9</v>
      </c>
      <c r="H51" s="19">
        <v>91.7</v>
      </c>
      <c r="I51" s="19"/>
      <c r="J51" s="19"/>
      <c r="K51" s="1"/>
      <c r="L51" s="1"/>
      <c r="M51" s="1"/>
      <c r="N51" s="1"/>
      <c r="O51" s="1"/>
      <c r="P51" s="1"/>
      <c r="Q51" s="25"/>
      <c r="R51" s="25"/>
      <c r="S51" s="25"/>
      <c r="T51" s="25"/>
      <c r="U51" s="25"/>
      <c r="V51" s="25"/>
      <c r="W51" s="1"/>
    </row>
    <row r="52" spans="1:23" x14ac:dyDescent="0.25">
      <c r="A52" s="17">
        <v>38306</v>
      </c>
      <c r="B52" s="64">
        <v>1089.7</v>
      </c>
      <c r="C52" s="17">
        <v>39965</v>
      </c>
      <c r="D52" s="19">
        <v>93</v>
      </c>
      <c r="E52" s="19">
        <v>97.2</v>
      </c>
      <c r="F52" s="19">
        <v>94.1</v>
      </c>
      <c r="G52" s="19">
        <v>93.7</v>
      </c>
      <c r="H52" s="19">
        <v>91.7</v>
      </c>
      <c r="I52" s="19"/>
      <c r="J52" s="19"/>
      <c r="K52" s="1"/>
      <c r="L52" s="1"/>
      <c r="M52" s="1"/>
      <c r="N52" s="1"/>
      <c r="O52" s="1"/>
      <c r="P52" s="1"/>
      <c r="Q52" s="25"/>
      <c r="R52" s="25"/>
      <c r="S52" s="25"/>
      <c r="T52" s="25"/>
      <c r="U52" s="25"/>
      <c r="V52" s="25"/>
      <c r="W52" s="1"/>
    </row>
    <row r="53" spans="1:23" x14ac:dyDescent="0.25">
      <c r="A53" s="17">
        <v>38487</v>
      </c>
      <c r="B53" s="64">
        <v>1105.2</v>
      </c>
      <c r="C53" s="17">
        <v>40057</v>
      </c>
      <c r="D53" s="19">
        <v>92.5</v>
      </c>
      <c r="E53" s="19">
        <v>97</v>
      </c>
      <c r="F53" s="19">
        <v>95.3</v>
      </c>
      <c r="G53" s="19">
        <v>93.6</v>
      </c>
      <c r="H53" s="19">
        <v>91.8</v>
      </c>
      <c r="I53" s="19"/>
      <c r="J53" s="19"/>
      <c r="K53" s="1"/>
      <c r="L53" s="1"/>
      <c r="M53" s="1"/>
      <c r="N53" s="1"/>
      <c r="O53" s="1"/>
      <c r="P53" s="1"/>
      <c r="Q53" s="25"/>
      <c r="R53" s="25"/>
      <c r="S53" s="25"/>
      <c r="T53" s="25"/>
      <c r="U53" s="25"/>
      <c r="V53" s="25"/>
      <c r="W53" s="1"/>
    </row>
    <row r="54" spans="1:23" x14ac:dyDescent="0.25">
      <c r="A54" s="17">
        <v>38671</v>
      </c>
      <c r="B54" s="64">
        <v>1115.2</v>
      </c>
      <c r="C54" s="17">
        <v>40148</v>
      </c>
      <c r="D54" s="19">
        <v>92</v>
      </c>
      <c r="E54" s="19">
        <v>95.7</v>
      </c>
      <c r="F54" s="19">
        <v>95.6</v>
      </c>
      <c r="G54" s="19">
        <v>94.2</v>
      </c>
      <c r="H54" s="19">
        <v>92</v>
      </c>
      <c r="I54" s="19"/>
      <c r="J54" s="19"/>
      <c r="K54" s="1"/>
      <c r="L54" s="1"/>
      <c r="M54" s="1"/>
      <c r="N54" s="1"/>
      <c r="O54" s="1"/>
      <c r="P54" s="1"/>
      <c r="Q54" s="1"/>
    </row>
    <row r="55" spans="1:23" x14ac:dyDescent="0.25">
      <c r="A55" s="17">
        <v>38852</v>
      </c>
      <c r="B55" s="64">
        <v>1115.7</v>
      </c>
      <c r="C55" s="17">
        <v>40238</v>
      </c>
      <c r="D55" s="19">
        <v>93.3</v>
      </c>
      <c r="E55" s="19">
        <v>96.6</v>
      </c>
      <c r="F55" s="19">
        <v>94.9</v>
      </c>
      <c r="G55" s="19">
        <v>94.1</v>
      </c>
      <c r="H55" s="19">
        <v>94.8</v>
      </c>
      <c r="I55" s="19"/>
      <c r="J55" s="19"/>
      <c r="K55" s="1"/>
      <c r="L55" s="1"/>
      <c r="M55" s="1"/>
      <c r="N55" s="1"/>
      <c r="O55" s="1"/>
      <c r="P55" s="1"/>
      <c r="Q55" s="1"/>
    </row>
    <row r="56" spans="1:23" x14ac:dyDescent="0.25">
      <c r="A56" s="17">
        <v>39036</v>
      </c>
      <c r="B56" s="64">
        <v>1142</v>
      </c>
      <c r="C56" s="17">
        <v>40330</v>
      </c>
      <c r="D56" s="19">
        <v>94</v>
      </c>
      <c r="E56" s="19">
        <v>99.6</v>
      </c>
      <c r="F56" s="19">
        <v>95.3</v>
      </c>
      <c r="G56" s="19">
        <v>94.6</v>
      </c>
      <c r="H56" s="19">
        <v>95.1</v>
      </c>
      <c r="I56" s="19"/>
      <c r="J56" s="19"/>
      <c r="K56" s="1"/>
      <c r="L56" s="1"/>
      <c r="M56" s="1"/>
      <c r="N56" s="1"/>
      <c r="O56" s="1"/>
      <c r="P56" s="1"/>
      <c r="Q56" s="1"/>
    </row>
    <row r="57" spans="1:23" x14ac:dyDescent="0.25">
      <c r="A57" s="17">
        <v>39217</v>
      </c>
      <c r="B57" s="64">
        <v>1162.9000000000001</v>
      </c>
      <c r="C57" s="17">
        <v>40422</v>
      </c>
      <c r="D57" s="19">
        <v>95</v>
      </c>
      <c r="E57" s="19">
        <v>98.5</v>
      </c>
      <c r="F57" s="19">
        <v>95.6</v>
      </c>
      <c r="G57" s="19">
        <v>96</v>
      </c>
      <c r="H57" s="19">
        <v>96</v>
      </c>
      <c r="I57" s="19"/>
      <c r="J57" s="19"/>
      <c r="K57" s="1"/>
      <c r="L57" s="1"/>
      <c r="M57" s="1"/>
      <c r="N57" s="1"/>
      <c r="O57" s="1"/>
      <c r="P57" s="1"/>
      <c r="Q57" s="1"/>
    </row>
    <row r="58" spans="1:23" x14ac:dyDescent="0.25">
      <c r="A58" s="17">
        <v>39401</v>
      </c>
      <c r="B58" s="64">
        <v>1186.3</v>
      </c>
      <c r="C58" s="17">
        <v>40513</v>
      </c>
      <c r="D58" s="19">
        <v>95.5</v>
      </c>
      <c r="E58" s="19">
        <v>98.3</v>
      </c>
      <c r="F58" s="19">
        <v>96.3</v>
      </c>
      <c r="G58" s="19">
        <v>97</v>
      </c>
      <c r="H58" s="19">
        <v>96</v>
      </c>
      <c r="I58" s="19"/>
      <c r="J58" s="19"/>
      <c r="K58" s="1"/>
      <c r="L58" s="1"/>
      <c r="M58" s="1"/>
      <c r="N58" s="1"/>
      <c r="O58" s="1"/>
      <c r="P58" s="1"/>
      <c r="Q58" s="1"/>
    </row>
    <row r="59" spans="1:23" x14ac:dyDescent="0.25">
      <c r="A59" s="17">
        <v>39583</v>
      </c>
      <c r="B59" s="64">
        <v>1188</v>
      </c>
      <c r="C59" s="17">
        <v>40603</v>
      </c>
      <c r="D59" s="19">
        <v>97.6</v>
      </c>
      <c r="E59" s="19">
        <v>98.6</v>
      </c>
      <c r="F59" s="19">
        <v>96.5</v>
      </c>
      <c r="G59" s="19">
        <v>97.2</v>
      </c>
      <c r="H59" s="19">
        <v>98.5</v>
      </c>
      <c r="I59" s="19"/>
      <c r="J59" s="19"/>
      <c r="K59" s="1"/>
      <c r="L59" s="1"/>
      <c r="M59" s="1"/>
      <c r="N59" s="1"/>
      <c r="O59" s="1"/>
      <c r="P59" s="1"/>
      <c r="Q59" s="1"/>
    </row>
    <row r="60" spans="1:23" x14ac:dyDescent="0.25">
      <c r="A60" s="17">
        <v>39767</v>
      </c>
      <c r="B60" s="64">
        <v>1254</v>
      </c>
      <c r="C60" s="17">
        <v>40695</v>
      </c>
      <c r="D60" s="19">
        <v>99.5</v>
      </c>
      <c r="E60" s="19">
        <v>99.3</v>
      </c>
      <c r="F60" s="19">
        <v>97</v>
      </c>
      <c r="G60" s="19">
        <v>97.1</v>
      </c>
      <c r="H60" s="19">
        <v>97.5</v>
      </c>
      <c r="I60" s="19"/>
      <c r="J60" s="19"/>
      <c r="K60" s="1"/>
      <c r="L60" s="1"/>
      <c r="M60" s="1"/>
      <c r="N60" s="1"/>
      <c r="O60" s="1"/>
      <c r="P60" s="1"/>
      <c r="Q60" s="1"/>
    </row>
    <row r="61" spans="1:23" x14ac:dyDescent="0.25">
      <c r="A61" s="17">
        <v>39948</v>
      </c>
      <c r="B61" s="64">
        <v>1271.0999999999999</v>
      </c>
      <c r="C61" s="17">
        <v>40787</v>
      </c>
      <c r="D61" s="19">
        <v>99.6</v>
      </c>
      <c r="E61" s="19">
        <v>100.1</v>
      </c>
      <c r="F61" s="19">
        <v>99.6</v>
      </c>
      <c r="G61" s="19">
        <v>99.8</v>
      </c>
      <c r="H61" s="19">
        <v>98.4</v>
      </c>
      <c r="I61" s="19"/>
      <c r="J61" s="19"/>
      <c r="K61" s="1"/>
      <c r="L61" s="1"/>
      <c r="M61" s="1"/>
      <c r="N61" s="1"/>
      <c r="O61" s="1"/>
      <c r="P61" s="1"/>
      <c r="Q61" s="1"/>
    </row>
    <row r="62" spans="1:23" x14ac:dyDescent="0.25">
      <c r="A62" s="17">
        <v>40132</v>
      </c>
      <c r="B62" s="64">
        <v>1339.7</v>
      </c>
      <c r="C62" s="17">
        <v>40878</v>
      </c>
      <c r="D62" s="19">
        <v>99.7</v>
      </c>
      <c r="E62" s="19">
        <v>99.8</v>
      </c>
      <c r="F62" s="19">
        <v>99.8</v>
      </c>
      <c r="G62" s="19">
        <v>100</v>
      </c>
      <c r="H62" s="19">
        <v>98.8</v>
      </c>
      <c r="I62" s="19"/>
      <c r="J62" s="19"/>
      <c r="K62" s="1"/>
      <c r="L62" s="1"/>
      <c r="M62" s="1"/>
      <c r="N62" s="1"/>
      <c r="O62" s="1"/>
      <c r="P62" s="1"/>
      <c r="Q62" s="1"/>
    </row>
    <row r="63" spans="1:23" x14ac:dyDescent="0.25">
      <c r="A63" s="17">
        <v>40313</v>
      </c>
      <c r="B63" s="64">
        <v>1391.5</v>
      </c>
      <c r="C63" s="17">
        <v>40969</v>
      </c>
      <c r="D63" s="19">
        <v>100.1</v>
      </c>
      <c r="E63" s="19">
        <v>100</v>
      </c>
      <c r="F63" s="19">
        <v>100.3</v>
      </c>
      <c r="G63" s="19">
        <v>100.3</v>
      </c>
      <c r="H63" s="19">
        <v>100.8</v>
      </c>
      <c r="I63" s="19"/>
      <c r="J63" s="19"/>
      <c r="K63" s="1"/>
      <c r="L63" s="1"/>
      <c r="M63" s="1"/>
      <c r="N63" s="1"/>
      <c r="O63" s="1"/>
      <c r="P63" s="1"/>
      <c r="Q63" s="1"/>
    </row>
    <row r="64" spans="1:23" x14ac:dyDescent="0.25">
      <c r="A64" s="17">
        <v>40497</v>
      </c>
      <c r="B64" s="64">
        <v>1461.2</v>
      </c>
      <c r="C64" s="17">
        <v>41061</v>
      </c>
      <c r="D64" s="19">
        <v>100.6</v>
      </c>
      <c r="E64" s="19">
        <v>100</v>
      </c>
      <c r="F64" s="19">
        <v>100.3</v>
      </c>
      <c r="G64" s="19">
        <v>99.9</v>
      </c>
      <c r="H64" s="19">
        <v>102</v>
      </c>
      <c r="I64" s="19"/>
      <c r="J64" s="19"/>
      <c r="K64" s="1"/>
      <c r="L64" s="1"/>
      <c r="M64" s="1"/>
      <c r="N64" s="1"/>
      <c r="O64" s="1"/>
      <c r="P64" s="1"/>
      <c r="Q64" s="1"/>
    </row>
    <row r="65" spans="1:17" x14ac:dyDescent="0.25">
      <c r="A65" s="17">
        <v>40678</v>
      </c>
      <c r="B65" s="64">
        <v>1492.3</v>
      </c>
      <c r="C65" s="17">
        <v>41153</v>
      </c>
      <c r="D65" s="19">
        <v>101.2</v>
      </c>
      <c r="E65" s="19">
        <v>100.1</v>
      </c>
      <c r="F65" s="19">
        <v>100.4</v>
      </c>
      <c r="G65" s="19">
        <v>103.3</v>
      </c>
      <c r="H65" s="19">
        <v>103.6</v>
      </c>
      <c r="I65" s="19"/>
      <c r="J65" s="19"/>
      <c r="K65" s="1"/>
      <c r="L65" s="1"/>
      <c r="M65" s="1"/>
      <c r="N65" s="1"/>
      <c r="O65" s="1"/>
      <c r="P65" s="1"/>
      <c r="Q65" s="1"/>
    </row>
    <row r="66" spans="1:17" x14ac:dyDescent="0.25">
      <c r="A66" s="17">
        <v>40862</v>
      </c>
      <c r="B66" s="64">
        <v>1508.3</v>
      </c>
      <c r="C66" s="17">
        <v>41244</v>
      </c>
      <c r="D66" s="19">
        <v>101.8</v>
      </c>
      <c r="E66" s="19">
        <v>99.6</v>
      </c>
      <c r="F66" s="19">
        <v>101</v>
      </c>
      <c r="G66" s="19">
        <v>104.4</v>
      </c>
      <c r="H66" s="19">
        <v>103.6</v>
      </c>
      <c r="I66" s="19"/>
      <c r="J66" s="19"/>
      <c r="K66" s="1"/>
      <c r="L66" s="1"/>
      <c r="M66" s="1"/>
      <c r="N66" s="1"/>
      <c r="O66" s="1"/>
      <c r="P66" s="1"/>
      <c r="Q66" s="1"/>
    </row>
    <row r="67" spans="1:17" x14ac:dyDescent="0.25">
      <c r="A67" s="17">
        <v>41044</v>
      </c>
      <c r="B67" s="64">
        <v>1509.2</v>
      </c>
      <c r="C67" s="17">
        <v>41334</v>
      </c>
      <c r="D67" s="19">
        <v>101.8</v>
      </c>
      <c r="E67" s="19">
        <v>102.5</v>
      </c>
      <c r="F67" s="19">
        <v>101</v>
      </c>
      <c r="G67" s="19">
        <v>104.3</v>
      </c>
      <c r="H67" s="19">
        <v>105.8</v>
      </c>
      <c r="I67" s="19"/>
      <c r="J67" s="19"/>
      <c r="K67" s="1"/>
      <c r="L67" s="1"/>
      <c r="M67" s="1"/>
      <c r="N67" s="1"/>
      <c r="O67" s="1"/>
      <c r="P67" s="1"/>
      <c r="Q67" s="1"/>
    </row>
    <row r="68" spans="1:17" x14ac:dyDescent="0.25">
      <c r="A68" s="17">
        <v>41228</v>
      </c>
      <c r="B68" s="64">
        <v>1610.5</v>
      </c>
      <c r="C68" s="17">
        <v>41426</v>
      </c>
      <c r="D68" s="19">
        <v>101.8</v>
      </c>
      <c r="E68" s="19">
        <v>104.1</v>
      </c>
      <c r="F68" s="19">
        <v>101.2</v>
      </c>
      <c r="G68" s="19">
        <v>104.9</v>
      </c>
      <c r="H68" s="19">
        <v>105.9</v>
      </c>
      <c r="I68" s="19"/>
      <c r="J68" s="19"/>
      <c r="K68" s="1"/>
      <c r="L68" s="1"/>
      <c r="M68" s="1"/>
      <c r="N68" s="1"/>
      <c r="O68" s="1"/>
      <c r="P68" s="1"/>
      <c r="Q68" s="1"/>
    </row>
    <row r="69" spans="1:17" x14ac:dyDescent="0.25">
      <c r="A69" s="17">
        <v>41409</v>
      </c>
      <c r="B69" s="64">
        <v>1622.9</v>
      </c>
      <c r="C69" s="17">
        <v>41518</v>
      </c>
      <c r="D69" s="19">
        <v>102.9</v>
      </c>
      <c r="E69" s="19">
        <v>103.5</v>
      </c>
      <c r="F69" s="19">
        <v>101.5</v>
      </c>
      <c r="G69" s="19">
        <v>106.8</v>
      </c>
      <c r="H69" s="19">
        <v>106.4</v>
      </c>
      <c r="I69" s="19"/>
      <c r="J69" s="19"/>
      <c r="K69" s="1"/>
      <c r="L69" s="1"/>
      <c r="M69" s="1"/>
      <c r="N69" s="1"/>
      <c r="O69" s="1"/>
      <c r="P69" s="1"/>
      <c r="Q69" s="1"/>
    </row>
    <row r="70" spans="1:17" x14ac:dyDescent="0.25">
      <c r="A70" s="17">
        <v>41593</v>
      </c>
      <c r="B70" s="64">
        <v>1619.9</v>
      </c>
      <c r="C70" s="17">
        <v>41609</v>
      </c>
      <c r="D70" s="19">
        <v>103.3</v>
      </c>
      <c r="E70" s="19">
        <v>103.6</v>
      </c>
      <c r="F70" s="19">
        <v>101.4</v>
      </c>
      <c r="G70" s="19">
        <v>107.9</v>
      </c>
      <c r="H70" s="19">
        <v>106.3</v>
      </c>
      <c r="I70" s="19"/>
      <c r="J70" s="19"/>
      <c r="K70" s="1"/>
      <c r="L70" s="1"/>
      <c r="M70" s="1"/>
      <c r="N70" s="1"/>
      <c r="O70" s="1"/>
      <c r="P70" s="1"/>
      <c r="Q70" s="1"/>
    </row>
    <row r="71" spans="1:17" x14ac:dyDescent="0.25">
      <c r="A71" s="13"/>
      <c r="J71" s="19"/>
      <c r="K71" s="1"/>
      <c r="L71" s="1"/>
      <c r="M71" s="1"/>
      <c r="N71" s="1"/>
      <c r="O71" s="1"/>
      <c r="P71" s="1"/>
      <c r="Q71" s="1"/>
    </row>
    <row r="72" spans="1:17" x14ac:dyDescent="0.25">
      <c r="A72" s="17"/>
      <c r="J72" s="19"/>
      <c r="K72" s="1"/>
      <c r="L72" s="1"/>
      <c r="M72" s="1"/>
      <c r="N72" s="1"/>
      <c r="O72" s="1"/>
      <c r="P72" s="1"/>
      <c r="Q72" s="1"/>
    </row>
    <row r="73" spans="1:17" x14ac:dyDescent="0.25">
      <c r="J73" s="19"/>
      <c r="K73" s="1"/>
      <c r="L73" s="1"/>
      <c r="M73" s="1"/>
      <c r="N73" s="1"/>
      <c r="O73" s="1"/>
      <c r="P73" s="1"/>
      <c r="Q73" s="1"/>
    </row>
  </sheetData>
  <phoneticPr fontId="14" type="noConversion"/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73"/>
  <sheetViews>
    <sheetView topLeftCell="AD1" workbookViewId="0">
      <selection activeCell="AV6" sqref="AV6:AV13"/>
    </sheetView>
  </sheetViews>
  <sheetFormatPr defaultRowHeight="15" x14ac:dyDescent="0.25"/>
  <cols>
    <col min="1" max="1" width="10.140625" style="6" bestFit="1" customWidth="1"/>
    <col min="2" max="7" width="12.7109375" style="6" customWidth="1"/>
    <col min="8" max="9" width="8.85546875" style="6"/>
    <col min="11" max="16" width="10.7109375" style="48" customWidth="1"/>
    <col min="19" max="24" width="10.7109375" customWidth="1"/>
    <col min="27" max="32" width="10.7109375" customWidth="1"/>
    <col min="34" max="34" width="7.140625" customWidth="1"/>
    <col min="36" max="36" width="10.5703125" customWidth="1"/>
    <col min="39" max="39" width="16.7109375" customWidth="1"/>
    <col min="42" max="42" width="10.28515625" customWidth="1"/>
    <col min="45" max="45" width="17.5703125" customWidth="1"/>
    <col min="48" max="48" width="17.5703125" customWidth="1"/>
    <col min="92" max="92" width="10.42578125" customWidth="1"/>
  </cols>
  <sheetData>
    <row r="1" spans="1:50" x14ac:dyDescent="0.25">
      <c r="A1" s="5" t="s">
        <v>136</v>
      </c>
      <c r="H1" s="29"/>
      <c r="I1" s="29"/>
      <c r="J1" s="23"/>
      <c r="K1" s="44"/>
      <c r="L1" s="44"/>
      <c r="M1" s="44"/>
      <c r="N1" s="44"/>
      <c r="O1" s="44"/>
      <c r="P1" s="44"/>
      <c r="Q1" s="6"/>
      <c r="R1" s="23"/>
      <c r="S1" s="6"/>
      <c r="T1" s="6"/>
      <c r="U1" s="6"/>
      <c r="V1" s="6"/>
      <c r="W1" s="6"/>
      <c r="X1" s="6"/>
      <c r="Y1" s="6"/>
      <c r="Z1" s="23"/>
      <c r="AA1" s="6"/>
      <c r="AB1" s="6"/>
      <c r="AC1" s="6"/>
      <c r="AD1" s="6"/>
      <c r="AE1" s="6"/>
      <c r="AF1" s="6"/>
      <c r="AG1" s="6"/>
      <c r="AH1" s="6"/>
      <c r="AI1" s="23"/>
      <c r="AJ1" s="5" t="s">
        <v>60</v>
      </c>
      <c r="AK1" s="6"/>
      <c r="AL1" s="6"/>
      <c r="AM1" s="6"/>
      <c r="AN1" s="6"/>
      <c r="AO1" s="23"/>
      <c r="AP1" s="5" t="s">
        <v>60</v>
      </c>
      <c r="AQ1" s="6"/>
      <c r="AR1" s="6"/>
      <c r="AS1" s="6"/>
      <c r="AT1" s="6"/>
      <c r="AU1" s="23"/>
      <c r="AV1" s="5" t="s">
        <v>60</v>
      </c>
      <c r="AW1" s="6"/>
      <c r="AX1" s="6"/>
    </row>
    <row r="2" spans="1:50" s="3" customFormat="1" ht="30.75" customHeight="1" x14ac:dyDescent="0.25">
      <c r="A2" s="20"/>
      <c r="B2" s="20"/>
      <c r="C2" s="20"/>
      <c r="D2" s="20"/>
      <c r="E2" s="20"/>
      <c r="F2" s="20"/>
      <c r="G2" s="20"/>
      <c r="H2" s="57"/>
      <c r="I2" s="57"/>
      <c r="J2" s="58"/>
      <c r="K2" s="59"/>
      <c r="L2" s="59"/>
      <c r="M2" s="59"/>
      <c r="N2" s="59"/>
      <c r="O2" s="59"/>
      <c r="P2" s="59"/>
      <c r="Q2" s="20"/>
      <c r="R2" s="58"/>
      <c r="S2" s="20"/>
      <c r="T2" s="20"/>
      <c r="U2" s="20"/>
      <c r="V2" s="20"/>
      <c r="W2" s="20"/>
      <c r="X2" s="20"/>
      <c r="Y2" s="20"/>
      <c r="Z2" s="58"/>
      <c r="AA2" s="20"/>
      <c r="AB2" s="20"/>
      <c r="AC2" s="20"/>
      <c r="AD2" s="20"/>
      <c r="AE2" s="20"/>
      <c r="AF2" s="20"/>
      <c r="AG2" s="20"/>
      <c r="AH2" s="20"/>
      <c r="AI2" s="58"/>
      <c r="AJ2" s="20" t="s">
        <v>51</v>
      </c>
      <c r="AK2" s="20" t="s">
        <v>52</v>
      </c>
      <c r="AL2" s="20" t="s">
        <v>61</v>
      </c>
      <c r="AM2" s="59" t="s">
        <v>61</v>
      </c>
      <c r="AN2" s="20"/>
      <c r="AO2" s="58"/>
      <c r="AP2" s="20" t="s">
        <v>51</v>
      </c>
      <c r="AQ2" s="20" t="s">
        <v>52</v>
      </c>
      <c r="AR2" s="20" t="s">
        <v>61</v>
      </c>
      <c r="AS2" s="61" t="s">
        <v>61</v>
      </c>
      <c r="AT2" s="20"/>
      <c r="AU2" s="58"/>
      <c r="AV2" s="61" t="s">
        <v>61</v>
      </c>
      <c r="AW2" s="20"/>
      <c r="AX2" s="20"/>
    </row>
    <row r="3" spans="1:50" s="3" customFormat="1" ht="30.75" customHeight="1" x14ac:dyDescent="0.25">
      <c r="A3" s="5" t="s">
        <v>114</v>
      </c>
      <c r="B3" s="20"/>
      <c r="C3" s="20"/>
      <c r="D3" s="20"/>
      <c r="E3" s="20"/>
      <c r="F3" s="20"/>
      <c r="G3" s="20"/>
      <c r="H3" s="57"/>
      <c r="I3" s="57"/>
      <c r="J3" s="58"/>
      <c r="K3" s="60" t="s">
        <v>54</v>
      </c>
      <c r="L3" s="59"/>
      <c r="M3" s="59"/>
      <c r="N3" s="59"/>
      <c r="O3" s="59"/>
      <c r="P3" s="59"/>
      <c r="Q3" s="20"/>
      <c r="R3" s="58"/>
      <c r="S3" s="61" t="s">
        <v>54</v>
      </c>
      <c r="T3" s="20"/>
      <c r="U3" s="20"/>
      <c r="V3" s="20"/>
      <c r="W3" s="20"/>
      <c r="X3" s="20"/>
      <c r="Y3" s="20"/>
      <c r="Z3" s="58"/>
      <c r="AA3" s="61" t="s">
        <v>40</v>
      </c>
      <c r="AB3" s="20"/>
      <c r="AC3" s="20"/>
      <c r="AD3" s="20"/>
      <c r="AE3" s="20"/>
      <c r="AF3" s="20"/>
      <c r="AG3" s="20"/>
      <c r="AH3" s="20"/>
      <c r="AI3" s="58"/>
      <c r="AJ3" s="20" t="s">
        <v>53</v>
      </c>
      <c r="AK3" s="20" t="s">
        <v>53</v>
      </c>
      <c r="AL3" s="20" t="s">
        <v>53</v>
      </c>
      <c r="AM3" s="59" t="s">
        <v>118</v>
      </c>
      <c r="AN3" s="20"/>
      <c r="AO3" s="58"/>
      <c r="AP3" s="20" t="s">
        <v>53</v>
      </c>
      <c r="AQ3" s="20" t="s">
        <v>53</v>
      </c>
      <c r="AR3" s="20" t="s">
        <v>53</v>
      </c>
      <c r="AS3" s="60" t="s">
        <v>117</v>
      </c>
      <c r="AT3" s="20"/>
      <c r="AU3" s="58"/>
      <c r="AV3" s="60" t="s">
        <v>117</v>
      </c>
      <c r="AW3" s="20"/>
      <c r="AX3" s="20"/>
    </row>
    <row r="4" spans="1:50" x14ac:dyDescent="0.25">
      <c r="A4" s="6" t="s">
        <v>116</v>
      </c>
      <c r="H4" s="29"/>
      <c r="I4" s="29"/>
      <c r="J4" s="23"/>
      <c r="K4" s="44" t="s">
        <v>25</v>
      </c>
      <c r="L4" s="44"/>
      <c r="M4" s="44"/>
      <c r="N4" s="44"/>
      <c r="O4" s="44"/>
      <c r="P4" s="44"/>
      <c r="Q4" s="6"/>
      <c r="R4" s="23"/>
      <c r="S4" s="6" t="s">
        <v>26</v>
      </c>
      <c r="T4" s="6"/>
      <c r="U4" s="6"/>
      <c r="V4" s="6"/>
      <c r="W4" s="6"/>
      <c r="X4" s="6"/>
      <c r="Y4" s="6"/>
      <c r="Z4" s="23"/>
      <c r="AA4" s="6"/>
      <c r="AB4" s="6"/>
      <c r="AC4" s="6"/>
      <c r="AD4" s="6"/>
      <c r="AE4" s="6"/>
      <c r="AF4" s="6"/>
      <c r="AG4" s="6"/>
      <c r="AH4" s="6"/>
      <c r="AI4" s="23"/>
      <c r="AJ4" s="24" t="s">
        <v>55</v>
      </c>
      <c r="AK4" s="6"/>
      <c r="AL4" s="6"/>
      <c r="AM4" s="6"/>
      <c r="AN4" s="6"/>
      <c r="AO4" s="23"/>
      <c r="AP4" s="24" t="s">
        <v>62</v>
      </c>
      <c r="AQ4" s="6"/>
      <c r="AR4" s="6"/>
      <c r="AS4" s="6"/>
      <c r="AT4" s="6"/>
      <c r="AU4" s="23"/>
      <c r="AV4" s="24" t="s">
        <v>56</v>
      </c>
      <c r="AW4" s="6"/>
      <c r="AX4" s="6"/>
    </row>
    <row r="5" spans="1:50" s="48" customFormat="1" ht="166.5" customHeight="1" x14ac:dyDescent="0.25">
      <c r="A5" s="44"/>
      <c r="B5" s="49" t="s">
        <v>2</v>
      </c>
      <c r="C5" s="50" t="s">
        <v>135</v>
      </c>
      <c r="D5" s="50" t="s">
        <v>5</v>
      </c>
      <c r="E5" s="50" t="s">
        <v>4</v>
      </c>
      <c r="F5" s="50" t="s">
        <v>7</v>
      </c>
      <c r="G5" s="50" t="s">
        <v>6</v>
      </c>
      <c r="H5" s="46"/>
      <c r="I5" s="46"/>
      <c r="J5" s="47"/>
      <c r="K5" s="55" t="s">
        <v>35</v>
      </c>
      <c r="L5" s="55" t="s">
        <v>137</v>
      </c>
      <c r="M5" s="55" t="s">
        <v>36</v>
      </c>
      <c r="N5" s="55" t="s">
        <v>37</v>
      </c>
      <c r="O5" s="55" t="s">
        <v>38</v>
      </c>
      <c r="P5" s="55" t="s">
        <v>39</v>
      </c>
      <c r="Q5" s="44"/>
      <c r="R5" s="47"/>
      <c r="S5" s="55" t="s">
        <v>35</v>
      </c>
      <c r="T5" s="55" t="s">
        <v>137</v>
      </c>
      <c r="U5" s="55" t="s">
        <v>36</v>
      </c>
      <c r="V5" s="55" t="s">
        <v>37</v>
      </c>
      <c r="W5" s="55" t="s">
        <v>38</v>
      </c>
      <c r="X5" s="55" t="s">
        <v>39</v>
      </c>
      <c r="Y5" s="44"/>
      <c r="Z5" s="47"/>
      <c r="AA5" s="69" t="s">
        <v>35</v>
      </c>
      <c r="AB5" s="69" t="s">
        <v>137</v>
      </c>
      <c r="AC5" s="69" t="s">
        <v>36</v>
      </c>
      <c r="AD5" s="69" t="s">
        <v>37</v>
      </c>
      <c r="AE5" s="69" t="s">
        <v>38</v>
      </c>
      <c r="AF5" s="69" t="s">
        <v>39</v>
      </c>
      <c r="AG5" s="69" t="s">
        <v>115</v>
      </c>
      <c r="AH5" s="45"/>
      <c r="AI5" s="47"/>
      <c r="AJ5" s="44"/>
      <c r="AK5" s="44"/>
      <c r="AL5" s="44"/>
      <c r="AM5" s="44"/>
      <c r="AN5" s="44"/>
      <c r="AO5" s="47"/>
      <c r="AP5" s="44"/>
      <c r="AQ5" s="44"/>
      <c r="AR5" s="44"/>
      <c r="AS5" s="44"/>
      <c r="AT5" s="44"/>
      <c r="AU5" s="47"/>
      <c r="AV5" s="44"/>
      <c r="AW5" s="44"/>
      <c r="AX5" s="44"/>
    </row>
    <row r="6" spans="1:50" x14ac:dyDescent="0.25">
      <c r="A6" s="17">
        <v>35765</v>
      </c>
      <c r="B6" s="40">
        <v>63.6</v>
      </c>
      <c r="D6" s="13"/>
      <c r="E6" s="13"/>
      <c r="F6" s="13"/>
      <c r="G6" s="13"/>
      <c r="H6" s="41"/>
      <c r="I6" s="38"/>
      <c r="J6" s="23">
        <v>2006</v>
      </c>
      <c r="K6" s="52">
        <f t="shared" ref="K6:P6" si="0">SUM(B39:B42)/4</f>
        <v>90.074999999999989</v>
      </c>
      <c r="L6" s="52">
        <f t="shared" si="0"/>
        <v>85.925000000000011</v>
      </c>
      <c r="M6" s="52">
        <f t="shared" si="0"/>
        <v>98.75</v>
      </c>
      <c r="N6" s="52">
        <f t="shared" si="0"/>
        <v>84.525000000000006</v>
      </c>
      <c r="O6" s="52">
        <f t="shared" si="0"/>
        <v>84.35</v>
      </c>
      <c r="P6" s="52">
        <f t="shared" si="0"/>
        <v>81.825000000000003</v>
      </c>
      <c r="Q6" s="6"/>
      <c r="R6" s="23" t="s">
        <v>27</v>
      </c>
      <c r="S6" s="21">
        <f t="shared" ref="S6:X6" si="1">SUM(B37:B40)/4</f>
        <v>87.625</v>
      </c>
      <c r="T6" s="21">
        <f t="shared" si="1"/>
        <v>84.4</v>
      </c>
      <c r="U6" s="21">
        <f t="shared" si="1"/>
        <v>98.6</v>
      </c>
      <c r="V6" s="21">
        <f t="shared" si="1"/>
        <v>82.724999999999994</v>
      </c>
      <c r="W6" s="21">
        <f t="shared" si="1"/>
        <v>82.474999999999994</v>
      </c>
      <c r="X6" s="21">
        <f t="shared" si="1"/>
        <v>79.45</v>
      </c>
      <c r="Y6" s="6"/>
      <c r="Z6" s="26">
        <v>2006</v>
      </c>
      <c r="AA6" s="6">
        <v>0.626</v>
      </c>
      <c r="AB6" s="6">
        <f>1-AA6</f>
        <v>0.374</v>
      </c>
      <c r="AC6" s="6">
        <v>0</v>
      </c>
      <c r="AD6" s="6">
        <v>0</v>
      </c>
      <c r="AE6" s="6">
        <v>0</v>
      </c>
      <c r="AF6" s="6">
        <v>0</v>
      </c>
      <c r="AG6" s="56">
        <f>SUM(AA6:AF6)</f>
        <v>1</v>
      </c>
      <c r="AH6" s="27"/>
      <c r="AI6" s="23">
        <v>2006</v>
      </c>
      <c r="AJ6" s="27">
        <f>SUMPRODUCT(K17:P17,AA6:AF6)</f>
        <v>1</v>
      </c>
      <c r="AK6" s="27">
        <f>1/SUMPRODUCT(K28:P28,AA6:AF6)</f>
        <v>1</v>
      </c>
      <c r="AL6" s="27">
        <f>SQRT(AJ6*AK6)</f>
        <v>1</v>
      </c>
      <c r="AM6" s="27">
        <f>AL6*AL6</f>
        <v>1</v>
      </c>
      <c r="AN6" s="6"/>
      <c r="AO6" s="23" t="s">
        <v>27</v>
      </c>
      <c r="AP6" s="27">
        <f>SUMPRODUCT(S17:X17,AA6:AF6)</f>
        <v>1</v>
      </c>
      <c r="AQ6" s="27">
        <f t="shared" ref="AQ6:AQ12" si="2">1/SUMPRODUCT(S28:X28,AA6:AF6)</f>
        <v>1</v>
      </c>
      <c r="AR6" s="27">
        <f t="shared" ref="AR6:AR13" si="3">SQRT(AP6*AQ6)</f>
        <v>1</v>
      </c>
      <c r="AS6" s="62">
        <f>AR6*AR6</f>
        <v>1</v>
      </c>
      <c r="AT6" s="6"/>
      <c r="AU6" s="23">
        <v>2006</v>
      </c>
      <c r="AV6" s="63">
        <f>SUM(K6/S6*AA6,L6/T6*AB6,M6/U6*AC6,N6/V6*AD6, O6/W6*AE6,P6/X6*AF6)</f>
        <v>1.0242606971422004</v>
      </c>
      <c r="AW6" s="8"/>
      <c r="AX6" s="8"/>
    </row>
    <row r="7" spans="1:50" x14ac:dyDescent="0.25">
      <c r="A7" s="17">
        <v>35855</v>
      </c>
      <c r="B7" s="40">
        <v>64.2</v>
      </c>
      <c r="D7" s="13"/>
      <c r="E7" s="13"/>
      <c r="F7" s="13"/>
      <c r="G7" s="13"/>
      <c r="H7" s="41"/>
      <c r="I7" s="38"/>
      <c r="J7" s="23">
        <v>2007</v>
      </c>
      <c r="K7" s="52">
        <f t="shared" ref="K7:P7" si="4">SUM(B43:B46)/4</f>
        <v>93.775000000000006</v>
      </c>
      <c r="L7" s="52">
        <f t="shared" si="4"/>
        <v>87.925000000000011</v>
      </c>
      <c r="M7" s="52">
        <f t="shared" si="4"/>
        <v>97.75</v>
      </c>
      <c r="N7" s="52">
        <f t="shared" si="4"/>
        <v>88.424999999999997</v>
      </c>
      <c r="O7" s="52">
        <f t="shared" si="4"/>
        <v>88.2</v>
      </c>
      <c r="P7" s="52">
        <f t="shared" si="4"/>
        <v>84.55</v>
      </c>
      <c r="Q7" s="6"/>
      <c r="R7" s="23" t="s">
        <v>28</v>
      </c>
      <c r="S7" s="21">
        <f t="shared" ref="S7:X7" si="5">SUM(B41:B44)/4</f>
        <v>91.824999999999989</v>
      </c>
      <c r="T7" s="21">
        <f t="shared" si="5"/>
        <v>86.899999999999991</v>
      </c>
      <c r="U7" s="21">
        <f t="shared" si="5"/>
        <v>98.149999999999991</v>
      </c>
      <c r="V7" s="21">
        <f t="shared" si="5"/>
        <v>87.075000000000003</v>
      </c>
      <c r="W7" s="21">
        <f t="shared" si="5"/>
        <v>86.275000000000006</v>
      </c>
      <c r="X7" s="21">
        <f t="shared" si="5"/>
        <v>83.575000000000003</v>
      </c>
      <c r="Y7" s="6"/>
      <c r="Z7" s="26">
        <v>2007</v>
      </c>
      <c r="AA7" s="6">
        <v>0.626</v>
      </c>
      <c r="AB7" s="6">
        <f t="shared" ref="AB7:AB13" si="6">1-AA7</f>
        <v>0.374</v>
      </c>
      <c r="AC7" s="6">
        <v>0</v>
      </c>
      <c r="AD7" s="6">
        <v>0</v>
      </c>
      <c r="AE7" s="6">
        <v>0</v>
      </c>
      <c r="AF7" s="6">
        <v>0</v>
      </c>
      <c r="AG7" s="56">
        <f t="shared" ref="AG7:AG13" si="7">SUM(AA7:AF7)</f>
        <v>1</v>
      </c>
      <c r="AH7" s="27"/>
      <c r="AI7" s="23">
        <v>2007</v>
      </c>
      <c r="AJ7" s="27">
        <f>SUMPRODUCT(K18:P18,AA6:AF6)</f>
        <v>1.0344193933368333</v>
      </c>
      <c r="AK7" s="27">
        <f>1/SUMPRODUCT(K29:P29,AA7:AF7)</f>
        <v>1.0343473632125848</v>
      </c>
      <c r="AL7" s="27">
        <f>SQRT(AJ7*AK7)</f>
        <v>1.0343833776477247</v>
      </c>
      <c r="AM7" s="27">
        <f t="shared" ref="AM7:AM13" si="8">AM6*AL7</f>
        <v>1.0343833776477247</v>
      </c>
      <c r="AN7" s="6"/>
      <c r="AO7" s="23" t="s">
        <v>28</v>
      </c>
      <c r="AP7" s="27">
        <f>SUMPRODUCT(S18:X18,AA6:AF6)</f>
        <v>1.0410833345728172</v>
      </c>
      <c r="AQ7" s="27">
        <f t="shared" si="2"/>
        <v>1.0410075992941266</v>
      </c>
      <c r="AR7" s="27">
        <f t="shared" si="3"/>
        <v>1.0410454662447612</v>
      </c>
      <c r="AS7" s="62">
        <f t="shared" ref="AS7:AS13" si="9">AS6*AR7</f>
        <v>1.0410454662447612</v>
      </c>
      <c r="AT7" s="6"/>
      <c r="AU7" s="23">
        <v>2007</v>
      </c>
      <c r="AV7" s="62">
        <f>AV$6*AM7</f>
        <v>1.0594782395017623</v>
      </c>
      <c r="AW7" s="28"/>
      <c r="AX7" s="28"/>
    </row>
    <row r="8" spans="1:50" x14ac:dyDescent="0.25">
      <c r="A8" s="17">
        <v>35947</v>
      </c>
      <c r="B8" s="40">
        <v>64.400000000000006</v>
      </c>
      <c r="D8" s="13"/>
      <c r="E8" s="13"/>
      <c r="F8" s="13"/>
      <c r="G8" s="13"/>
      <c r="H8" s="41"/>
      <c r="I8" s="38"/>
      <c r="J8" s="23">
        <v>2008</v>
      </c>
      <c r="K8" s="52">
        <f t="shared" ref="K8:P8" si="10">SUM(B47:B50)/4</f>
        <v>97.724999999999994</v>
      </c>
      <c r="L8" s="52">
        <f t="shared" si="10"/>
        <v>91.75</v>
      </c>
      <c r="M8" s="52">
        <f t="shared" si="10"/>
        <v>97.825000000000003</v>
      </c>
      <c r="N8" s="52">
        <f t="shared" si="10"/>
        <v>92.25</v>
      </c>
      <c r="O8" s="52">
        <f t="shared" si="10"/>
        <v>91.075000000000017</v>
      </c>
      <c r="P8" s="52">
        <f t="shared" si="10"/>
        <v>87.65</v>
      </c>
      <c r="Q8" s="6"/>
      <c r="R8" s="23" t="s">
        <v>29</v>
      </c>
      <c r="S8" s="21">
        <f t="shared" ref="S8:X8" si="11">SUM(B45:B48)/4</f>
        <v>95.674999999999997</v>
      </c>
      <c r="T8" s="21">
        <f t="shared" si="11"/>
        <v>89.824999999999989</v>
      </c>
      <c r="U8" s="21">
        <f t="shared" si="11"/>
        <v>97.525000000000006</v>
      </c>
      <c r="V8" s="21">
        <f t="shared" si="11"/>
        <v>90.25</v>
      </c>
      <c r="W8" s="21">
        <f t="shared" si="11"/>
        <v>89.5</v>
      </c>
      <c r="X8" s="21">
        <f t="shared" si="11"/>
        <v>86.125</v>
      </c>
      <c r="Y8" s="6"/>
      <c r="Z8" s="26">
        <v>2008</v>
      </c>
      <c r="AA8" s="6">
        <v>0.626</v>
      </c>
      <c r="AB8" s="6">
        <f t="shared" si="6"/>
        <v>0.374</v>
      </c>
      <c r="AC8" s="6">
        <v>0</v>
      </c>
      <c r="AD8" s="6">
        <v>0</v>
      </c>
      <c r="AE8" s="6">
        <v>0</v>
      </c>
      <c r="AF8" s="6">
        <v>0</v>
      </c>
      <c r="AG8" s="56">
        <f t="shared" si="7"/>
        <v>1</v>
      </c>
      <c r="AH8" s="27"/>
      <c r="AI8" s="23">
        <v>2008</v>
      </c>
      <c r="AJ8" s="27">
        <f t="shared" ref="AJ8:AJ13" si="12">SUMPRODUCT(K19:P19,AA7:AF7)</f>
        <v>1.0426385516606054</v>
      </c>
      <c r="AK8" s="27">
        <f t="shared" ref="AK8:AK13" si="13">1/SUMPRODUCT(K30:P30,AA8:AF8)</f>
        <v>1.0426381236228424</v>
      </c>
      <c r="AL8" s="27">
        <f t="shared" ref="AL8:AL13" si="14">SQRT(AJ8*AK8)</f>
        <v>1.0426383376417019</v>
      </c>
      <c r="AM8" s="27">
        <f t="shared" si="8"/>
        <v>1.0784877653548324</v>
      </c>
      <c r="AN8" s="6"/>
      <c r="AO8" s="23" t="s">
        <v>29</v>
      </c>
      <c r="AP8" s="27">
        <f t="shared" ref="AP8:AP13" si="15">SUMPRODUCT(S19:X19,AA7:AF7)</f>
        <v>1.0388352724465566</v>
      </c>
      <c r="AQ8" s="27">
        <f t="shared" si="2"/>
        <v>1.0388198343682002</v>
      </c>
      <c r="AR8" s="27">
        <f t="shared" si="3"/>
        <v>1.0388275533787001</v>
      </c>
      <c r="AS8" s="62">
        <f t="shared" si="9"/>
        <v>1.0814667146550334</v>
      </c>
      <c r="AT8" s="6"/>
      <c r="AU8" s="23">
        <v>2008</v>
      </c>
      <c r="AV8" s="62">
        <f t="shared" ref="AV8:AV13" si="16">AV$6*AM8</f>
        <v>1.1046526304016744</v>
      </c>
      <c r="AW8" s="28"/>
      <c r="AX8" s="28"/>
    </row>
    <row r="9" spans="1:50" x14ac:dyDescent="0.25">
      <c r="A9" s="17">
        <v>36039</v>
      </c>
      <c r="B9" s="40">
        <v>64.900000000000006</v>
      </c>
      <c r="C9" s="95">
        <v>67.5</v>
      </c>
      <c r="D9" s="13"/>
      <c r="E9" s="13"/>
      <c r="F9" s="13">
        <v>60.1</v>
      </c>
      <c r="G9" s="19"/>
      <c r="H9" s="42"/>
      <c r="I9" s="38"/>
      <c r="J9" s="23">
        <v>2009</v>
      </c>
      <c r="K9" s="52">
        <f t="shared" ref="K9:P9" si="17">SUM(B51:B54)/4</f>
        <v>102</v>
      </c>
      <c r="L9" s="52">
        <f t="shared" si="17"/>
        <v>93.375</v>
      </c>
      <c r="M9" s="52">
        <f t="shared" si="17"/>
        <v>96.924999999999997</v>
      </c>
      <c r="N9" s="52">
        <f>SUM(E51:E54)/4</f>
        <v>94.699999999999989</v>
      </c>
      <c r="O9" s="52">
        <f t="shared" si="17"/>
        <v>93.850000000000009</v>
      </c>
      <c r="P9" s="52">
        <f t="shared" si="17"/>
        <v>91.8</v>
      </c>
      <c r="Q9" s="6"/>
      <c r="R9" s="23" t="s">
        <v>30</v>
      </c>
      <c r="S9" s="21">
        <f t="shared" ref="S9:X9" si="18">SUM(B49:B52)/4</f>
        <v>100</v>
      </c>
      <c r="T9" s="21">
        <f t="shared" si="18"/>
        <v>92.625</v>
      </c>
      <c r="U9" s="21">
        <f t="shared" si="18"/>
        <v>97.875</v>
      </c>
      <c r="V9" s="21">
        <f t="shared" si="18"/>
        <v>93.5</v>
      </c>
      <c r="W9" s="21">
        <f t="shared" si="18"/>
        <v>93.399999999999991</v>
      </c>
      <c r="X9" s="21">
        <f t="shared" si="18"/>
        <v>89.8</v>
      </c>
      <c r="Y9" s="6"/>
      <c r="Z9" s="26">
        <v>2009</v>
      </c>
      <c r="AA9" s="6">
        <v>0.626</v>
      </c>
      <c r="AB9" s="6">
        <f t="shared" si="6"/>
        <v>0.374</v>
      </c>
      <c r="AC9" s="6">
        <v>0</v>
      </c>
      <c r="AD9" s="6">
        <v>0</v>
      </c>
      <c r="AE9" s="6">
        <v>0</v>
      </c>
      <c r="AF9" s="6">
        <v>0</v>
      </c>
      <c r="AG9" s="56">
        <f t="shared" si="7"/>
        <v>1</v>
      </c>
      <c r="AH9" s="27"/>
      <c r="AI9" s="23">
        <v>2009</v>
      </c>
      <c r="AJ9" s="27">
        <f t="shared" si="12"/>
        <v>1.0340084755155261</v>
      </c>
      <c r="AK9" s="27">
        <f t="shared" si="13"/>
        <v>1.0338540322463665</v>
      </c>
      <c r="AL9" s="27">
        <f>SQRT(AJ9*AK9)</f>
        <v>1.033931250997205</v>
      </c>
      <c r="AM9" s="27">
        <f t="shared" si="8"/>
        <v>1.1150822044185018</v>
      </c>
      <c r="AN9" s="6"/>
      <c r="AO9" s="23" t="s">
        <v>30</v>
      </c>
      <c r="AP9" s="27">
        <f t="shared" si="15"/>
        <v>1.0399566303872665</v>
      </c>
      <c r="AQ9" s="27">
        <f t="shared" si="2"/>
        <v>1.0399121431138094</v>
      </c>
      <c r="AR9" s="27">
        <f t="shared" si="3"/>
        <v>1.0399343865126482</v>
      </c>
      <c r="AS9" s="62">
        <f t="shared" si="9"/>
        <v>1.1246544244386314</v>
      </c>
      <c r="AT9" s="6"/>
      <c r="AU9" s="23">
        <v>2009</v>
      </c>
      <c r="AV9" s="62">
        <f>AV$6*AM9</f>
        <v>1.1421348760685561</v>
      </c>
      <c r="AW9" s="28"/>
      <c r="AX9" s="28"/>
    </row>
    <row r="10" spans="1:50" x14ac:dyDescent="0.25">
      <c r="A10" s="17">
        <v>36130</v>
      </c>
      <c r="B10" s="40">
        <v>65.3</v>
      </c>
      <c r="C10" s="95">
        <v>67.8</v>
      </c>
      <c r="D10" s="13"/>
      <c r="E10" s="13"/>
      <c r="F10" s="13">
        <v>60.1</v>
      </c>
      <c r="G10" s="19"/>
      <c r="H10" s="42"/>
      <c r="I10" s="41"/>
      <c r="J10" s="23">
        <v>2010</v>
      </c>
      <c r="K10" s="52">
        <f t="shared" ref="K10:P10" si="19">SUM(B55:B58)/4</f>
        <v>106.75</v>
      </c>
      <c r="L10" s="52">
        <f>SUM(C55:C58)/4</f>
        <v>96.1</v>
      </c>
      <c r="M10" s="52">
        <f t="shared" si="19"/>
        <v>98.25</v>
      </c>
      <c r="N10" s="52">
        <f t="shared" si="19"/>
        <v>95.524999999999991</v>
      </c>
      <c r="O10" s="52">
        <f t="shared" si="19"/>
        <v>95.424999999999997</v>
      </c>
      <c r="P10" s="52">
        <f t="shared" si="19"/>
        <v>95.474999999999994</v>
      </c>
      <c r="Q10" s="6"/>
      <c r="R10" s="23" t="s">
        <v>31</v>
      </c>
      <c r="S10" s="21">
        <f t="shared" ref="S10:X10" si="20">SUM(B53:B56)/4</f>
        <v>104.35</v>
      </c>
      <c r="T10" s="21">
        <f t="shared" si="20"/>
        <v>94.775000000000006</v>
      </c>
      <c r="U10" s="21">
        <f t="shared" si="20"/>
        <v>97.224999999999994</v>
      </c>
      <c r="V10" s="21">
        <f t="shared" si="20"/>
        <v>95.274999999999991</v>
      </c>
      <c r="W10" s="21">
        <f t="shared" si="20"/>
        <v>94.125</v>
      </c>
      <c r="X10" s="21">
        <f t="shared" si="20"/>
        <v>93.425000000000011</v>
      </c>
      <c r="Y10" s="6"/>
      <c r="Z10" s="26">
        <v>2010</v>
      </c>
      <c r="AA10" s="6">
        <v>0.626</v>
      </c>
      <c r="AB10" s="6">
        <f t="shared" si="6"/>
        <v>0.374</v>
      </c>
      <c r="AC10" s="6">
        <v>0</v>
      </c>
      <c r="AD10" s="6">
        <v>0</v>
      </c>
      <c r="AE10" s="6">
        <v>0</v>
      </c>
      <c r="AF10" s="6">
        <v>0</v>
      </c>
      <c r="AG10" s="56">
        <f t="shared" si="7"/>
        <v>1</v>
      </c>
      <c r="AH10" s="27"/>
      <c r="AI10" s="23">
        <v>2010</v>
      </c>
      <c r="AJ10" s="27">
        <f t="shared" si="12"/>
        <v>1.0400665524844477</v>
      </c>
      <c r="AK10" s="27">
        <f t="shared" si="13"/>
        <v>1.0399982276181852</v>
      </c>
      <c r="AL10" s="27">
        <f t="shared" si="14"/>
        <v>1.0400323894902417</v>
      </c>
      <c r="AM10" s="27">
        <f t="shared" si="8"/>
        <v>1.1597216095394205</v>
      </c>
      <c r="AN10" s="6"/>
      <c r="AO10" s="23" t="s">
        <v>31</v>
      </c>
      <c r="AP10" s="27">
        <f t="shared" si="15"/>
        <v>1.035912241565452</v>
      </c>
      <c r="AQ10" s="27">
        <f t="shared" si="2"/>
        <v>1.0358187536518708</v>
      </c>
      <c r="AR10" s="27">
        <f t="shared" si="3"/>
        <v>1.0358654965539891</v>
      </c>
      <c r="AS10" s="62">
        <f t="shared" si="9"/>
        <v>1.1649907138227638</v>
      </c>
      <c r="AT10" s="6"/>
      <c r="AU10" s="23">
        <v>2010</v>
      </c>
      <c r="AV10" s="62">
        <f t="shared" si="16"/>
        <v>1.1878572642777214</v>
      </c>
      <c r="AW10" s="28"/>
      <c r="AX10" s="28"/>
    </row>
    <row r="11" spans="1:50" x14ac:dyDescent="0.25">
      <c r="A11" s="17">
        <v>36220</v>
      </c>
      <c r="B11" s="40">
        <v>66</v>
      </c>
      <c r="C11" s="95">
        <v>67.8</v>
      </c>
      <c r="D11" s="13"/>
      <c r="E11" s="13"/>
      <c r="F11" s="13">
        <v>60.4</v>
      </c>
      <c r="G11" s="19"/>
      <c r="H11" s="42"/>
      <c r="I11" s="43"/>
      <c r="J11" s="23">
        <v>2011</v>
      </c>
      <c r="K11" s="52">
        <f t="shared" ref="K11:P11" si="21">SUM(B59:B62)/4</f>
        <v>110.55000000000001</v>
      </c>
      <c r="L11" s="52">
        <f t="shared" si="21"/>
        <v>99.275000000000006</v>
      </c>
      <c r="M11" s="52">
        <f>SUM(D59:D62)/4</f>
        <v>99.45</v>
      </c>
      <c r="N11" s="52">
        <f t="shared" si="21"/>
        <v>98.225000000000009</v>
      </c>
      <c r="O11" s="52">
        <f t="shared" si="21"/>
        <v>98.525000000000006</v>
      </c>
      <c r="P11" s="52">
        <f t="shared" si="21"/>
        <v>98.3</v>
      </c>
      <c r="Q11" s="6"/>
      <c r="R11" s="23" t="s">
        <v>32</v>
      </c>
      <c r="S11" s="21">
        <f t="shared" ref="S11:X11" si="22">SUM(B57:B60)/4</f>
        <v>108.69999999999999</v>
      </c>
      <c r="T11" s="21">
        <f t="shared" si="22"/>
        <v>97.724999999999994</v>
      </c>
      <c r="U11" s="21">
        <f t="shared" si="22"/>
        <v>98.674999999999997</v>
      </c>
      <c r="V11" s="21">
        <f t="shared" si="22"/>
        <v>96.35</v>
      </c>
      <c r="W11" s="21">
        <f t="shared" si="22"/>
        <v>96.824999999999989</v>
      </c>
      <c r="X11" s="21">
        <f t="shared" si="22"/>
        <v>97</v>
      </c>
      <c r="Y11" s="6"/>
      <c r="Z11" s="26">
        <v>2011</v>
      </c>
      <c r="AA11" s="6">
        <v>0.626</v>
      </c>
      <c r="AB11" s="6">
        <f t="shared" si="6"/>
        <v>0.374</v>
      </c>
      <c r="AC11" s="6">
        <v>0</v>
      </c>
      <c r="AD11" s="6">
        <v>0</v>
      </c>
      <c r="AE11" s="6">
        <v>0</v>
      </c>
      <c r="AF11" s="6">
        <v>0</v>
      </c>
      <c r="AG11" s="56">
        <f t="shared" si="7"/>
        <v>1</v>
      </c>
      <c r="AH11" s="27"/>
      <c r="AI11" s="23">
        <v>2011</v>
      </c>
      <c r="AJ11" s="27">
        <f t="shared" si="12"/>
        <v>1.0346402403331816</v>
      </c>
      <c r="AK11" s="27">
        <f t="shared" si="13"/>
        <v>1.0346387579447478</v>
      </c>
      <c r="AL11" s="27">
        <f t="shared" si="14"/>
        <v>1.0346394991386991</v>
      </c>
      <c r="AM11" s="27">
        <f t="shared" si="8"/>
        <v>1.199893785234192</v>
      </c>
      <c r="AN11" s="6"/>
      <c r="AO11" s="23" t="s">
        <v>32</v>
      </c>
      <c r="AP11" s="27">
        <f t="shared" si="15"/>
        <v>1.0377370869422282</v>
      </c>
      <c r="AQ11" s="27">
        <f t="shared" si="2"/>
        <v>1.0377118623254233</v>
      </c>
      <c r="AR11" s="27">
        <f>SQRT(AP11*AQ11)</f>
        <v>1.0377244745571819</v>
      </c>
      <c r="AS11" s="62">
        <f t="shared" si="9"/>
        <v>1.2089393763657237</v>
      </c>
      <c r="AT11" s="6"/>
      <c r="AU11" s="23">
        <v>2011</v>
      </c>
      <c r="AV11" s="62">
        <f t="shared" si="16"/>
        <v>1.229004044960567</v>
      </c>
      <c r="AW11" s="28"/>
      <c r="AX11" s="28"/>
    </row>
    <row r="12" spans="1:50" x14ac:dyDescent="0.25">
      <c r="A12" s="17">
        <v>36312</v>
      </c>
      <c r="B12" s="40">
        <v>66.5</v>
      </c>
      <c r="C12" s="95">
        <v>68.099999999999994</v>
      </c>
      <c r="D12" s="13"/>
      <c r="E12" s="13"/>
      <c r="F12" s="13">
        <v>60.4</v>
      </c>
      <c r="G12" s="19"/>
      <c r="H12" s="42"/>
      <c r="I12" s="43"/>
      <c r="J12" s="23">
        <v>2012</v>
      </c>
      <c r="K12" s="52">
        <f t="shared" ref="K12:P12" si="23">SUM(B63:B66)/4</f>
        <v>114.9</v>
      </c>
      <c r="L12" s="52">
        <f t="shared" si="23"/>
        <v>101.02500000000001</v>
      </c>
      <c r="M12" s="52">
        <f t="shared" si="23"/>
        <v>99.925000000000011</v>
      </c>
      <c r="N12" s="52">
        <f t="shared" si="23"/>
        <v>100.5</v>
      </c>
      <c r="O12" s="52">
        <f t="shared" si="23"/>
        <v>101.97499999999999</v>
      </c>
      <c r="P12" s="52">
        <f t="shared" si="23"/>
        <v>102.5</v>
      </c>
      <c r="Q12" s="6"/>
      <c r="R12" s="23" t="s">
        <v>33</v>
      </c>
      <c r="S12" s="21">
        <f t="shared" ref="S12:X12" si="24">SUM(B61:B64)/4</f>
        <v>112.5</v>
      </c>
      <c r="T12" s="21">
        <f t="shared" si="24"/>
        <v>99.974999999999994</v>
      </c>
      <c r="U12" s="21">
        <f t="shared" si="24"/>
        <v>99.974999999999994</v>
      </c>
      <c r="V12" s="21">
        <f t="shared" si="24"/>
        <v>100</v>
      </c>
      <c r="W12" s="21">
        <f t="shared" si="24"/>
        <v>100</v>
      </c>
      <c r="X12" s="21">
        <f t="shared" si="24"/>
        <v>100</v>
      </c>
      <c r="Y12" s="6"/>
      <c r="Z12" s="26">
        <v>2012</v>
      </c>
      <c r="AA12" s="6">
        <v>0.626</v>
      </c>
      <c r="AB12" s="6">
        <f t="shared" si="6"/>
        <v>0.374</v>
      </c>
      <c r="AC12" s="6">
        <v>0</v>
      </c>
      <c r="AD12" s="6">
        <v>0</v>
      </c>
      <c r="AE12" s="6">
        <v>0</v>
      </c>
      <c r="AF12" s="6">
        <v>0</v>
      </c>
      <c r="AG12" s="56">
        <f t="shared" si="7"/>
        <v>1</v>
      </c>
      <c r="AH12" s="27"/>
      <c r="AI12" s="23">
        <v>2012</v>
      </c>
      <c r="AJ12" s="27">
        <f t="shared" si="12"/>
        <v>1.0312250908639877</v>
      </c>
      <c r="AK12" s="27">
        <f t="shared" si="13"/>
        <v>1.0311174047221898</v>
      </c>
      <c r="AL12" s="27">
        <f t="shared" si="14"/>
        <v>1.0311712463873688</v>
      </c>
      <c r="AM12" s="27">
        <f t="shared" si="8"/>
        <v>1.2372959700523996</v>
      </c>
      <c r="AN12" s="6"/>
      <c r="AO12" s="23" t="s">
        <v>33</v>
      </c>
      <c r="AP12" s="27">
        <f t="shared" si="15"/>
        <v>1.0304949825644734</v>
      </c>
      <c r="AQ12" s="27">
        <f t="shared" si="2"/>
        <v>1.0304625261549376</v>
      </c>
      <c r="AR12" s="27">
        <f t="shared" si="3"/>
        <v>1.0304787542319227</v>
      </c>
      <c r="AS12" s="62">
        <f>AS11*AR12</f>
        <v>1.2457863424992686</v>
      </c>
      <c r="AT12" s="6"/>
      <c r="AU12" s="23">
        <v>2012</v>
      </c>
      <c r="AV12" s="62">
        <f t="shared" si="16"/>
        <v>1.2673136328571057</v>
      </c>
      <c r="AW12" s="28"/>
      <c r="AX12" s="28"/>
    </row>
    <row r="13" spans="1:50" x14ac:dyDescent="0.25">
      <c r="A13" s="17">
        <v>36404</v>
      </c>
      <c r="B13" s="40">
        <v>67.2</v>
      </c>
      <c r="C13" s="95">
        <v>68.7</v>
      </c>
      <c r="D13" s="13"/>
      <c r="E13" s="13"/>
      <c r="F13" s="13">
        <v>61.5</v>
      </c>
      <c r="G13" s="19"/>
      <c r="H13" s="42"/>
      <c r="I13" s="41"/>
      <c r="J13" s="23">
        <v>2013</v>
      </c>
      <c r="K13" s="52">
        <f t="shared" ref="K13:P13" si="25">SUM(B67:B70)/4</f>
        <v>119.22499999999999</v>
      </c>
      <c r="L13" s="52">
        <f t="shared" si="25"/>
        <v>103.5</v>
      </c>
      <c r="M13" s="52">
        <f t="shared" si="25"/>
        <v>103.42500000000001</v>
      </c>
      <c r="N13" s="52">
        <f t="shared" si="25"/>
        <v>101.27500000000001</v>
      </c>
      <c r="O13" s="52">
        <f t="shared" si="25"/>
        <v>105.97499999999999</v>
      </c>
      <c r="P13" s="52">
        <f t="shared" si="25"/>
        <v>106.10000000000001</v>
      </c>
      <c r="Q13" s="6"/>
      <c r="R13" s="23" t="s">
        <v>34</v>
      </c>
      <c r="S13" s="21">
        <f t="shared" ref="S13:X13" si="26">SUM(B65:B68)/4</f>
        <v>117.25</v>
      </c>
      <c r="T13" s="21">
        <f t="shared" si="26"/>
        <v>102.25000000000001</v>
      </c>
      <c r="U13" s="21">
        <f t="shared" si="26"/>
        <v>101.57499999999999</v>
      </c>
      <c r="V13" s="21">
        <f t="shared" si="26"/>
        <v>100.89999999999999</v>
      </c>
      <c r="W13" s="21">
        <f t="shared" si="26"/>
        <v>104.22499999999999</v>
      </c>
      <c r="X13" s="21">
        <f t="shared" si="26"/>
        <v>104.72499999999999</v>
      </c>
      <c r="Y13" s="6"/>
      <c r="Z13" s="26">
        <v>2013</v>
      </c>
      <c r="AA13" s="6">
        <v>0.626</v>
      </c>
      <c r="AB13" s="6">
        <f t="shared" si="6"/>
        <v>0.374</v>
      </c>
      <c r="AC13" s="6">
        <v>0</v>
      </c>
      <c r="AD13" s="6">
        <v>0</v>
      </c>
      <c r="AE13" s="6">
        <v>0</v>
      </c>
      <c r="AF13" s="6">
        <v>0</v>
      </c>
      <c r="AG13" s="56">
        <f t="shared" si="7"/>
        <v>1</v>
      </c>
      <c r="AH13" s="27"/>
      <c r="AI13" s="23">
        <v>2013</v>
      </c>
      <c r="AJ13" s="27">
        <f t="shared" si="12"/>
        <v>1.0327261170263287</v>
      </c>
      <c r="AK13" s="27">
        <f t="shared" si="13"/>
        <v>1.0326868331389374</v>
      </c>
      <c r="AL13" s="27">
        <f t="shared" si="14"/>
        <v>1.0327064748958394</v>
      </c>
      <c r="AM13" s="27">
        <f t="shared" si="8"/>
        <v>1.2777635596356416</v>
      </c>
      <c r="AN13" s="6"/>
      <c r="AO13" s="23" t="s">
        <v>34</v>
      </c>
      <c r="AP13" s="27">
        <f t="shared" si="15"/>
        <v>1.0349417387680253</v>
      </c>
      <c r="AQ13" s="27">
        <f>1/SUMPRODUCT(S35:X35,AA13:AF13)</f>
        <v>1.0348556055460536</v>
      </c>
      <c r="AR13" s="27">
        <f t="shared" si="3"/>
        <v>1.0348986712609456</v>
      </c>
      <c r="AS13" s="62">
        <f t="shared" si="9"/>
        <v>1.2892626305275263</v>
      </c>
      <c r="AT13" s="6"/>
      <c r="AU13" s="23">
        <v>2013</v>
      </c>
      <c r="AV13" s="62">
        <f t="shared" si="16"/>
        <v>1.3087629943753019</v>
      </c>
      <c r="AW13" s="28"/>
      <c r="AX13" s="28"/>
    </row>
    <row r="14" spans="1:50" x14ac:dyDescent="0.25">
      <c r="A14" s="17">
        <v>36495</v>
      </c>
      <c r="B14" s="40">
        <v>67.8</v>
      </c>
      <c r="C14" s="95">
        <v>69.099999999999994</v>
      </c>
      <c r="D14" s="13"/>
      <c r="E14" s="13"/>
      <c r="F14" s="13">
        <v>61.6</v>
      </c>
      <c r="G14" s="19"/>
      <c r="H14" s="42"/>
      <c r="I14" s="38"/>
      <c r="J14" s="23"/>
      <c r="K14" s="44"/>
      <c r="L14" s="44"/>
      <c r="M14" s="44"/>
      <c r="N14" s="44"/>
      <c r="O14" s="44"/>
      <c r="P14" s="44"/>
      <c r="Q14" s="6"/>
      <c r="R14" s="23"/>
      <c r="S14" s="6"/>
      <c r="T14" s="6"/>
      <c r="U14" s="6"/>
      <c r="V14" s="6"/>
      <c r="W14" s="6"/>
      <c r="X14" s="6"/>
      <c r="Y14" s="6"/>
      <c r="Z14" s="23"/>
      <c r="AA14" s="6"/>
      <c r="AB14" s="6"/>
      <c r="AC14" s="6"/>
      <c r="AD14" s="6"/>
      <c r="AE14" s="6"/>
      <c r="AF14" s="6"/>
      <c r="AG14" s="6"/>
      <c r="AH14" s="6"/>
      <c r="AI14" s="23"/>
      <c r="AJ14" s="6"/>
      <c r="AK14" s="6"/>
      <c r="AL14" s="6"/>
      <c r="AM14" s="6"/>
      <c r="AN14" s="6"/>
      <c r="AO14" s="23"/>
      <c r="AP14" s="6"/>
      <c r="AQ14" s="6"/>
      <c r="AR14" s="6"/>
      <c r="AS14" s="6"/>
      <c r="AT14" s="6"/>
      <c r="AU14" s="23"/>
      <c r="AV14" s="28"/>
      <c r="AW14" s="28"/>
      <c r="AX14" s="28"/>
    </row>
    <row r="15" spans="1:50" x14ac:dyDescent="0.25">
      <c r="A15" s="17">
        <v>36586</v>
      </c>
      <c r="B15" s="40">
        <v>68.599999999999994</v>
      </c>
      <c r="C15" s="95">
        <v>69.7</v>
      </c>
      <c r="D15" s="13"/>
      <c r="E15" s="13"/>
      <c r="F15" s="13">
        <v>62.2</v>
      </c>
      <c r="G15" s="19"/>
      <c r="H15" s="42"/>
      <c r="I15" s="41"/>
      <c r="J15" s="23"/>
      <c r="K15" s="6"/>
      <c r="L15" s="6"/>
      <c r="M15" s="44"/>
      <c r="N15" s="44"/>
      <c r="O15" s="44"/>
      <c r="P15" s="44"/>
      <c r="Q15" s="6"/>
      <c r="R15" s="23"/>
      <c r="S15" s="5" t="s">
        <v>64</v>
      </c>
      <c r="T15" s="6"/>
      <c r="U15" s="6"/>
      <c r="V15" s="6"/>
      <c r="W15" s="6"/>
      <c r="X15" s="6"/>
      <c r="Y15" s="6"/>
      <c r="Z15" s="23"/>
      <c r="AA15" s="6"/>
      <c r="AB15" s="6"/>
      <c r="AC15" s="6"/>
      <c r="AD15" s="6"/>
      <c r="AE15" s="6"/>
      <c r="AF15" s="6"/>
      <c r="AG15" s="6"/>
      <c r="AH15" s="6"/>
      <c r="AI15" s="23"/>
      <c r="AJ15" s="6"/>
      <c r="AK15" s="6"/>
      <c r="AL15" s="6"/>
      <c r="AM15" s="6"/>
      <c r="AN15" s="6"/>
      <c r="AO15" s="23"/>
      <c r="AP15" s="6"/>
      <c r="AQ15" s="6"/>
      <c r="AR15" s="6"/>
      <c r="AS15" s="6"/>
      <c r="AT15" s="6"/>
      <c r="AU15" s="23"/>
      <c r="AV15" s="6"/>
      <c r="AW15" s="6"/>
      <c r="AX15" s="6"/>
    </row>
    <row r="16" spans="1:50" x14ac:dyDescent="0.25">
      <c r="A16" s="17">
        <v>36678</v>
      </c>
      <c r="B16" s="40">
        <v>69.099999999999994</v>
      </c>
      <c r="C16" s="95">
        <v>70.2</v>
      </c>
      <c r="D16" s="13"/>
      <c r="E16" s="13"/>
      <c r="F16" s="13">
        <v>63.1</v>
      </c>
      <c r="G16" s="19"/>
      <c r="H16" s="42"/>
      <c r="I16" s="41"/>
      <c r="J16" s="23"/>
      <c r="K16" s="55" t="s">
        <v>35</v>
      </c>
      <c r="L16" s="55" t="s">
        <v>137</v>
      </c>
      <c r="M16" s="55" t="s">
        <v>36</v>
      </c>
      <c r="N16" s="55" t="s">
        <v>37</v>
      </c>
      <c r="O16" s="55" t="s">
        <v>38</v>
      </c>
      <c r="P16" s="55" t="s">
        <v>39</v>
      </c>
      <c r="Q16" s="6"/>
      <c r="R16" s="23"/>
      <c r="S16" s="50" t="s">
        <v>35</v>
      </c>
      <c r="T16" s="50" t="s">
        <v>137</v>
      </c>
      <c r="U16" s="50" t="s">
        <v>36</v>
      </c>
      <c r="V16" s="50" t="s">
        <v>37</v>
      </c>
      <c r="W16" s="50" t="s">
        <v>38</v>
      </c>
      <c r="X16" s="50" t="s">
        <v>39</v>
      </c>
      <c r="Y16" s="6"/>
      <c r="Z16" s="23"/>
      <c r="AA16" s="6"/>
      <c r="AB16" s="6"/>
      <c r="AC16" s="6"/>
      <c r="AD16" s="6"/>
      <c r="AE16" s="6"/>
      <c r="AF16" s="6"/>
      <c r="AG16" s="6"/>
      <c r="AH16" s="6"/>
      <c r="AI16" s="23"/>
      <c r="AJ16" s="6"/>
      <c r="AK16" s="6"/>
      <c r="AL16" s="6"/>
      <c r="AM16" s="6"/>
      <c r="AN16" s="6"/>
      <c r="AO16" s="23"/>
      <c r="AP16" s="6"/>
      <c r="AQ16" s="6"/>
      <c r="AR16" s="6"/>
      <c r="AS16" s="6"/>
      <c r="AT16" s="6"/>
      <c r="AU16" s="23"/>
      <c r="AV16" s="6"/>
      <c r="AW16" s="6"/>
      <c r="AX16" s="6"/>
    </row>
    <row r="17" spans="1:50" x14ac:dyDescent="0.25">
      <c r="A17" s="17">
        <v>36770</v>
      </c>
      <c r="B17" s="40">
        <v>69.900000000000006</v>
      </c>
      <c r="C17" s="95">
        <v>72.900000000000006</v>
      </c>
      <c r="D17" s="13"/>
      <c r="E17" s="13"/>
      <c r="F17" s="13">
        <v>64.2</v>
      </c>
      <c r="G17" s="19"/>
      <c r="H17" s="42"/>
      <c r="I17" s="41"/>
      <c r="J17" s="26">
        <v>2006</v>
      </c>
      <c r="K17" s="53">
        <f t="shared" ref="K17:P17" si="27">K6/K6</f>
        <v>1</v>
      </c>
      <c r="L17" s="53">
        <f t="shared" si="27"/>
        <v>1</v>
      </c>
      <c r="M17" s="53">
        <f t="shared" si="27"/>
        <v>1</v>
      </c>
      <c r="N17" s="53">
        <f t="shared" si="27"/>
        <v>1</v>
      </c>
      <c r="O17" s="53">
        <f t="shared" si="27"/>
        <v>1</v>
      </c>
      <c r="P17" s="53">
        <f t="shared" si="27"/>
        <v>1</v>
      </c>
      <c r="Q17" s="6"/>
      <c r="R17" s="23" t="s">
        <v>27</v>
      </c>
      <c r="S17" s="27">
        <f t="shared" ref="S17:X17" si="28">S6/S6</f>
        <v>1</v>
      </c>
      <c r="T17" s="27">
        <f t="shared" si="28"/>
        <v>1</v>
      </c>
      <c r="U17" s="27">
        <f t="shared" si="28"/>
        <v>1</v>
      </c>
      <c r="V17" s="27">
        <f t="shared" si="28"/>
        <v>1</v>
      </c>
      <c r="W17" s="27">
        <f t="shared" si="28"/>
        <v>1</v>
      </c>
      <c r="X17" s="27">
        <f t="shared" si="28"/>
        <v>1</v>
      </c>
      <c r="Y17" s="6"/>
      <c r="Z17" s="23"/>
      <c r="AA17" s="6"/>
      <c r="AB17" s="6"/>
      <c r="AC17" s="6"/>
      <c r="AD17" s="6"/>
      <c r="AE17" s="6"/>
      <c r="AF17" s="6"/>
      <c r="AG17" s="6"/>
      <c r="AH17" s="6"/>
      <c r="AI17" s="23"/>
      <c r="AJ17" s="6"/>
      <c r="AK17" s="6"/>
      <c r="AL17" s="6"/>
      <c r="AM17" s="6"/>
      <c r="AN17" s="6"/>
      <c r="AO17" s="23"/>
      <c r="AP17" s="6"/>
      <c r="AQ17" s="6"/>
      <c r="AR17" s="6"/>
      <c r="AS17" s="6"/>
      <c r="AT17" s="6"/>
      <c r="AU17" s="23"/>
      <c r="AV17" s="6"/>
      <c r="AW17" s="6"/>
      <c r="AX17" s="6"/>
    </row>
    <row r="18" spans="1:50" x14ac:dyDescent="0.25">
      <c r="A18" s="17">
        <v>36861</v>
      </c>
      <c r="B18" s="40">
        <v>70.400000000000006</v>
      </c>
      <c r="C18" s="95">
        <v>73.099999999999994</v>
      </c>
      <c r="D18" s="13"/>
      <c r="E18" s="13"/>
      <c r="F18" s="13">
        <v>64.7</v>
      </c>
      <c r="G18" s="19"/>
      <c r="H18" s="42"/>
      <c r="I18" s="42"/>
      <c r="J18" s="26">
        <v>2007</v>
      </c>
      <c r="K18" s="53">
        <f>K7/K6</f>
        <v>1.0410768803774635</v>
      </c>
      <c r="L18" s="53">
        <f>L7/L6</f>
        <v>1.0232761128891474</v>
      </c>
      <c r="M18" s="53">
        <f t="shared" ref="K18:P24" si="29">M7/M6</f>
        <v>0.98987341772151893</v>
      </c>
      <c r="N18" s="53">
        <f t="shared" si="29"/>
        <v>1.0461401952085181</v>
      </c>
      <c r="O18" s="53">
        <f t="shared" si="29"/>
        <v>1.045643153526971</v>
      </c>
      <c r="P18" s="53">
        <f t="shared" si="29"/>
        <v>1.0333027803238619</v>
      </c>
      <c r="Q18" s="6"/>
      <c r="R18" s="23" t="s">
        <v>28</v>
      </c>
      <c r="S18" s="27">
        <f t="shared" ref="S18:X24" si="30">S7/S6</f>
        <v>1.0479315263908699</v>
      </c>
      <c r="T18" s="27">
        <f t="shared" si="30"/>
        <v>1.0296208530805686</v>
      </c>
      <c r="U18" s="27">
        <f t="shared" si="30"/>
        <v>0.99543610547667338</v>
      </c>
      <c r="V18" s="27">
        <f t="shared" si="30"/>
        <v>1.0525838621940165</v>
      </c>
      <c r="W18" s="27">
        <f t="shared" si="30"/>
        <v>1.0460745680509247</v>
      </c>
      <c r="X18" s="27">
        <f t="shared" si="30"/>
        <v>1.051919446192574</v>
      </c>
      <c r="Y18" s="6"/>
      <c r="Z18" s="23"/>
      <c r="AA18" s="6"/>
      <c r="AB18" s="6"/>
      <c r="AC18" s="6"/>
      <c r="AD18" s="6"/>
      <c r="AE18" s="6"/>
      <c r="AF18" s="6"/>
      <c r="AG18" s="6"/>
      <c r="AH18" s="6"/>
      <c r="AI18" s="23"/>
      <c r="AJ18" s="6"/>
      <c r="AK18" s="6"/>
      <c r="AL18" s="6"/>
      <c r="AM18" s="6"/>
      <c r="AN18" s="6"/>
      <c r="AO18" s="23"/>
      <c r="AP18" s="6"/>
      <c r="AQ18" s="6"/>
      <c r="AR18" s="6"/>
      <c r="AS18" s="6"/>
      <c r="AT18" s="6"/>
      <c r="AU18" s="23"/>
      <c r="AV18" s="6"/>
      <c r="AW18" s="6"/>
      <c r="AX18" s="6"/>
    </row>
    <row r="19" spans="1:50" x14ac:dyDescent="0.25">
      <c r="A19" s="17">
        <v>36951</v>
      </c>
      <c r="B19" s="40">
        <v>71.2</v>
      </c>
      <c r="C19" s="95">
        <v>73.900000000000006</v>
      </c>
      <c r="D19" s="13"/>
      <c r="E19" s="13"/>
      <c r="F19" s="13">
        <v>65.2</v>
      </c>
      <c r="G19" s="19"/>
      <c r="H19" s="42"/>
      <c r="I19" s="42"/>
      <c r="J19" s="26">
        <v>2008</v>
      </c>
      <c r="K19" s="53">
        <f t="shared" si="29"/>
        <v>1.0421221007731269</v>
      </c>
      <c r="L19" s="53">
        <f t="shared" si="29"/>
        <v>1.0435029854990048</v>
      </c>
      <c r="M19" s="53">
        <f t="shared" si="29"/>
        <v>1.0007672634271101</v>
      </c>
      <c r="N19" s="53">
        <f t="shared" si="29"/>
        <v>1.0432569974554708</v>
      </c>
      <c r="O19" s="53">
        <f t="shared" si="29"/>
        <v>1.0325963718820863</v>
      </c>
      <c r="P19" s="53">
        <f t="shared" si="29"/>
        <v>1.0366646954464815</v>
      </c>
      <c r="Q19" s="6"/>
      <c r="R19" s="23" t="s">
        <v>29</v>
      </c>
      <c r="S19" s="27">
        <f t="shared" si="30"/>
        <v>1.0419275796351757</v>
      </c>
      <c r="T19" s="27">
        <f t="shared" si="30"/>
        <v>1.0336593785960875</v>
      </c>
      <c r="U19" s="27">
        <f t="shared" si="30"/>
        <v>0.99363219561895078</v>
      </c>
      <c r="V19" s="27">
        <f t="shared" si="30"/>
        <v>1.0364628194085559</v>
      </c>
      <c r="W19" s="27">
        <f t="shared" si="30"/>
        <v>1.0373804694291509</v>
      </c>
      <c r="X19" s="27">
        <f t="shared" si="30"/>
        <v>1.0305115166018546</v>
      </c>
      <c r="Y19" s="6"/>
      <c r="Z19" s="23"/>
      <c r="AA19" s="6"/>
      <c r="AB19" s="6"/>
      <c r="AC19" s="6"/>
      <c r="AD19" s="6"/>
      <c r="AE19" s="6"/>
      <c r="AF19" s="6"/>
      <c r="AG19" s="6"/>
      <c r="AH19" s="6"/>
      <c r="AI19" s="23"/>
      <c r="AJ19" s="6"/>
      <c r="AK19" s="6"/>
      <c r="AL19" s="6"/>
      <c r="AM19" s="6"/>
      <c r="AN19" s="6"/>
      <c r="AO19" s="23"/>
      <c r="AP19" s="6"/>
      <c r="AQ19" s="6"/>
      <c r="AR19" s="6"/>
      <c r="AS19" s="6"/>
      <c r="AT19" s="6"/>
      <c r="AU19" s="23"/>
      <c r="AV19" s="6"/>
      <c r="AW19" s="6"/>
      <c r="AX19" s="6"/>
    </row>
    <row r="20" spans="1:50" x14ac:dyDescent="0.25">
      <c r="A20" s="17">
        <v>37043</v>
      </c>
      <c r="B20" s="40">
        <v>71.599999999999994</v>
      </c>
      <c r="C20" s="95">
        <v>74.5</v>
      </c>
      <c r="D20" s="13"/>
      <c r="E20" s="13"/>
      <c r="F20" s="13">
        <v>65.5</v>
      </c>
      <c r="G20" s="19"/>
      <c r="H20" s="42"/>
      <c r="I20" s="42"/>
      <c r="J20" s="26">
        <v>2009</v>
      </c>
      <c r="K20" s="53">
        <f t="shared" si="29"/>
        <v>1.0437452033768229</v>
      </c>
      <c r="L20" s="53">
        <f t="shared" si="29"/>
        <v>1.0177111716621254</v>
      </c>
      <c r="M20" s="53">
        <f t="shared" si="29"/>
        <v>0.9907998977766419</v>
      </c>
      <c r="N20" s="53">
        <f>N9/N8</f>
        <v>1.0265582655826557</v>
      </c>
      <c r="O20" s="53">
        <f t="shared" si="29"/>
        <v>1.0304693933571232</v>
      </c>
      <c r="P20" s="53">
        <f t="shared" si="29"/>
        <v>1.047347404449515</v>
      </c>
      <c r="Q20" s="6"/>
      <c r="R20" s="23" t="s">
        <v>30</v>
      </c>
      <c r="S20" s="27">
        <f t="shared" si="30"/>
        <v>1.0452051215050955</v>
      </c>
      <c r="T20" s="27">
        <f t="shared" si="30"/>
        <v>1.0311717227943225</v>
      </c>
      <c r="U20" s="27">
        <f t="shared" si="30"/>
        <v>1.0035888233786208</v>
      </c>
      <c r="V20" s="27">
        <f t="shared" si="30"/>
        <v>1.0360110803324101</v>
      </c>
      <c r="W20" s="27">
        <f t="shared" si="30"/>
        <v>1.0435754189944133</v>
      </c>
      <c r="X20" s="27">
        <f t="shared" si="30"/>
        <v>1.0426705370101597</v>
      </c>
      <c r="Y20" s="6"/>
      <c r="Z20" s="23"/>
      <c r="AA20" s="6"/>
      <c r="AB20" s="6"/>
      <c r="AC20" s="6"/>
      <c r="AD20" s="6"/>
      <c r="AE20" s="6"/>
      <c r="AF20" s="6"/>
      <c r="AG20" s="6"/>
      <c r="AH20" s="6"/>
      <c r="AI20" s="23"/>
      <c r="AJ20" s="6"/>
      <c r="AK20" s="6"/>
      <c r="AL20" s="6"/>
      <c r="AM20" s="6"/>
      <c r="AN20" s="6"/>
      <c r="AO20" s="23"/>
      <c r="AP20" s="6"/>
      <c r="AQ20" s="6"/>
      <c r="AR20" s="6"/>
      <c r="AS20" s="6"/>
      <c r="AT20" s="6"/>
      <c r="AU20" s="23"/>
      <c r="AV20" s="6"/>
      <c r="AW20" s="6"/>
      <c r="AX20" s="6"/>
    </row>
    <row r="21" spans="1:50" x14ac:dyDescent="0.25">
      <c r="A21" s="17">
        <v>37135</v>
      </c>
      <c r="B21" s="40">
        <v>72.7</v>
      </c>
      <c r="C21" s="95">
        <v>74.7</v>
      </c>
      <c r="D21" s="19">
        <v>92.3</v>
      </c>
      <c r="E21" s="19">
        <v>74.099999999999994</v>
      </c>
      <c r="F21" s="19">
        <v>67.400000000000006</v>
      </c>
      <c r="G21" s="19">
        <v>66.2</v>
      </c>
      <c r="H21" s="42"/>
      <c r="I21" s="42"/>
      <c r="J21" s="26">
        <v>2010</v>
      </c>
      <c r="K21" s="53">
        <f t="shared" si="29"/>
        <v>1.0465686274509804</v>
      </c>
      <c r="L21" s="53">
        <f t="shared" si="29"/>
        <v>1.0291834002677376</v>
      </c>
      <c r="M21" s="53">
        <f t="shared" si="29"/>
        <v>1.0136703636832602</v>
      </c>
      <c r="N21" s="53">
        <f t="shared" si="29"/>
        <v>1.0087117212249208</v>
      </c>
      <c r="O21" s="53">
        <f t="shared" si="29"/>
        <v>1.0167820990942993</v>
      </c>
      <c r="P21" s="53">
        <f t="shared" si="29"/>
        <v>1.0400326797385622</v>
      </c>
      <c r="Q21" s="6"/>
      <c r="R21" s="23" t="s">
        <v>31</v>
      </c>
      <c r="S21" s="27">
        <f t="shared" si="30"/>
        <v>1.0434999999999999</v>
      </c>
      <c r="T21" s="27">
        <f t="shared" si="30"/>
        <v>1.0232118758434547</v>
      </c>
      <c r="U21" s="27">
        <f t="shared" si="30"/>
        <v>0.99335887611749674</v>
      </c>
      <c r="V21" s="27">
        <f t="shared" si="30"/>
        <v>1.0189839572192512</v>
      </c>
      <c r="W21" s="27">
        <f t="shared" si="30"/>
        <v>1.0077623126338331</v>
      </c>
      <c r="X21" s="27">
        <f t="shared" si="30"/>
        <v>1.040367483296214</v>
      </c>
      <c r="Y21" s="6"/>
      <c r="Z21" s="23"/>
      <c r="AA21" s="6"/>
      <c r="AB21" s="6"/>
      <c r="AC21" s="6"/>
      <c r="AD21" s="6"/>
      <c r="AE21" s="6"/>
      <c r="AF21" s="6"/>
      <c r="AG21" s="6"/>
      <c r="AH21" s="6"/>
      <c r="AI21" s="23"/>
      <c r="AJ21" s="6"/>
      <c r="AK21" s="6"/>
      <c r="AL21" s="6"/>
      <c r="AM21" s="6"/>
      <c r="AN21" s="6"/>
      <c r="AO21" s="23"/>
      <c r="AP21" s="6"/>
      <c r="AQ21" s="6"/>
      <c r="AR21" s="6"/>
      <c r="AS21" s="6"/>
      <c r="AT21" s="6"/>
      <c r="AU21" s="23"/>
      <c r="AV21" s="6"/>
      <c r="AW21" s="6"/>
      <c r="AX21" s="6"/>
    </row>
    <row r="22" spans="1:50" x14ac:dyDescent="0.25">
      <c r="A22" s="17">
        <v>37226</v>
      </c>
      <c r="B22" s="40">
        <v>73.3</v>
      </c>
      <c r="C22" s="95">
        <v>75.400000000000006</v>
      </c>
      <c r="D22" s="19">
        <v>92.6</v>
      </c>
      <c r="E22" s="19">
        <v>74.400000000000006</v>
      </c>
      <c r="F22" s="19">
        <v>67.8</v>
      </c>
      <c r="G22" s="19">
        <v>67.5</v>
      </c>
      <c r="H22" s="42"/>
      <c r="I22" s="42"/>
      <c r="J22" s="26">
        <v>2011</v>
      </c>
      <c r="K22" s="53">
        <f t="shared" si="29"/>
        <v>1.0355971896955505</v>
      </c>
      <c r="L22" s="53">
        <f t="shared" si="29"/>
        <v>1.0330385015608743</v>
      </c>
      <c r="M22" s="53">
        <f t="shared" si="29"/>
        <v>1.0122137404580154</v>
      </c>
      <c r="N22" s="53">
        <f t="shared" si="29"/>
        <v>1.0282648521329496</v>
      </c>
      <c r="O22" s="53">
        <f t="shared" si="29"/>
        <v>1.03248624574273</v>
      </c>
      <c r="P22" s="53">
        <f t="shared" si="29"/>
        <v>1.0295888976171772</v>
      </c>
      <c r="Q22" s="6"/>
      <c r="R22" s="23" t="s">
        <v>32</v>
      </c>
      <c r="S22" s="27">
        <f t="shared" si="30"/>
        <v>1.0416866315285098</v>
      </c>
      <c r="T22" s="27">
        <f t="shared" si="30"/>
        <v>1.0311263518860458</v>
      </c>
      <c r="U22" s="27">
        <f t="shared" si="30"/>
        <v>1.0149138596040113</v>
      </c>
      <c r="V22" s="27">
        <f t="shared" si="30"/>
        <v>1.0112831277879821</v>
      </c>
      <c r="W22" s="27">
        <f t="shared" si="30"/>
        <v>1.0286852589641433</v>
      </c>
      <c r="X22" s="27">
        <f t="shared" si="30"/>
        <v>1.0382659887610381</v>
      </c>
      <c r="Y22" s="6"/>
      <c r="Z22" s="23"/>
      <c r="AA22" s="6"/>
      <c r="AB22" s="6"/>
      <c r="AC22" s="6"/>
      <c r="AD22" s="6"/>
      <c r="AE22" s="6"/>
      <c r="AF22" s="6"/>
      <c r="AG22" s="6"/>
      <c r="AH22" s="6"/>
      <c r="AI22" s="23"/>
      <c r="AJ22" s="6"/>
      <c r="AK22" s="6"/>
      <c r="AL22" s="6"/>
      <c r="AM22" s="6"/>
      <c r="AN22" s="6"/>
      <c r="AO22" s="23"/>
      <c r="AP22" s="6"/>
      <c r="AQ22" s="6"/>
      <c r="AR22" s="6"/>
      <c r="AS22" s="6"/>
      <c r="AT22" s="6"/>
      <c r="AU22" s="23"/>
      <c r="AV22" s="6"/>
      <c r="AW22" s="6"/>
      <c r="AX22" s="6"/>
    </row>
    <row r="23" spans="1:50" x14ac:dyDescent="0.25">
      <c r="A23" s="17">
        <v>37316</v>
      </c>
      <c r="B23" s="40">
        <v>74.400000000000006</v>
      </c>
      <c r="C23" s="95">
        <v>76.099999999999994</v>
      </c>
      <c r="D23" s="19">
        <v>92.5</v>
      </c>
      <c r="E23" s="19">
        <v>75</v>
      </c>
      <c r="F23" s="19">
        <v>68.3</v>
      </c>
      <c r="G23" s="19">
        <v>68.400000000000006</v>
      </c>
      <c r="H23" s="42"/>
      <c r="I23" s="42"/>
      <c r="J23" s="26">
        <v>2012</v>
      </c>
      <c r="K23" s="53">
        <f t="shared" si="29"/>
        <v>1.039348710990502</v>
      </c>
      <c r="L23" s="53">
        <f t="shared" si="29"/>
        <v>1.0176278015613196</v>
      </c>
      <c r="M23" s="53">
        <f t="shared" si="29"/>
        <v>1.0047762694821518</v>
      </c>
      <c r="N23" s="53">
        <f t="shared" si="29"/>
        <v>1.0231611096971238</v>
      </c>
      <c r="O23" s="53">
        <f t="shared" si="29"/>
        <v>1.0350164932758181</v>
      </c>
      <c r="P23" s="53">
        <f t="shared" si="29"/>
        <v>1.0427263479145474</v>
      </c>
      <c r="Q23" s="6"/>
      <c r="R23" s="23" t="s">
        <v>33</v>
      </c>
      <c r="S23" s="27">
        <f t="shared" si="30"/>
        <v>1.0349586016559338</v>
      </c>
      <c r="T23" s="27">
        <f t="shared" si="30"/>
        <v>1.0230237912509594</v>
      </c>
      <c r="U23" s="27">
        <f t="shared" si="30"/>
        <v>1.0131745629592095</v>
      </c>
      <c r="V23" s="27">
        <f t="shared" si="30"/>
        <v>1.0378827192527245</v>
      </c>
      <c r="W23" s="27">
        <f t="shared" si="30"/>
        <v>1.0327911179963853</v>
      </c>
      <c r="X23" s="27">
        <f t="shared" si="30"/>
        <v>1.0309278350515463</v>
      </c>
      <c r="Y23" s="6"/>
      <c r="Z23" s="23"/>
      <c r="AA23" s="6"/>
      <c r="AB23" s="6"/>
      <c r="AC23" s="6"/>
      <c r="AD23" s="6"/>
      <c r="AE23" s="6"/>
      <c r="AF23" s="6"/>
      <c r="AG23" s="6"/>
      <c r="AH23" s="6"/>
      <c r="AI23" s="23"/>
      <c r="AJ23" s="6"/>
      <c r="AK23" s="6"/>
      <c r="AL23" s="6"/>
      <c r="AM23" s="6"/>
      <c r="AN23" s="6"/>
      <c r="AO23" s="23"/>
      <c r="AP23" s="6"/>
      <c r="AQ23" s="6"/>
      <c r="AR23" s="6"/>
      <c r="AS23" s="6"/>
      <c r="AT23" s="6"/>
      <c r="AU23" s="23"/>
      <c r="AV23" s="6"/>
      <c r="AW23" s="6"/>
      <c r="AX23" s="6"/>
    </row>
    <row r="24" spans="1:50" x14ac:dyDescent="0.25">
      <c r="A24" s="17">
        <v>37408</v>
      </c>
      <c r="B24" s="40">
        <v>74.599999999999994</v>
      </c>
      <c r="C24" s="95">
        <v>76.599999999999994</v>
      </c>
      <c r="D24" s="19">
        <v>91.6</v>
      </c>
      <c r="E24" s="19">
        <v>75.2</v>
      </c>
      <c r="F24" s="19">
        <v>69.2</v>
      </c>
      <c r="G24" s="19">
        <v>68.5</v>
      </c>
      <c r="H24" s="42"/>
      <c r="I24" s="42"/>
      <c r="J24" s="26">
        <v>2013</v>
      </c>
      <c r="K24" s="53">
        <f t="shared" si="29"/>
        <v>1.0376414273281114</v>
      </c>
      <c r="L24" s="53">
        <f t="shared" si="29"/>
        <v>1.0244988864142539</v>
      </c>
      <c r="M24" s="53">
        <f t="shared" si="29"/>
        <v>1.0350262697022767</v>
      </c>
      <c r="N24" s="53">
        <f t="shared" si="29"/>
        <v>1.0077114427860696</v>
      </c>
      <c r="O24" s="53">
        <f t="shared" si="29"/>
        <v>1.0392253003187055</v>
      </c>
      <c r="P24" s="53">
        <f t="shared" si="29"/>
        <v>1.0351219512195122</v>
      </c>
      <c r="Q24" s="6"/>
      <c r="R24" s="23" t="s">
        <v>34</v>
      </c>
      <c r="S24" s="27">
        <f t="shared" si="30"/>
        <v>1.0422222222222222</v>
      </c>
      <c r="T24" s="27">
        <f t="shared" si="30"/>
        <v>1.0227556889222307</v>
      </c>
      <c r="U24" s="27">
        <f t="shared" si="30"/>
        <v>1.01600400100025</v>
      </c>
      <c r="V24" s="27">
        <f t="shared" si="30"/>
        <v>1.0089999999999999</v>
      </c>
      <c r="W24" s="27">
        <f t="shared" si="30"/>
        <v>1.0422499999999999</v>
      </c>
      <c r="X24" s="27">
        <f t="shared" si="30"/>
        <v>1.04725</v>
      </c>
      <c r="Y24" s="6"/>
      <c r="Z24" s="23"/>
      <c r="AA24" s="6"/>
      <c r="AB24" s="6"/>
      <c r="AC24" s="6"/>
      <c r="AD24" s="6"/>
      <c r="AE24" s="6"/>
      <c r="AF24" s="6"/>
      <c r="AG24" s="6"/>
      <c r="AH24" s="6"/>
      <c r="AI24" s="23"/>
      <c r="AJ24" s="6"/>
      <c r="AK24" s="6"/>
      <c r="AL24" s="6"/>
      <c r="AM24" s="6"/>
      <c r="AN24" s="6"/>
      <c r="AO24" s="23"/>
      <c r="AP24" s="6"/>
      <c r="AQ24" s="6"/>
      <c r="AR24" s="6"/>
      <c r="AS24" s="6"/>
      <c r="AT24" s="6"/>
      <c r="AU24" s="23"/>
      <c r="AV24" s="6"/>
      <c r="AW24" s="6"/>
      <c r="AX24" s="6"/>
    </row>
    <row r="25" spans="1:50" x14ac:dyDescent="0.25">
      <c r="A25" s="17">
        <v>37500</v>
      </c>
      <c r="B25" s="40">
        <v>75.599999999999994</v>
      </c>
      <c r="C25" s="95">
        <v>77.099999999999994</v>
      </c>
      <c r="D25" s="19">
        <v>91.8</v>
      </c>
      <c r="E25" s="19">
        <v>75.900000000000006</v>
      </c>
      <c r="F25" s="19">
        <v>70.400000000000006</v>
      </c>
      <c r="G25" s="19">
        <v>69.099999999999994</v>
      </c>
      <c r="H25" s="42"/>
      <c r="I25" s="42"/>
      <c r="J25" s="23"/>
      <c r="K25" s="44"/>
      <c r="L25" s="44"/>
      <c r="M25" s="44"/>
      <c r="N25" s="44"/>
      <c r="O25" s="44"/>
      <c r="P25" s="44"/>
      <c r="Q25" s="6"/>
      <c r="R25" s="23"/>
      <c r="S25" s="6"/>
      <c r="T25" s="6"/>
      <c r="U25" s="6"/>
      <c r="V25" s="6"/>
      <c r="W25" s="6"/>
      <c r="X25" s="6"/>
      <c r="Y25" s="6"/>
      <c r="Z25" s="23"/>
      <c r="AA25" s="6"/>
      <c r="AB25" s="6"/>
      <c r="AC25" s="6"/>
      <c r="AD25" s="6"/>
      <c r="AE25" s="6"/>
      <c r="AF25" s="6"/>
      <c r="AG25" s="6"/>
      <c r="AH25" s="6"/>
      <c r="AI25" s="23"/>
      <c r="AJ25" s="6"/>
      <c r="AK25" s="6"/>
      <c r="AL25" s="6"/>
      <c r="AM25" s="6"/>
      <c r="AN25" s="6"/>
      <c r="AO25" s="23"/>
      <c r="AP25" s="6"/>
      <c r="AQ25" s="6"/>
      <c r="AR25" s="6"/>
      <c r="AS25" s="6"/>
      <c r="AT25" s="6"/>
      <c r="AU25" s="23"/>
      <c r="AV25" s="6"/>
      <c r="AW25" s="6"/>
      <c r="AX25" s="6"/>
    </row>
    <row r="26" spans="1:50" x14ac:dyDescent="0.25">
      <c r="A26" s="17">
        <v>37591</v>
      </c>
      <c r="B26" s="40">
        <v>76.5</v>
      </c>
      <c r="C26" s="95">
        <v>77.599999999999994</v>
      </c>
      <c r="D26" s="19">
        <v>91.9</v>
      </c>
      <c r="E26" s="19">
        <v>76.5</v>
      </c>
      <c r="F26" s="19">
        <v>70.7</v>
      </c>
      <c r="G26" s="19">
        <v>69.3</v>
      </c>
      <c r="H26" s="42"/>
      <c r="I26" s="42"/>
      <c r="J26" s="23"/>
      <c r="K26" s="51" t="s">
        <v>65</v>
      </c>
      <c r="L26" s="44"/>
      <c r="M26" s="44"/>
      <c r="N26" s="44"/>
      <c r="O26" s="44"/>
      <c r="P26" s="44"/>
      <c r="Q26" s="6"/>
      <c r="R26" s="23"/>
      <c r="S26" s="5" t="s">
        <v>65</v>
      </c>
      <c r="T26" s="6"/>
      <c r="U26" s="6"/>
      <c r="V26" s="6"/>
      <c r="W26" s="6"/>
      <c r="X26" s="6"/>
      <c r="Y26" s="6"/>
      <c r="Z26" s="23"/>
      <c r="AA26" s="6"/>
      <c r="AB26" s="6"/>
      <c r="AC26" s="6"/>
      <c r="AD26" s="6"/>
      <c r="AE26" s="6"/>
      <c r="AF26" s="6"/>
      <c r="AG26" s="6"/>
      <c r="AH26" s="6"/>
      <c r="AI26" s="23"/>
      <c r="AJ26" s="6"/>
      <c r="AK26" s="6"/>
      <c r="AL26" s="6"/>
      <c r="AM26" s="6"/>
      <c r="AN26" s="6"/>
      <c r="AO26" s="23"/>
      <c r="AP26" s="6"/>
      <c r="AQ26" s="6"/>
      <c r="AR26" s="6"/>
      <c r="AS26" s="6"/>
      <c r="AT26" s="6"/>
      <c r="AU26" s="23"/>
      <c r="AV26" s="6"/>
      <c r="AW26" s="6"/>
      <c r="AX26" s="6"/>
    </row>
    <row r="27" spans="1:50" x14ac:dyDescent="0.25">
      <c r="A27" s="17">
        <v>37681</v>
      </c>
      <c r="B27" s="40">
        <v>77.099999999999994</v>
      </c>
      <c r="C27" s="95">
        <v>78.599999999999994</v>
      </c>
      <c r="D27" s="19">
        <v>92.9</v>
      </c>
      <c r="E27" s="19">
        <v>77</v>
      </c>
      <c r="F27" s="19">
        <v>71</v>
      </c>
      <c r="G27" s="19">
        <v>70.900000000000006</v>
      </c>
      <c r="H27" s="42"/>
      <c r="I27" s="42"/>
      <c r="J27" s="23"/>
      <c r="K27" s="55" t="s">
        <v>35</v>
      </c>
      <c r="L27" s="55" t="s">
        <v>137</v>
      </c>
      <c r="M27" s="55" t="s">
        <v>36</v>
      </c>
      <c r="N27" s="55" t="s">
        <v>37</v>
      </c>
      <c r="O27" s="55" t="s">
        <v>38</v>
      </c>
      <c r="P27" s="55" t="s">
        <v>39</v>
      </c>
      <c r="Q27" s="6"/>
      <c r="R27" s="23"/>
      <c r="S27" s="50" t="s">
        <v>35</v>
      </c>
      <c r="T27" s="50" t="s">
        <v>137</v>
      </c>
      <c r="U27" s="50" t="s">
        <v>36</v>
      </c>
      <c r="V27" s="50" t="s">
        <v>37</v>
      </c>
      <c r="W27" s="50" t="s">
        <v>38</v>
      </c>
      <c r="X27" s="50" t="s">
        <v>39</v>
      </c>
      <c r="Y27" s="6"/>
      <c r="Z27" s="23"/>
      <c r="AA27" s="6"/>
      <c r="AB27" s="6"/>
      <c r="AC27" s="6"/>
      <c r="AD27" s="6"/>
      <c r="AE27" s="6"/>
      <c r="AF27" s="6"/>
      <c r="AG27" s="6"/>
      <c r="AH27" s="6"/>
      <c r="AI27" s="23"/>
      <c r="AJ27" s="6"/>
      <c r="AK27" s="6"/>
      <c r="AL27" s="6"/>
      <c r="AM27" s="6"/>
      <c r="AN27" s="6"/>
      <c r="AO27" s="23"/>
      <c r="AP27" s="6"/>
      <c r="AQ27" s="6"/>
      <c r="AR27" s="6"/>
      <c r="AS27" s="6"/>
      <c r="AT27" s="6"/>
      <c r="AU27" s="23"/>
      <c r="AV27" s="6"/>
      <c r="AW27" s="6"/>
      <c r="AX27" s="6"/>
    </row>
    <row r="28" spans="1:50" x14ac:dyDescent="0.25">
      <c r="A28" s="17">
        <v>37773</v>
      </c>
      <c r="B28" s="40">
        <v>77.8</v>
      </c>
      <c r="C28" s="95">
        <v>78.599999999999994</v>
      </c>
      <c r="D28" s="19">
        <v>93.1</v>
      </c>
      <c r="E28" s="19">
        <v>77.599999999999994</v>
      </c>
      <c r="F28" s="19">
        <v>71.400000000000006</v>
      </c>
      <c r="G28" s="19">
        <v>71.2</v>
      </c>
      <c r="H28" s="42"/>
      <c r="I28" s="42"/>
      <c r="J28" s="26">
        <v>2006</v>
      </c>
      <c r="K28" s="53">
        <f t="shared" ref="K28:P28" si="31">K6/K6</f>
        <v>1</v>
      </c>
      <c r="L28" s="53">
        <f t="shared" si="31"/>
        <v>1</v>
      </c>
      <c r="M28" s="53">
        <f t="shared" si="31"/>
        <v>1</v>
      </c>
      <c r="N28" s="53">
        <f t="shared" si="31"/>
        <v>1</v>
      </c>
      <c r="O28" s="53">
        <f t="shared" si="31"/>
        <v>1</v>
      </c>
      <c r="P28" s="53">
        <f t="shared" si="31"/>
        <v>1</v>
      </c>
      <c r="Q28" s="6"/>
      <c r="R28" s="23" t="s">
        <v>27</v>
      </c>
      <c r="S28" s="27">
        <f t="shared" ref="S28:X28" si="32">S6/S6</f>
        <v>1</v>
      </c>
      <c r="T28" s="27">
        <f t="shared" si="32"/>
        <v>1</v>
      </c>
      <c r="U28" s="27">
        <f t="shared" si="32"/>
        <v>1</v>
      </c>
      <c r="V28" s="27">
        <f t="shared" si="32"/>
        <v>1</v>
      </c>
      <c r="W28" s="27">
        <f t="shared" si="32"/>
        <v>1</v>
      </c>
      <c r="X28" s="27">
        <f t="shared" si="32"/>
        <v>1</v>
      </c>
      <c r="Y28" s="6"/>
      <c r="Z28" s="23"/>
      <c r="AA28" s="6"/>
      <c r="AB28" s="6"/>
      <c r="AC28" s="6"/>
      <c r="AD28" s="6"/>
      <c r="AE28" s="6"/>
      <c r="AF28" s="6"/>
      <c r="AG28" s="6"/>
      <c r="AH28" s="6"/>
      <c r="AI28" s="23"/>
      <c r="AJ28" s="6"/>
      <c r="AK28" s="6"/>
      <c r="AL28" s="6"/>
      <c r="AM28" s="6"/>
      <c r="AN28" s="6"/>
      <c r="AO28" s="23"/>
      <c r="AP28" s="6"/>
      <c r="AQ28" s="6"/>
      <c r="AR28" s="6"/>
      <c r="AS28" s="6"/>
      <c r="AT28" s="6"/>
      <c r="AU28" s="23"/>
      <c r="AV28" s="6"/>
      <c r="AW28" s="6"/>
      <c r="AX28" s="6"/>
    </row>
    <row r="29" spans="1:50" x14ac:dyDescent="0.25">
      <c r="A29" s="17">
        <v>37865</v>
      </c>
      <c r="B29" s="40">
        <v>78.599999999999994</v>
      </c>
      <c r="C29" s="95">
        <v>79.099999999999994</v>
      </c>
      <c r="D29" s="19">
        <v>93.4</v>
      </c>
      <c r="E29" s="19">
        <v>78.099999999999994</v>
      </c>
      <c r="F29" s="19">
        <v>73.2</v>
      </c>
      <c r="G29" s="19">
        <v>71</v>
      </c>
      <c r="H29" s="42"/>
      <c r="I29" s="42"/>
      <c r="J29" s="26">
        <v>2007</v>
      </c>
      <c r="K29" s="53">
        <f t="shared" ref="K29:P35" si="33">K6/K7</f>
        <v>0.96054385497200734</v>
      </c>
      <c r="L29" s="53">
        <f>L6/L7</f>
        <v>0.97725334091555305</v>
      </c>
      <c r="M29" s="53">
        <f t="shared" si="33"/>
        <v>1.0102301790281329</v>
      </c>
      <c r="N29" s="53">
        <f t="shared" si="33"/>
        <v>0.95589482612383381</v>
      </c>
      <c r="O29" s="53">
        <f t="shared" si="33"/>
        <v>0.95634920634920628</v>
      </c>
      <c r="P29" s="53">
        <f t="shared" si="33"/>
        <v>0.96777054997043177</v>
      </c>
      <c r="Q29" s="6"/>
      <c r="R29" s="23" t="s">
        <v>28</v>
      </c>
      <c r="S29" s="27">
        <f t="shared" ref="S29:X35" si="34">S6/S7</f>
        <v>0.95426082221617214</v>
      </c>
      <c r="T29" s="27">
        <f t="shared" si="34"/>
        <v>0.97123130034522454</v>
      </c>
      <c r="U29" s="27">
        <f t="shared" si="34"/>
        <v>1.0045848191543556</v>
      </c>
      <c r="V29" s="27">
        <f t="shared" si="34"/>
        <v>0.95004306632213598</v>
      </c>
      <c r="W29" s="27">
        <f t="shared" si="34"/>
        <v>0.95595479571138786</v>
      </c>
      <c r="X29" s="27">
        <f t="shared" si="34"/>
        <v>0.95064313490876462</v>
      </c>
      <c r="Y29" s="6"/>
      <c r="Z29" s="23"/>
      <c r="AA29" s="6"/>
      <c r="AB29" s="6"/>
      <c r="AC29" s="6"/>
      <c r="AD29" s="6"/>
      <c r="AE29" s="6"/>
      <c r="AF29" s="6"/>
      <c r="AG29" s="6"/>
      <c r="AH29" s="6"/>
      <c r="AI29" s="23"/>
      <c r="AJ29" s="6"/>
      <c r="AK29" s="6"/>
      <c r="AL29" s="6"/>
      <c r="AM29" s="6"/>
      <c r="AN29" s="6"/>
      <c r="AO29" s="23"/>
      <c r="AP29" s="6"/>
      <c r="AQ29" s="6"/>
      <c r="AR29" s="6"/>
      <c r="AS29" s="6"/>
      <c r="AT29" s="6"/>
      <c r="AU29" s="23"/>
      <c r="AV29" s="6"/>
      <c r="AW29" s="6"/>
      <c r="AX29" s="6"/>
    </row>
    <row r="30" spans="1:50" x14ac:dyDescent="0.25">
      <c r="A30" s="17">
        <v>37956</v>
      </c>
      <c r="B30" s="40">
        <v>79.3</v>
      </c>
      <c r="C30" s="95">
        <v>79.5</v>
      </c>
      <c r="D30" s="19">
        <v>93.5</v>
      </c>
      <c r="E30" s="19">
        <v>78.5</v>
      </c>
      <c r="F30" s="19">
        <v>73.5</v>
      </c>
      <c r="G30" s="19">
        <v>71.900000000000006</v>
      </c>
      <c r="H30" s="42"/>
      <c r="I30" s="42"/>
      <c r="J30" s="26">
        <v>2008</v>
      </c>
      <c r="K30" s="53">
        <f>K7/K8</f>
        <v>0.95958045535942704</v>
      </c>
      <c r="L30" s="53">
        <f t="shared" si="33"/>
        <v>0.95831062670299738</v>
      </c>
      <c r="M30" s="53">
        <f t="shared" si="33"/>
        <v>0.99923332481472016</v>
      </c>
      <c r="N30" s="53">
        <f t="shared" si="33"/>
        <v>0.95853658536585362</v>
      </c>
      <c r="O30" s="53">
        <f t="shared" si="33"/>
        <v>0.96843261048586315</v>
      </c>
      <c r="P30" s="53">
        <f t="shared" si="33"/>
        <v>0.96463205932686813</v>
      </c>
      <c r="Q30" s="6"/>
      <c r="R30" s="23" t="s">
        <v>29</v>
      </c>
      <c r="S30" s="27">
        <f t="shared" si="34"/>
        <v>0.95975960282205375</v>
      </c>
      <c r="T30" s="27">
        <f t="shared" si="34"/>
        <v>0.96743668243807401</v>
      </c>
      <c r="U30" s="27">
        <f t="shared" si="34"/>
        <v>1.0064086131761085</v>
      </c>
      <c r="V30" s="27">
        <f t="shared" si="34"/>
        <v>0.96481994459833798</v>
      </c>
      <c r="W30" s="27">
        <f t="shared" si="34"/>
        <v>0.96396648044692745</v>
      </c>
      <c r="X30" s="27">
        <f t="shared" si="34"/>
        <v>0.97039187227866475</v>
      </c>
      <c r="Y30" s="6"/>
      <c r="Z30" s="23"/>
      <c r="AA30" s="6"/>
      <c r="AB30" s="6"/>
      <c r="AC30" s="6"/>
      <c r="AD30" s="6"/>
      <c r="AE30" s="6"/>
      <c r="AF30" s="6"/>
      <c r="AG30" s="6"/>
      <c r="AH30" s="6"/>
      <c r="AI30" s="23"/>
      <c r="AJ30" s="6"/>
      <c r="AK30" s="6"/>
      <c r="AL30" s="6"/>
      <c r="AM30" s="6"/>
      <c r="AN30" s="6"/>
      <c r="AO30" s="23"/>
      <c r="AP30" s="6"/>
      <c r="AQ30" s="6"/>
      <c r="AR30" s="6"/>
      <c r="AS30" s="6"/>
      <c r="AT30" s="6"/>
      <c r="AU30" s="23"/>
      <c r="AV30" s="6"/>
      <c r="AW30" s="6"/>
      <c r="AX30" s="6"/>
    </row>
    <row r="31" spans="1:50" x14ac:dyDescent="0.25">
      <c r="A31" s="17">
        <v>38047</v>
      </c>
      <c r="B31" s="40">
        <v>80.400000000000006</v>
      </c>
      <c r="C31" s="95">
        <v>80.2</v>
      </c>
      <c r="D31" s="19">
        <v>94.2</v>
      </c>
      <c r="E31" s="19">
        <v>79.3</v>
      </c>
      <c r="F31" s="19">
        <v>76.599999999999994</v>
      </c>
      <c r="G31" s="19">
        <v>73.900000000000006</v>
      </c>
      <c r="H31" s="42"/>
      <c r="I31" s="42"/>
      <c r="J31" s="26">
        <v>2009</v>
      </c>
      <c r="K31" s="53">
        <f t="shared" si="33"/>
        <v>0.95808823529411757</v>
      </c>
      <c r="L31" s="53">
        <f t="shared" si="33"/>
        <v>0.98259705488621152</v>
      </c>
      <c r="M31" s="53">
        <f t="shared" si="33"/>
        <v>1.0092855300490071</v>
      </c>
      <c r="N31" s="53">
        <f>N8/N9</f>
        <v>0.97412882787750799</v>
      </c>
      <c r="O31" s="53">
        <f t="shared" si="33"/>
        <v>0.97043153969099638</v>
      </c>
      <c r="P31" s="53">
        <f t="shared" si="33"/>
        <v>0.95479302832244017</v>
      </c>
      <c r="Q31" s="6"/>
      <c r="R31" s="23" t="s">
        <v>30</v>
      </c>
      <c r="S31" s="27">
        <f t="shared" si="34"/>
        <v>0.95674999999999999</v>
      </c>
      <c r="T31" s="27">
        <f t="shared" si="34"/>
        <v>0.969770580296896</v>
      </c>
      <c r="U31" s="27">
        <f t="shared" si="34"/>
        <v>0.99642401021711369</v>
      </c>
      <c r="V31" s="27">
        <f t="shared" si="34"/>
        <v>0.96524064171122992</v>
      </c>
      <c r="W31" s="27">
        <f t="shared" si="34"/>
        <v>0.95824411134903653</v>
      </c>
      <c r="X31" s="27">
        <f t="shared" si="34"/>
        <v>0.95907572383073503</v>
      </c>
      <c r="Y31" s="6"/>
      <c r="Z31" s="23"/>
      <c r="AA31" s="6"/>
      <c r="AB31" s="6"/>
      <c r="AC31" s="6"/>
      <c r="AD31" s="6"/>
      <c r="AE31" s="6"/>
      <c r="AF31" s="6"/>
      <c r="AG31" s="6"/>
      <c r="AH31" s="6"/>
      <c r="AI31" s="23"/>
      <c r="AJ31" s="6"/>
      <c r="AK31" s="6"/>
      <c r="AL31" s="6"/>
      <c r="AM31" s="6"/>
      <c r="AN31" s="6"/>
      <c r="AO31" s="23"/>
      <c r="AP31" s="6"/>
      <c r="AQ31" s="6"/>
      <c r="AR31" s="6"/>
      <c r="AS31" s="6"/>
      <c r="AT31" s="6"/>
      <c r="AU31" s="23"/>
      <c r="AV31" s="6"/>
      <c r="AW31" s="6"/>
      <c r="AX31" s="6"/>
    </row>
    <row r="32" spans="1:50" x14ac:dyDescent="0.25">
      <c r="A32" s="17">
        <v>38139</v>
      </c>
      <c r="B32" s="40">
        <v>81.2</v>
      </c>
      <c r="C32" s="95">
        <v>80.599999999999994</v>
      </c>
      <c r="D32" s="19">
        <v>95.3</v>
      </c>
      <c r="E32" s="19">
        <v>79.8</v>
      </c>
      <c r="F32" s="19">
        <v>76.5</v>
      </c>
      <c r="G32" s="19">
        <v>74.099999999999994</v>
      </c>
      <c r="H32" s="42"/>
      <c r="I32" s="42"/>
      <c r="J32" s="26">
        <v>2010</v>
      </c>
      <c r="K32" s="53">
        <f t="shared" si="33"/>
        <v>0.95550351288056201</v>
      </c>
      <c r="L32" s="53">
        <f t="shared" si="33"/>
        <v>0.97164412070759631</v>
      </c>
      <c r="M32" s="53">
        <f t="shared" si="33"/>
        <v>0.98651399491094149</v>
      </c>
      <c r="N32" s="53">
        <f t="shared" si="33"/>
        <v>0.991363517403821</v>
      </c>
      <c r="O32" s="53">
        <f t="shared" si="33"/>
        <v>0.9834948912758712</v>
      </c>
      <c r="P32" s="53">
        <f t="shared" si="33"/>
        <v>0.96150824823252168</v>
      </c>
      <c r="Q32" s="6"/>
      <c r="R32" s="23" t="s">
        <v>31</v>
      </c>
      <c r="S32" s="27">
        <f t="shared" si="34"/>
        <v>0.95831336847149018</v>
      </c>
      <c r="T32" s="27">
        <f t="shared" si="34"/>
        <v>0.97731469269322069</v>
      </c>
      <c r="U32" s="27">
        <f t="shared" si="34"/>
        <v>1.0066855232707637</v>
      </c>
      <c r="V32" s="27">
        <f t="shared" si="34"/>
        <v>0.98136971923379701</v>
      </c>
      <c r="W32" s="27">
        <f t="shared" si="34"/>
        <v>0.99229747675962809</v>
      </c>
      <c r="X32" s="27">
        <f t="shared" si="34"/>
        <v>0.96119882258496103</v>
      </c>
      <c r="Y32" s="6"/>
      <c r="Z32" s="23"/>
      <c r="AA32" s="6"/>
      <c r="AB32" s="6"/>
      <c r="AC32" s="6"/>
      <c r="AD32" s="6"/>
      <c r="AE32" s="6"/>
      <c r="AF32" s="6"/>
      <c r="AG32" s="6"/>
      <c r="AH32" s="6"/>
      <c r="AI32" s="23"/>
      <c r="AJ32" s="6"/>
      <c r="AK32" s="6"/>
      <c r="AL32" s="6"/>
      <c r="AM32" s="6"/>
      <c r="AN32" s="6"/>
      <c r="AO32" s="23"/>
      <c r="AP32" s="6"/>
      <c r="AQ32" s="6"/>
      <c r="AR32" s="6"/>
      <c r="AS32" s="6"/>
      <c r="AT32" s="6"/>
      <c r="AU32" s="23"/>
      <c r="AV32" s="6"/>
      <c r="AW32" s="6"/>
      <c r="AX32" s="6"/>
    </row>
    <row r="33" spans="1:50" x14ac:dyDescent="0.25">
      <c r="A33" s="17">
        <v>38231</v>
      </c>
      <c r="B33" s="40">
        <v>82.1</v>
      </c>
      <c r="C33" s="95">
        <v>80.900000000000006</v>
      </c>
      <c r="D33" s="19">
        <v>93.5</v>
      </c>
      <c r="E33" s="19">
        <v>80.099999999999994</v>
      </c>
      <c r="F33" s="19">
        <v>77.099999999999994</v>
      </c>
      <c r="G33" s="19">
        <v>74.8</v>
      </c>
      <c r="H33" s="42"/>
      <c r="I33" s="42"/>
      <c r="J33" s="26">
        <v>2011</v>
      </c>
      <c r="K33" s="53">
        <f t="shared" si="33"/>
        <v>0.96562641338760735</v>
      </c>
      <c r="L33" s="53">
        <f t="shared" si="33"/>
        <v>0.96801813145303439</v>
      </c>
      <c r="M33" s="53">
        <f t="shared" si="33"/>
        <v>0.98793363499245845</v>
      </c>
      <c r="N33" s="53">
        <f t="shared" si="33"/>
        <v>0.97251208959022639</v>
      </c>
      <c r="O33" s="53">
        <f t="shared" si="33"/>
        <v>0.96853590459274286</v>
      </c>
      <c r="P33" s="53">
        <f t="shared" si="33"/>
        <v>0.97126144455747709</v>
      </c>
      <c r="Q33" s="6"/>
      <c r="R33" s="23" t="s">
        <v>32</v>
      </c>
      <c r="S33" s="27">
        <f t="shared" si="34"/>
        <v>0.95998160073597061</v>
      </c>
      <c r="T33" s="27">
        <f t="shared" si="34"/>
        <v>0.96981325147096453</v>
      </c>
      <c r="U33" s="27">
        <f t="shared" si="34"/>
        <v>0.98530529516088161</v>
      </c>
      <c r="V33" s="27">
        <f t="shared" si="34"/>
        <v>0.98884276076803324</v>
      </c>
      <c r="W33" s="27">
        <f t="shared" si="34"/>
        <v>0.97211463981409774</v>
      </c>
      <c r="X33" s="27">
        <f t="shared" si="34"/>
        <v>0.96314432989690735</v>
      </c>
      <c r="Y33" s="6"/>
      <c r="Z33" s="23"/>
      <c r="AA33" s="6"/>
      <c r="AB33" s="6"/>
      <c r="AC33" s="6"/>
      <c r="AD33" s="6"/>
      <c r="AE33" s="6"/>
      <c r="AF33" s="6"/>
      <c r="AG33" s="6"/>
      <c r="AH33" s="6"/>
      <c r="AI33" s="23"/>
      <c r="AJ33" s="6"/>
      <c r="AK33" s="6"/>
      <c r="AL33" s="6"/>
      <c r="AM33" s="6"/>
      <c r="AN33" s="6"/>
      <c r="AO33" s="23"/>
      <c r="AP33" s="6"/>
      <c r="AQ33" s="6"/>
      <c r="AR33" s="6"/>
      <c r="AS33" s="6"/>
      <c r="AT33" s="6"/>
      <c r="AU33" s="23"/>
      <c r="AV33" s="6"/>
      <c r="AW33" s="6"/>
      <c r="AX33" s="6"/>
    </row>
    <row r="34" spans="1:50" x14ac:dyDescent="0.25">
      <c r="A34" s="17">
        <v>38322</v>
      </c>
      <c r="B34" s="40">
        <v>82.6</v>
      </c>
      <c r="C34" s="95">
        <v>81.5</v>
      </c>
      <c r="D34" s="19">
        <v>93.8</v>
      </c>
      <c r="E34" s="19">
        <v>80.400000000000006</v>
      </c>
      <c r="F34" s="19">
        <v>77.400000000000006</v>
      </c>
      <c r="G34" s="19">
        <v>75</v>
      </c>
      <c r="H34" s="42"/>
      <c r="I34" s="42"/>
      <c r="J34" s="26">
        <v>2012</v>
      </c>
      <c r="K34" s="53">
        <f t="shared" si="33"/>
        <v>0.96214099216710192</v>
      </c>
      <c r="L34" s="53">
        <f t="shared" si="33"/>
        <v>0.98267755506062859</v>
      </c>
      <c r="M34" s="53">
        <f t="shared" si="33"/>
        <v>0.99524643482611952</v>
      </c>
      <c r="N34" s="53">
        <f t="shared" si="33"/>
        <v>0.9773631840796021</v>
      </c>
      <c r="O34" s="53">
        <f t="shared" si="33"/>
        <v>0.9661681784751166</v>
      </c>
      <c r="P34" s="53">
        <f t="shared" si="33"/>
        <v>0.9590243902439024</v>
      </c>
      <c r="Q34" s="6"/>
      <c r="R34" s="23" t="s">
        <v>33</v>
      </c>
      <c r="S34" s="27">
        <f t="shared" si="34"/>
        <v>0.96622222222222209</v>
      </c>
      <c r="T34" s="27">
        <f t="shared" si="34"/>
        <v>0.9774943735933983</v>
      </c>
      <c r="U34" s="27">
        <f t="shared" si="34"/>
        <v>0.98699674918729685</v>
      </c>
      <c r="V34" s="27">
        <f t="shared" si="34"/>
        <v>0.96349999999999991</v>
      </c>
      <c r="W34" s="27">
        <f t="shared" si="34"/>
        <v>0.96824999999999983</v>
      </c>
      <c r="X34" s="27">
        <f t="shared" si="34"/>
        <v>0.97</v>
      </c>
      <c r="Y34" s="6"/>
      <c r="Z34" s="23"/>
      <c r="AA34" s="6"/>
      <c r="AB34" s="6"/>
      <c r="AC34" s="6"/>
      <c r="AD34" s="6"/>
      <c r="AE34" s="6"/>
      <c r="AF34" s="6"/>
      <c r="AG34" s="6"/>
      <c r="AH34" s="6"/>
      <c r="AI34" s="23"/>
      <c r="AJ34" s="6"/>
      <c r="AK34" s="6"/>
      <c r="AL34" s="6"/>
      <c r="AM34" s="6"/>
      <c r="AN34" s="6"/>
      <c r="AO34" s="23"/>
      <c r="AP34" s="6"/>
      <c r="AQ34" s="6"/>
      <c r="AR34" s="6"/>
      <c r="AS34" s="6"/>
      <c r="AT34" s="6"/>
      <c r="AU34" s="23"/>
      <c r="AV34" s="6"/>
      <c r="AW34" s="6"/>
      <c r="AX34" s="6"/>
    </row>
    <row r="35" spans="1:50" x14ac:dyDescent="0.25">
      <c r="A35" s="17">
        <v>38412</v>
      </c>
      <c r="B35" s="40">
        <v>84</v>
      </c>
      <c r="C35" s="95">
        <v>82.1</v>
      </c>
      <c r="D35" s="19">
        <v>94</v>
      </c>
      <c r="E35" s="19">
        <v>81.400000000000006</v>
      </c>
      <c r="F35" s="19">
        <v>77.8</v>
      </c>
      <c r="G35" s="19">
        <v>76</v>
      </c>
      <c r="H35" s="42"/>
      <c r="I35" s="42"/>
      <c r="J35" s="26">
        <v>2013</v>
      </c>
      <c r="K35" s="53">
        <f t="shared" si="33"/>
        <v>0.96372405116376614</v>
      </c>
      <c r="L35" s="53">
        <f t="shared" si="33"/>
        <v>0.97608695652173916</v>
      </c>
      <c r="M35" s="53">
        <f t="shared" si="33"/>
        <v>0.96615905245346867</v>
      </c>
      <c r="N35" s="53">
        <f t="shared" si="33"/>
        <v>0.99234756850160444</v>
      </c>
      <c r="O35" s="53">
        <f t="shared" si="33"/>
        <v>0.96225524887945268</v>
      </c>
      <c r="P35" s="53">
        <f t="shared" si="33"/>
        <v>0.96606974552309133</v>
      </c>
      <c r="Q35" s="6"/>
      <c r="R35" s="23" t="s">
        <v>34</v>
      </c>
      <c r="S35" s="27">
        <f t="shared" si="34"/>
        <v>0.95948827292110872</v>
      </c>
      <c r="T35" s="27">
        <f t="shared" si="34"/>
        <v>0.97775061124694362</v>
      </c>
      <c r="U35" s="27">
        <f t="shared" si="34"/>
        <v>0.98424809254245638</v>
      </c>
      <c r="V35" s="27">
        <f t="shared" si="34"/>
        <v>0.99108027750247774</v>
      </c>
      <c r="W35" s="27">
        <f t="shared" si="34"/>
        <v>0.95946270088750307</v>
      </c>
      <c r="X35" s="27">
        <f t="shared" si="34"/>
        <v>0.95488183337312016</v>
      </c>
      <c r="Y35" s="6"/>
      <c r="Z35" s="23"/>
      <c r="AA35" s="6"/>
      <c r="AB35" s="6"/>
      <c r="AC35" s="6"/>
      <c r="AD35" s="6"/>
      <c r="AE35" s="6"/>
      <c r="AF35" s="6"/>
      <c r="AG35" s="6"/>
      <c r="AH35" s="6"/>
      <c r="AI35" s="23"/>
      <c r="AJ35" s="6"/>
      <c r="AK35" s="6"/>
      <c r="AL35" s="6"/>
      <c r="AM35" s="6"/>
      <c r="AN35" s="6"/>
      <c r="AO35" s="23"/>
      <c r="AP35" s="6"/>
      <c r="AQ35" s="6"/>
      <c r="AR35" s="6"/>
      <c r="AS35" s="6"/>
      <c r="AT35" s="6"/>
      <c r="AU35" s="23"/>
      <c r="AV35" s="6"/>
      <c r="AW35" s="6"/>
      <c r="AX35" s="6"/>
    </row>
    <row r="36" spans="1:50" x14ac:dyDescent="0.25">
      <c r="A36" s="17">
        <v>38504</v>
      </c>
      <c r="B36" s="40">
        <v>84.4</v>
      </c>
      <c r="C36" s="95">
        <v>82.6</v>
      </c>
      <c r="D36" s="19">
        <v>96.1</v>
      </c>
      <c r="E36" s="19">
        <v>81.8</v>
      </c>
      <c r="F36" s="19">
        <v>78.7</v>
      </c>
      <c r="G36" s="19">
        <v>76.3</v>
      </c>
      <c r="H36" s="42"/>
      <c r="I36" s="42"/>
      <c r="J36" s="23"/>
      <c r="K36" s="44"/>
      <c r="L36" s="44"/>
      <c r="M36" s="44"/>
      <c r="N36" s="44"/>
      <c r="O36" s="44"/>
      <c r="P36" s="44"/>
      <c r="Q36" s="6"/>
      <c r="R36" s="23"/>
      <c r="S36" s="6"/>
      <c r="T36" s="6"/>
      <c r="U36" s="6"/>
      <c r="V36" s="6"/>
      <c r="W36" s="6"/>
      <c r="X36" s="6"/>
      <c r="Y36" s="6"/>
      <c r="Z36" s="23"/>
      <c r="AA36" s="6"/>
      <c r="AB36" s="6"/>
      <c r="AC36" s="6"/>
      <c r="AD36" s="6"/>
      <c r="AE36" s="6"/>
      <c r="AF36" s="6"/>
      <c r="AG36" s="6"/>
      <c r="AH36" s="6"/>
      <c r="AI36" s="23"/>
      <c r="AJ36" s="6"/>
      <c r="AK36" s="6"/>
      <c r="AL36" s="6"/>
      <c r="AM36" s="6"/>
      <c r="AN36" s="6"/>
      <c r="AO36" s="23"/>
      <c r="AP36" s="6"/>
      <c r="AQ36" s="6"/>
      <c r="AR36" s="6"/>
      <c r="AS36" s="6"/>
      <c r="AT36" s="6"/>
      <c r="AU36" s="23"/>
      <c r="AV36" s="6"/>
      <c r="AW36" s="6"/>
      <c r="AX36" s="6"/>
    </row>
    <row r="37" spans="1:50" x14ac:dyDescent="0.25">
      <c r="A37" s="17">
        <v>38596</v>
      </c>
      <c r="B37" s="40">
        <v>85.7</v>
      </c>
      <c r="C37" s="95">
        <v>83.4</v>
      </c>
      <c r="D37" s="19">
        <v>97.7</v>
      </c>
      <c r="E37" s="19">
        <v>82.5</v>
      </c>
      <c r="F37" s="19">
        <v>81.5</v>
      </c>
      <c r="G37" s="19">
        <v>77.8</v>
      </c>
      <c r="H37" s="42"/>
      <c r="I37" s="42"/>
      <c r="J37" s="23"/>
      <c r="K37" s="27"/>
      <c r="L37" s="27"/>
      <c r="M37" s="27"/>
      <c r="N37" s="27"/>
      <c r="O37" s="27"/>
      <c r="P37" s="27"/>
      <c r="Q37" s="6"/>
      <c r="R37" s="23"/>
      <c r="S37" s="27"/>
      <c r="T37" s="27"/>
      <c r="U37" s="27"/>
      <c r="V37" s="27"/>
      <c r="W37" s="27"/>
      <c r="X37" s="27"/>
      <c r="Y37" s="6"/>
      <c r="Z37" s="23"/>
      <c r="AA37" s="6"/>
      <c r="AB37" s="6"/>
      <c r="AC37" s="6"/>
      <c r="AD37" s="6"/>
      <c r="AE37" s="6"/>
      <c r="AF37" s="6"/>
      <c r="AG37" s="6"/>
      <c r="AH37" s="6"/>
      <c r="AI37" s="23"/>
      <c r="AJ37" s="6"/>
      <c r="AK37" s="6"/>
      <c r="AL37" s="6"/>
      <c r="AM37" s="6"/>
      <c r="AN37" s="6"/>
      <c r="AO37" s="23"/>
      <c r="AP37" s="6"/>
      <c r="AQ37" s="6"/>
      <c r="AR37" s="6"/>
      <c r="AS37" s="6"/>
      <c r="AT37" s="6"/>
      <c r="AU37" s="23"/>
      <c r="AV37" s="6"/>
      <c r="AW37" s="6"/>
      <c r="AX37" s="6"/>
    </row>
    <row r="38" spans="1:50" x14ac:dyDescent="0.25">
      <c r="A38" s="17">
        <v>38687</v>
      </c>
      <c r="B38" s="40">
        <v>86.5</v>
      </c>
      <c r="C38" s="95">
        <v>83.8</v>
      </c>
      <c r="D38" s="19">
        <v>98.6</v>
      </c>
      <c r="E38" s="19">
        <v>83</v>
      </c>
      <c r="F38" s="19">
        <v>83</v>
      </c>
      <c r="G38" s="19">
        <v>78.5</v>
      </c>
      <c r="H38" s="42"/>
      <c r="I38" s="42"/>
      <c r="J38" s="23"/>
      <c r="K38" s="27"/>
      <c r="L38" s="27"/>
      <c r="M38" s="27"/>
      <c r="N38" s="27"/>
      <c r="O38" s="27"/>
      <c r="P38" s="27"/>
      <c r="Q38" s="6"/>
      <c r="R38" s="23"/>
      <c r="S38" s="27"/>
      <c r="T38" s="27"/>
      <c r="U38" s="27"/>
      <c r="V38" s="27"/>
      <c r="W38" s="27"/>
      <c r="X38" s="27"/>
      <c r="Y38" s="6"/>
      <c r="Z38" s="23"/>
      <c r="AA38" s="6"/>
      <c r="AB38" s="6"/>
      <c r="AC38" s="6"/>
      <c r="AD38" s="6"/>
      <c r="AE38" s="6"/>
      <c r="AF38" s="6"/>
      <c r="AG38" s="6"/>
      <c r="AH38" s="6"/>
      <c r="AI38" s="23"/>
      <c r="AJ38" s="6"/>
      <c r="AK38" s="6"/>
      <c r="AL38" s="6"/>
      <c r="AM38" s="6"/>
      <c r="AN38" s="6"/>
      <c r="AO38" s="23"/>
      <c r="AP38" s="6"/>
      <c r="AQ38" s="6"/>
      <c r="AR38" s="6"/>
      <c r="AS38" s="6"/>
      <c r="AT38" s="6"/>
      <c r="AU38" s="23"/>
      <c r="AV38" s="6"/>
      <c r="AW38" s="6"/>
      <c r="AX38" s="6"/>
    </row>
    <row r="39" spans="1:50" x14ac:dyDescent="0.25">
      <c r="A39" s="17">
        <v>38777</v>
      </c>
      <c r="B39" s="40">
        <v>88.5</v>
      </c>
      <c r="C39" s="95">
        <v>84.5</v>
      </c>
      <c r="D39" s="19">
        <v>99.2</v>
      </c>
      <c r="E39" s="19">
        <v>82.5</v>
      </c>
      <c r="F39" s="19">
        <v>82.4</v>
      </c>
      <c r="G39" s="19">
        <v>79.900000000000006</v>
      </c>
      <c r="H39" s="42"/>
      <c r="I39" s="42"/>
      <c r="J39" s="23"/>
      <c r="K39" s="27"/>
      <c r="L39" s="27"/>
      <c r="M39" s="27"/>
      <c r="N39" s="27"/>
      <c r="O39" s="27"/>
      <c r="P39" s="27"/>
      <c r="Q39" s="6"/>
      <c r="R39" s="23"/>
      <c r="S39" s="27"/>
      <c r="T39" s="27"/>
      <c r="U39" s="27"/>
      <c r="V39" s="27"/>
      <c r="W39" s="27"/>
      <c r="X39" s="27"/>
      <c r="Y39" s="6"/>
      <c r="Z39" s="23"/>
      <c r="AA39" s="6"/>
      <c r="AB39" s="6"/>
      <c r="AC39" s="6"/>
      <c r="AD39" s="6"/>
      <c r="AE39" s="6"/>
      <c r="AF39" s="6"/>
      <c r="AG39" s="6"/>
      <c r="AH39" s="6"/>
      <c r="AI39" s="23"/>
      <c r="AJ39" s="6"/>
      <c r="AK39" s="6"/>
      <c r="AL39" s="6"/>
      <c r="AM39" s="6"/>
      <c r="AN39" s="6"/>
      <c r="AO39" s="23"/>
      <c r="AP39" s="6"/>
      <c r="AQ39" s="6"/>
      <c r="AR39" s="6"/>
      <c r="AS39" s="6"/>
      <c r="AT39" s="6"/>
      <c r="AU39" s="23"/>
      <c r="AV39" s="6"/>
      <c r="AW39" s="6"/>
      <c r="AX39" s="6"/>
    </row>
    <row r="40" spans="1:50" x14ac:dyDescent="0.25">
      <c r="A40" s="17">
        <v>38869</v>
      </c>
      <c r="B40" s="40">
        <v>89.8</v>
      </c>
      <c r="C40" s="95">
        <v>85.9</v>
      </c>
      <c r="D40" s="19">
        <v>98.9</v>
      </c>
      <c r="E40" s="19">
        <v>82.9</v>
      </c>
      <c r="F40" s="19">
        <v>83</v>
      </c>
      <c r="G40" s="19">
        <v>81.599999999999994</v>
      </c>
      <c r="H40" s="42"/>
      <c r="I40" s="42"/>
      <c r="J40" s="23"/>
      <c r="K40" s="27"/>
      <c r="L40" s="27"/>
      <c r="M40" s="27"/>
      <c r="N40" s="27"/>
      <c r="O40" s="27"/>
      <c r="P40" s="27"/>
      <c r="Q40" s="6"/>
      <c r="R40" s="23"/>
      <c r="S40" s="27"/>
      <c r="T40" s="27"/>
      <c r="U40" s="27"/>
      <c r="V40" s="27"/>
      <c r="W40" s="27"/>
      <c r="X40" s="27"/>
      <c r="Y40" s="6"/>
      <c r="Z40" s="23"/>
      <c r="AA40" s="6"/>
      <c r="AB40" s="6"/>
      <c r="AC40" s="6"/>
      <c r="AD40" s="6"/>
      <c r="AE40" s="6"/>
      <c r="AF40" s="6"/>
      <c r="AG40" s="6"/>
      <c r="AH40" s="6"/>
      <c r="AI40" s="23"/>
      <c r="AJ40" s="6"/>
      <c r="AK40" s="6"/>
      <c r="AL40" s="6"/>
      <c r="AM40" s="6"/>
      <c r="AN40" s="6"/>
      <c r="AO40" s="23"/>
      <c r="AP40" s="6"/>
      <c r="AQ40" s="6"/>
      <c r="AR40" s="6"/>
      <c r="AS40" s="6"/>
      <c r="AT40" s="6"/>
      <c r="AU40" s="23"/>
      <c r="AV40" s="6"/>
      <c r="AW40" s="6"/>
      <c r="AX40" s="6"/>
    </row>
    <row r="41" spans="1:50" x14ac:dyDescent="0.25">
      <c r="A41" s="17">
        <v>38961</v>
      </c>
      <c r="B41" s="40">
        <v>90.6</v>
      </c>
      <c r="C41" s="95">
        <v>86.7</v>
      </c>
      <c r="D41" s="19">
        <v>99.3</v>
      </c>
      <c r="E41" s="19">
        <v>85.9</v>
      </c>
      <c r="F41" s="19">
        <v>85.8</v>
      </c>
      <c r="G41" s="19">
        <v>82.6</v>
      </c>
      <c r="H41" s="42"/>
      <c r="I41" s="42"/>
      <c r="J41" s="23"/>
      <c r="K41" s="27"/>
      <c r="L41" s="27"/>
      <c r="M41" s="27"/>
      <c r="N41" s="27"/>
      <c r="O41" s="27"/>
      <c r="P41" s="27"/>
      <c r="Q41" s="6"/>
      <c r="R41" s="23"/>
      <c r="S41" s="27"/>
      <c r="T41" s="27"/>
      <c r="U41" s="27"/>
      <c r="V41" s="27"/>
      <c r="W41" s="27"/>
      <c r="X41" s="27"/>
      <c r="Y41" s="6"/>
      <c r="Z41" s="23"/>
      <c r="AA41" s="6"/>
      <c r="AB41" s="6"/>
      <c r="AC41" s="6"/>
      <c r="AD41" s="6"/>
      <c r="AE41" s="6"/>
      <c r="AF41" s="6"/>
      <c r="AG41" s="6"/>
      <c r="AH41" s="6"/>
      <c r="AI41" s="23"/>
      <c r="AJ41" s="6"/>
      <c r="AK41" s="6"/>
      <c r="AL41" s="6"/>
      <c r="AM41" s="6"/>
      <c r="AN41" s="6"/>
      <c r="AO41" s="23"/>
      <c r="AP41" s="6"/>
      <c r="AQ41" s="6"/>
      <c r="AR41" s="6"/>
      <c r="AS41" s="6"/>
      <c r="AT41" s="6"/>
      <c r="AU41" s="23"/>
      <c r="AV41" s="6"/>
      <c r="AW41" s="6"/>
      <c r="AX41" s="6"/>
    </row>
    <row r="42" spans="1:50" x14ac:dyDescent="0.25">
      <c r="A42" s="17">
        <v>39052</v>
      </c>
      <c r="B42" s="40">
        <v>91.4</v>
      </c>
      <c r="C42" s="95">
        <v>86.6</v>
      </c>
      <c r="D42" s="19">
        <v>97.6</v>
      </c>
      <c r="E42" s="19">
        <v>86.8</v>
      </c>
      <c r="F42" s="19">
        <v>86.2</v>
      </c>
      <c r="G42" s="19">
        <v>83.2</v>
      </c>
      <c r="H42" s="42"/>
      <c r="I42" s="42"/>
      <c r="J42" s="23"/>
      <c r="K42" s="27"/>
      <c r="L42" s="27"/>
      <c r="M42" s="27"/>
      <c r="N42" s="27"/>
      <c r="O42" s="27"/>
      <c r="P42" s="27"/>
      <c r="Q42" s="6"/>
      <c r="R42" s="23"/>
      <c r="S42" s="27"/>
      <c r="T42" s="27"/>
      <c r="U42" s="27"/>
      <c r="V42" s="27"/>
      <c r="W42" s="27"/>
      <c r="X42" s="27"/>
      <c r="Y42" s="6"/>
      <c r="Z42" s="23"/>
      <c r="AA42" s="6"/>
      <c r="AB42" s="6"/>
      <c r="AC42" s="6"/>
      <c r="AD42" s="6"/>
      <c r="AE42" s="6"/>
      <c r="AF42" s="6"/>
      <c r="AG42" s="6"/>
      <c r="AH42" s="6"/>
      <c r="AI42" s="23"/>
      <c r="AJ42" s="6"/>
      <c r="AK42" s="6"/>
      <c r="AL42" s="6"/>
      <c r="AM42" s="6"/>
      <c r="AN42" s="6"/>
      <c r="AO42" s="23"/>
      <c r="AP42" s="6"/>
      <c r="AQ42" s="6"/>
      <c r="AR42" s="6"/>
      <c r="AS42" s="6"/>
      <c r="AT42" s="6"/>
      <c r="AU42" s="23"/>
      <c r="AV42" s="6"/>
      <c r="AW42" s="6"/>
      <c r="AX42" s="6"/>
    </row>
    <row r="43" spans="1:50" x14ac:dyDescent="0.25">
      <c r="A43" s="17">
        <v>39142</v>
      </c>
      <c r="B43" s="40">
        <v>91.9</v>
      </c>
      <c r="C43" s="95">
        <v>86.6</v>
      </c>
      <c r="D43" s="19">
        <v>97.7</v>
      </c>
      <c r="E43" s="19">
        <v>87.8</v>
      </c>
      <c r="F43" s="19">
        <v>86.6</v>
      </c>
      <c r="G43" s="19">
        <v>84.1</v>
      </c>
      <c r="H43" s="42"/>
      <c r="I43" s="42"/>
      <c r="J43" s="1"/>
      <c r="K43" s="27"/>
      <c r="L43" s="27"/>
      <c r="M43" s="27"/>
      <c r="N43" s="27"/>
      <c r="O43" s="27"/>
      <c r="P43" s="27"/>
      <c r="R43" s="23"/>
      <c r="S43" s="27"/>
      <c r="T43" s="27"/>
      <c r="U43" s="27"/>
      <c r="V43" s="27"/>
      <c r="W43" s="27"/>
      <c r="X43" s="27"/>
    </row>
    <row r="44" spans="1:50" x14ac:dyDescent="0.25">
      <c r="A44" s="17">
        <v>39234</v>
      </c>
      <c r="B44" s="40">
        <v>93.4</v>
      </c>
      <c r="C44" s="95">
        <v>87.7</v>
      </c>
      <c r="D44" s="19">
        <v>98</v>
      </c>
      <c r="E44" s="19">
        <v>87.8</v>
      </c>
      <c r="F44" s="19">
        <v>86.5</v>
      </c>
      <c r="G44" s="19">
        <v>84.4</v>
      </c>
      <c r="H44" s="42"/>
      <c r="I44" s="42"/>
      <c r="J44" s="1"/>
      <c r="K44" s="27"/>
      <c r="L44" s="27"/>
      <c r="M44" s="27"/>
      <c r="N44" s="27"/>
      <c r="O44" s="27"/>
      <c r="P44" s="27"/>
      <c r="R44" s="23"/>
      <c r="S44" s="27"/>
      <c r="T44" s="27"/>
      <c r="U44" s="27"/>
      <c r="V44" s="27"/>
      <c r="W44" s="27"/>
      <c r="X44" s="27"/>
    </row>
    <row r="45" spans="1:50" x14ac:dyDescent="0.25">
      <c r="A45" s="17">
        <v>39326</v>
      </c>
      <c r="B45" s="40">
        <v>94.5</v>
      </c>
      <c r="C45" s="95">
        <v>88.3</v>
      </c>
      <c r="D45" s="19">
        <v>98</v>
      </c>
      <c r="E45" s="19">
        <v>88.8</v>
      </c>
      <c r="F45" s="19">
        <v>90</v>
      </c>
      <c r="G45" s="19">
        <v>84.6</v>
      </c>
      <c r="H45" s="42"/>
      <c r="I45" s="42"/>
      <c r="J45" s="1"/>
      <c r="K45" s="54"/>
      <c r="L45" s="54"/>
      <c r="M45" s="54"/>
      <c r="N45" s="54"/>
      <c r="O45" s="54"/>
      <c r="P45" s="54"/>
      <c r="S45" s="27"/>
      <c r="T45" s="27"/>
      <c r="U45" s="27"/>
      <c r="V45" s="27"/>
      <c r="W45" s="27"/>
      <c r="X45" s="27"/>
    </row>
    <row r="46" spans="1:50" x14ac:dyDescent="0.25">
      <c r="A46" s="17">
        <v>39417</v>
      </c>
      <c r="B46" s="40">
        <v>95.3</v>
      </c>
      <c r="C46" s="95">
        <v>89.1</v>
      </c>
      <c r="D46" s="19">
        <v>97.3</v>
      </c>
      <c r="E46" s="19">
        <v>89.3</v>
      </c>
      <c r="F46" s="19">
        <v>89.7</v>
      </c>
      <c r="G46" s="19">
        <v>85.1</v>
      </c>
      <c r="H46" s="42"/>
      <c r="I46" s="42"/>
      <c r="J46" s="1"/>
      <c r="K46" s="54"/>
      <c r="L46" s="54"/>
      <c r="M46" s="54"/>
      <c r="N46" s="54"/>
      <c r="O46" s="54"/>
      <c r="P46" s="52"/>
      <c r="Q46" s="25"/>
      <c r="R46" s="25"/>
      <c r="S46" s="6"/>
      <c r="T46" s="6"/>
      <c r="U46" s="6"/>
      <c r="V46" s="6"/>
      <c r="W46" s="6"/>
      <c r="X46" s="6"/>
    </row>
    <row r="47" spans="1:50" x14ac:dyDescent="0.25">
      <c r="A47" s="17">
        <v>39508</v>
      </c>
      <c r="B47" s="40">
        <v>96.2</v>
      </c>
      <c r="C47" s="95">
        <v>90.3</v>
      </c>
      <c r="D47" s="19">
        <v>97.4</v>
      </c>
      <c r="E47" s="19">
        <v>91.3</v>
      </c>
      <c r="F47" s="19">
        <v>89.4</v>
      </c>
      <c r="G47" s="19">
        <v>87.3</v>
      </c>
      <c r="H47" s="42"/>
      <c r="I47" s="42"/>
      <c r="J47" s="1"/>
      <c r="K47" s="54"/>
      <c r="L47" s="54"/>
      <c r="M47" s="54"/>
      <c r="N47" s="54"/>
      <c r="O47" s="54"/>
      <c r="P47" s="52"/>
      <c r="Q47" s="25"/>
      <c r="R47" s="25"/>
      <c r="S47" s="6"/>
      <c r="T47" s="6"/>
      <c r="U47" s="6"/>
      <c r="V47" s="6"/>
      <c r="W47" s="6"/>
      <c r="X47" s="6"/>
    </row>
    <row r="48" spans="1:50" x14ac:dyDescent="0.25">
      <c r="A48" s="17">
        <v>39600</v>
      </c>
      <c r="B48" s="40">
        <v>96.7</v>
      </c>
      <c r="C48" s="95">
        <v>91.6</v>
      </c>
      <c r="D48" s="19">
        <v>97.4</v>
      </c>
      <c r="E48" s="19">
        <v>91.6</v>
      </c>
      <c r="F48" s="19">
        <v>88.9</v>
      </c>
      <c r="G48" s="19">
        <v>87.5</v>
      </c>
      <c r="H48" s="42"/>
      <c r="I48" s="42"/>
      <c r="J48" s="1"/>
      <c r="K48" s="54"/>
      <c r="L48" s="54"/>
      <c r="M48" s="54"/>
      <c r="N48" s="54"/>
      <c r="O48" s="54"/>
      <c r="P48" s="52"/>
      <c r="Q48" s="25"/>
      <c r="R48" s="25"/>
      <c r="S48" s="6"/>
      <c r="T48" s="6"/>
      <c r="U48" s="6"/>
      <c r="V48" s="6"/>
      <c r="W48" s="6"/>
      <c r="X48" s="6"/>
    </row>
    <row r="49" spans="1:22" x14ac:dyDescent="0.25">
      <c r="A49" s="17">
        <v>39692</v>
      </c>
      <c r="B49" s="40">
        <v>98.1</v>
      </c>
      <c r="C49" s="95">
        <v>92.7</v>
      </c>
      <c r="D49" s="19">
        <v>99</v>
      </c>
      <c r="E49" s="19">
        <v>92.8</v>
      </c>
      <c r="F49" s="19">
        <v>92.4</v>
      </c>
      <c r="G49" s="19">
        <v>88</v>
      </c>
      <c r="H49" s="42"/>
      <c r="I49" s="42"/>
      <c r="J49" s="1"/>
      <c r="K49" s="54"/>
      <c r="L49" s="54"/>
      <c r="M49" s="54"/>
      <c r="N49" s="54"/>
      <c r="O49" s="54"/>
      <c r="P49" s="52"/>
      <c r="Q49" s="25"/>
      <c r="R49" s="25"/>
      <c r="S49" s="25"/>
      <c r="T49" s="25"/>
      <c r="U49" s="25"/>
      <c r="V49" s="1"/>
    </row>
    <row r="50" spans="1:22" x14ac:dyDescent="0.25">
      <c r="A50" s="17">
        <v>39783</v>
      </c>
      <c r="B50" s="40">
        <v>99.9</v>
      </c>
      <c r="C50" s="95">
        <v>92.4</v>
      </c>
      <c r="D50" s="19">
        <v>97.5</v>
      </c>
      <c r="E50" s="19">
        <v>93.3</v>
      </c>
      <c r="F50" s="19">
        <v>93.6</v>
      </c>
      <c r="G50" s="19">
        <v>87.8</v>
      </c>
      <c r="H50" s="42"/>
      <c r="I50" s="42"/>
      <c r="J50" s="1"/>
      <c r="K50" s="54"/>
      <c r="L50" s="54"/>
      <c r="M50" s="54"/>
      <c r="N50" s="54"/>
      <c r="O50" s="54"/>
      <c r="P50" s="52"/>
      <c r="Q50" s="25"/>
      <c r="R50" s="25"/>
      <c r="S50" s="25"/>
      <c r="T50" s="25"/>
      <c r="U50" s="25"/>
      <c r="V50" s="1"/>
    </row>
    <row r="51" spans="1:22" x14ac:dyDescent="0.25">
      <c r="A51" s="17">
        <v>39873</v>
      </c>
      <c r="B51" s="40">
        <v>100.8</v>
      </c>
      <c r="C51" s="95">
        <v>92.5</v>
      </c>
      <c r="D51" s="19">
        <v>97.8</v>
      </c>
      <c r="E51" s="19">
        <v>93.8</v>
      </c>
      <c r="F51" s="19">
        <v>93.9</v>
      </c>
      <c r="G51" s="19">
        <v>91.7</v>
      </c>
      <c r="H51" s="42"/>
      <c r="I51" s="42"/>
      <c r="J51" s="1"/>
      <c r="K51" s="54"/>
      <c r="L51" s="54"/>
      <c r="M51" s="54"/>
      <c r="N51" s="54"/>
      <c r="O51" s="54"/>
      <c r="P51" s="52"/>
      <c r="Q51" s="25"/>
      <c r="R51" s="25"/>
      <c r="S51" s="25"/>
      <c r="T51" s="25"/>
      <c r="U51" s="25"/>
      <c r="V51" s="1"/>
    </row>
    <row r="52" spans="1:22" x14ac:dyDescent="0.25">
      <c r="A52" s="17">
        <v>39965</v>
      </c>
      <c r="B52" s="40">
        <v>101.2</v>
      </c>
      <c r="C52" s="95">
        <v>92.9</v>
      </c>
      <c r="D52" s="19">
        <v>97.2</v>
      </c>
      <c r="E52" s="19">
        <v>94.1</v>
      </c>
      <c r="F52" s="19">
        <v>93.7</v>
      </c>
      <c r="G52" s="19">
        <v>91.7</v>
      </c>
      <c r="H52" s="42"/>
      <c r="I52" s="42"/>
      <c r="J52" s="1"/>
      <c r="K52" s="54"/>
      <c r="L52" s="54"/>
      <c r="M52" s="54"/>
      <c r="N52" s="54"/>
      <c r="O52" s="54"/>
      <c r="P52" s="52"/>
      <c r="Q52" s="25"/>
      <c r="R52" s="25"/>
      <c r="S52" s="25"/>
      <c r="T52" s="25"/>
      <c r="U52" s="25"/>
      <c r="V52" s="1"/>
    </row>
    <row r="53" spans="1:22" x14ac:dyDescent="0.25">
      <c r="A53" s="17">
        <v>40057</v>
      </c>
      <c r="B53" s="40">
        <v>102.4</v>
      </c>
      <c r="C53" s="95">
        <v>93.8</v>
      </c>
      <c r="D53" s="19">
        <v>97</v>
      </c>
      <c r="E53" s="19">
        <v>95.3</v>
      </c>
      <c r="F53" s="19">
        <v>93.6</v>
      </c>
      <c r="G53" s="19">
        <v>91.8</v>
      </c>
      <c r="H53" s="42"/>
      <c r="I53" s="42"/>
      <c r="J53" s="1"/>
      <c r="K53" s="54"/>
      <c r="L53" s="54"/>
      <c r="M53" s="54"/>
      <c r="N53" s="54"/>
      <c r="O53" s="54"/>
      <c r="P53" s="52"/>
      <c r="Q53" s="25"/>
      <c r="R53" s="25"/>
      <c r="S53" s="25"/>
      <c r="T53" s="25"/>
      <c r="U53" s="25"/>
      <c r="V53" s="1"/>
    </row>
    <row r="54" spans="1:22" x14ac:dyDescent="0.25">
      <c r="A54" s="17">
        <v>40148</v>
      </c>
      <c r="B54" s="40">
        <v>103.6</v>
      </c>
      <c r="C54" s="95">
        <v>94.3</v>
      </c>
      <c r="D54" s="19">
        <v>95.7</v>
      </c>
      <c r="E54" s="19">
        <v>95.6</v>
      </c>
      <c r="F54" s="19">
        <v>94.2</v>
      </c>
      <c r="G54" s="19">
        <v>92</v>
      </c>
      <c r="H54" s="42"/>
      <c r="I54" s="42"/>
      <c r="J54" s="1"/>
      <c r="K54" s="54"/>
      <c r="L54" s="54"/>
      <c r="M54" s="54"/>
      <c r="N54" s="54"/>
      <c r="O54" s="54"/>
      <c r="P54" s="54"/>
    </row>
    <row r="55" spans="1:22" x14ac:dyDescent="0.25">
      <c r="A55" s="17">
        <v>40238</v>
      </c>
      <c r="B55" s="40">
        <v>105.4</v>
      </c>
      <c r="C55" s="95">
        <v>95.2</v>
      </c>
      <c r="D55" s="19">
        <v>96.6</v>
      </c>
      <c r="E55" s="19">
        <v>94.9</v>
      </c>
      <c r="F55" s="19">
        <v>94.1</v>
      </c>
      <c r="G55" s="19">
        <v>94.8</v>
      </c>
      <c r="H55" s="42"/>
      <c r="I55" s="42"/>
      <c r="J55" s="1"/>
      <c r="K55" s="54"/>
      <c r="L55" s="54"/>
      <c r="M55" s="54"/>
      <c r="N55" s="54"/>
      <c r="O55" s="54"/>
      <c r="P55" s="54"/>
    </row>
    <row r="56" spans="1:22" x14ac:dyDescent="0.25">
      <c r="A56" s="17">
        <v>40330</v>
      </c>
      <c r="B56" s="40">
        <v>106</v>
      </c>
      <c r="C56" s="95">
        <v>95.8</v>
      </c>
      <c r="D56" s="19">
        <v>99.6</v>
      </c>
      <c r="E56" s="19">
        <v>95.3</v>
      </c>
      <c r="F56" s="19">
        <v>94.6</v>
      </c>
      <c r="G56" s="19">
        <v>95.1</v>
      </c>
      <c r="H56" s="42"/>
      <c r="I56" s="42"/>
      <c r="J56" s="1"/>
      <c r="K56" s="54"/>
      <c r="L56" s="54"/>
      <c r="M56" s="54"/>
      <c r="N56" s="54"/>
      <c r="O56" s="54"/>
      <c r="P56" s="54"/>
    </row>
    <row r="57" spans="1:22" x14ac:dyDescent="0.25">
      <c r="A57" s="17">
        <v>40422</v>
      </c>
      <c r="B57" s="40">
        <v>107</v>
      </c>
      <c r="C57" s="95">
        <v>96.5</v>
      </c>
      <c r="D57" s="19">
        <v>98.5</v>
      </c>
      <c r="E57" s="19">
        <v>95.6</v>
      </c>
      <c r="F57" s="19">
        <v>96</v>
      </c>
      <c r="G57" s="19">
        <v>96</v>
      </c>
      <c r="H57" s="42"/>
      <c r="I57" s="42"/>
      <c r="J57" s="1"/>
      <c r="K57" s="54"/>
      <c r="L57" s="54"/>
      <c r="M57" s="54"/>
      <c r="N57" s="54"/>
      <c r="O57" s="54"/>
      <c r="P57" s="54"/>
    </row>
    <row r="58" spans="1:22" x14ac:dyDescent="0.25">
      <c r="A58" s="17">
        <v>40513</v>
      </c>
      <c r="B58" s="40">
        <v>108.6</v>
      </c>
      <c r="C58" s="95">
        <v>96.9</v>
      </c>
      <c r="D58" s="19">
        <v>98.3</v>
      </c>
      <c r="E58" s="19">
        <v>96.3</v>
      </c>
      <c r="F58" s="19">
        <v>97</v>
      </c>
      <c r="G58" s="19">
        <v>96</v>
      </c>
      <c r="H58" s="42"/>
      <c r="I58" s="42"/>
      <c r="J58" s="1"/>
      <c r="K58" s="54"/>
      <c r="L58" s="54"/>
      <c r="M58" s="54"/>
      <c r="N58" s="54"/>
      <c r="O58" s="54"/>
      <c r="P58" s="54"/>
    </row>
    <row r="59" spans="1:22" x14ac:dyDescent="0.25">
      <c r="A59" s="17">
        <v>40603</v>
      </c>
      <c r="B59" s="40">
        <v>109.3</v>
      </c>
      <c r="C59" s="95">
        <v>98.3</v>
      </c>
      <c r="D59" s="19">
        <v>98.6</v>
      </c>
      <c r="E59" s="19">
        <v>96.5</v>
      </c>
      <c r="F59" s="19">
        <v>97.2</v>
      </c>
      <c r="G59" s="19">
        <v>98.5</v>
      </c>
      <c r="H59" s="42"/>
      <c r="I59" s="42"/>
      <c r="J59" s="1"/>
      <c r="K59" s="54"/>
      <c r="L59" s="54"/>
      <c r="M59" s="54"/>
      <c r="N59" s="54"/>
      <c r="O59" s="54"/>
      <c r="P59" s="54"/>
    </row>
    <row r="60" spans="1:22" x14ac:dyDescent="0.25">
      <c r="A60" s="17">
        <v>40695</v>
      </c>
      <c r="B60" s="40">
        <v>109.9</v>
      </c>
      <c r="C60" s="95">
        <v>99.2</v>
      </c>
      <c r="D60" s="19">
        <v>99.3</v>
      </c>
      <c r="E60" s="19">
        <v>97</v>
      </c>
      <c r="F60" s="19">
        <v>97.1</v>
      </c>
      <c r="G60" s="19">
        <v>97.5</v>
      </c>
      <c r="H60" s="42"/>
      <c r="I60" s="42"/>
      <c r="J60" s="1"/>
      <c r="K60" s="54"/>
      <c r="L60" s="54"/>
      <c r="M60" s="54"/>
      <c r="N60" s="54"/>
      <c r="O60" s="54"/>
      <c r="P60" s="54"/>
    </row>
    <row r="61" spans="1:22" x14ac:dyDescent="0.25">
      <c r="A61" s="17">
        <v>40787</v>
      </c>
      <c r="B61" s="40">
        <v>110.9</v>
      </c>
      <c r="C61" s="95">
        <v>99.8</v>
      </c>
      <c r="D61" s="19">
        <v>100.1</v>
      </c>
      <c r="E61" s="19">
        <v>99.6</v>
      </c>
      <c r="F61" s="19">
        <v>99.8</v>
      </c>
      <c r="G61" s="19">
        <v>98.4</v>
      </c>
      <c r="H61" s="42"/>
      <c r="I61" s="42"/>
      <c r="J61" s="1"/>
      <c r="K61" s="54"/>
      <c r="L61" s="54"/>
      <c r="M61" s="54"/>
      <c r="N61" s="54"/>
      <c r="O61" s="54"/>
      <c r="P61" s="54"/>
    </row>
    <row r="62" spans="1:22" x14ac:dyDescent="0.25">
      <c r="A62" s="17">
        <v>40878</v>
      </c>
      <c r="B62" s="40">
        <v>112.1</v>
      </c>
      <c r="C62" s="95">
        <v>99.8</v>
      </c>
      <c r="D62" s="19">
        <v>99.8</v>
      </c>
      <c r="E62" s="19">
        <v>99.8</v>
      </c>
      <c r="F62" s="19">
        <v>100</v>
      </c>
      <c r="G62" s="19">
        <v>98.8</v>
      </c>
      <c r="H62" s="42"/>
      <c r="I62" s="42"/>
      <c r="J62" s="1"/>
      <c r="K62" s="54"/>
      <c r="L62" s="54"/>
      <c r="M62" s="54"/>
      <c r="N62" s="54"/>
      <c r="O62" s="54"/>
      <c r="P62" s="54"/>
    </row>
    <row r="63" spans="1:22" x14ac:dyDescent="0.25">
      <c r="A63" s="17">
        <v>40969</v>
      </c>
      <c r="B63" s="40">
        <v>113</v>
      </c>
      <c r="C63" s="95">
        <v>99.9</v>
      </c>
      <c r="D63" s="19">
        <v>100</v>
      </c>
      <c r="E63" s="19">
        <v>100.3</v>
      </c>
      <c r="F63" s="19">
        <v>100.3</v>
      </c>
      <c r="G63" s="19">
        <v>100.8</v>
      </c>
      <c r="H63" s="42"/>
      <c r="I63" s="42"/>
      <c r="J63" s="1"/>
      <c r="K63" s="54"/>
      <c r="L63" s="54"/>
      <c r="M63" s="54"/>
      <c r="N63" s="54"/>
      <c r="O63" s="54"/>
      <c r="P63" s="54"/>
    </row>
    <row r="64" spans="1:22" x14ac:dyDescent="0.25">
      <c r="A64" s="17">
        <v>41061</v>
      </c>
      <c r="B64" s="40">
        <v>114</v>
      </c>
      <c r="C64" s="95">
        <v>100.4</v>
      </c>
      <c r="D64" s="19">
        <v>100</v>
      </c>
      <c r="E64" s="19">
        <v>100.3</v>
      </c>
      <c r="F64" s="19">
        <v>99.9</v>
      </c>
      <c r="G64" s="19">
        <v>102</v>
      </c>
      <c r="H64" s="42"/>
      <c r="I64" s="42"/>
      <c r="J64" s="1"/>
      <c r="K64" s="54"/>
      <c r="L64" s="54"/>
      <c r="M64" s="54"/>
      <c r="N64" s="54"/>
      <c r="O64" s="54"/>
      <c r="P64" s="54"/>
    </row>
    <row r="65" spans="1:16" x14ac:dyDescent="0.25">
      <c r="A65" s="17">
        <v>41153</v>
      </c>
      <c r="B65" s="40">
        <v>115.8</v>
      </c>
      <c r="C65" s="95">
        <v>101.8</v>
      </c>
      <c r="D65" s="19">
        <v>100.1</v>
      </c>
      <c r="E65" s="19">
        <v>100.4</v>
      </c>
      <c r="F65" s="19">
        <v>103.3</v>
      </c>
      <c r="G65" s="19">
        <v>103.6</v>
      </c>
      <c r="H65" s="42"/>
      <c r="I65" s="42"/>
      <c r="J65" s="1"/>
      <c r="K65" s="54"/>
      <c r="L65" s="54"/>
      <c r="M65" s="54"/>
      <c r="N65" s="54"/>
      <c r="O65" s="54"/>
      <c r="P65" s="54"/>
    </row>
    <row r="66" spans="1:16" x14ac:dyDescent="0.25">
      <c r="A66" s="17">
        <v>41244</v>
      </c>
      <c r="B66" s="40">
        <v>116.8</v>
      </c>
      <c r="C66" s="95">
        <v>102</v>
      </c>
      <c r="D66" s="19">
        <v>99.6</v>
      </c>
      <c r="E66" s="19">
        <v>101</v>
      </c>
      <c r="F66" s="19">
        <v>104.4</v>
      </c>
      <c r="G66" s="19">
        <v>103.6</v>
      </c>
      <c r="H66" s="42"/>
      <c r="I66" s="42"/>
      <c r="J66" s="1"/>
      <c r="K66" s="54"/>
      <c r="L66" s="54"/>
      <c r="M66" s="54"/>
      <c r="N66" s="54"/>
      <c r="O66" s="54"/>
      <c r="P66" s="54"/>
    </row>
    <row r="67" spans="1:16" x14ac:dyDescent="0.25">
      <c r="A67" s="17">
        <v>41334</v>
      </c>
      <c r="B67" s="40">
        <v>118</v>
      </c>
      <c r="C67" s="95">
        <v>102.4</v>
      </c>
      <c r="D67" s="19">
        <v>102.5</v>
      </c>
      <c r="E67" s="19">
        <v>101</v>
      </c>
      <c r="F67" s="19">
        <v>104.3</v>
      </c>
      <c r="G67" s="19">
        <v>105.8</v>
      </c>
      <c r="H67" s="42"/>
      <c r="I67" s="42"/>
      <c r="J67" s="1"/>
      <c r="K67" s="54"/>
      <c r="L67" s="54"/>
      <c r="M67" s="54"/>
      <c r="N67" s="54"/>
      <c r="O67" s="54"/>
      <c r="P67" s="54"/>
    </row>
    <row r="68" spans="1:16" x14ac:dyDescent="0.25">
      <c r="A68" s="17">
        <v>41426</v>
      </c>
      <c r="B68" s="40">
        <v>118.4</v>
      </c>
      <c r="C68" s="95">
        <v>102.8</v>
      </c>
      <c r="D68" s="19">
        <v>104.1</v>
      </c>
      <c r="E68" s="19">
        <v>101.2</v>
      </c>
      <c r="F68" s="19">
        <v>104.9</v>
      </c>
      <c r="G68" s="19">
        <v>105.9</v>
      </c>
      <c r="H68" s="42"/>
      <c r="I68" s="42"/>
      <c r="J68" s="1"/>
      <c r="K68" s="54"/>
      <c r="L68" s="54"/>
      <c r="M68" s="54"/>
      <c r="N68" s="54"/>
      <c r="O68" s="54"/>
      <c r="P68" s="54"/>
    </row>
    <row r="69" spans="1:16" x14ac:dyDescent="0.25">
      <c r="A69" s="17">
        <v>41518</v>
      </c>
      <c r="B69" s="40">
        <v>119.8</v>
      </c>
      <c r="C69" s="95">
        <v>104</v>
      </c>
      <c r="D69" s="19">
        <v>103.5</v>
      </c>
      <c r="E69" s="19">
        <v>101.5</v>
      </c>
      <c r="F69" s="19">
        <v>106.8</v>
      </c>
      <c r="G69" s="19">
        <v>106.4</v>
      </c>
      <c r="H69" s="42"/>
      <c r="I69" s="42"/>
      <c r="J69" s="1"/>
      <c r="K69" s="54"/>
      <c r="L69" s="54"/>
      <c r="M69" s="54"/>
      <c r="N69" s="54"/>
      <c r="O69" s="54"/>
      <c r="P69" s="54"/>
    </row>
    <row r="70" spans="1:16" x14ac:dyDescent="0.25">
      <c r="A70" s="17">
        <v>41609</v>
      </c>
      <c r="B70" s="40">
        <v>120.7</v>
      </c>
      <c r="C70" s="95">
        <v>104.8</v>
      </c>
      <c r="D70" s="19">
        <v>103.6</v>
      </c>
      <c r="E70" s="19">
        <v>101.4</v>
      </c>
      <c r="F70" s="19">
        <v>107.9</v>
      </c>
      <c r="G70" s="19">
        <v>106.3</v>
      </c>
      <c r="H70" s="42"/>
      <c r="I70" s="42"/>
      <c r="J70" s="1"/>
      <c r="K70" s="54"/>
      <c r="L70" s="54"/>
      <c r="M70" s="54"/>
      <c r="N70" s="54"/>
      <c r="O70" s="54"/>
      <c r="P70" s="54"/>
    </row>
    <row r="71" spans="1:16" x14ac:dyDescent="0.25">
      <c r="A71" s="13"/>
      <c r="C71" s="95"/>
      <c r="H71" s="42"/>
      <c r="I71" s="42"/>
      <c r="J71" s="1"/>
      <c r="K71" s="54"/>
      <c r="L71" s="54"/>
      <c r="M71" s="54"/>
      <c r="N71" s="54"/>
      <c r="O71" s="54"/>
      <c r="P71" s="54"/>
    </row>
    <row r="72" spans="1:16" x14ac:dyDescent="0.25">
      <c r="A72" s="17"/>
      <c r="I72" s="19"/>
      <c r="J72" s="1"/>
      <c r="K72" s="54"/>
      <c r="L72" s="54"/>
      <c r="M72" s="54"/>
      <c r="N72" s="54"/>
      <c r="O72" s="54"/>
      <c r="P72" s="54"/>
    </row>
    <row r="73" spans="1:16" x14ac:dyDescent="0.25">
      <c r="I73" s="19"/>
      <c r="J73" s="1"/>
      <c r="K73" s="54"/>
      <c r="L73" s="54"/>
      <c r="M73" s="54"/>
      <c r="N73" s="54"/>
      <c r="O73" s="54"/>
      <c r="P73" s="54"/>
    </row>
  </sheetData>
  <phoneticPr fontId="14" type="noConversion"/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A73"/>
  <sheetViews>
    <sheetView workbookViewId="0">
      <selection activeCell="B5" sqref="B5"/>
    </sheetView>
  </sheetViews>
  <sheetFormatPr defaultRowHeight="15" x14ac:dyDescent="0.25"/>
  <cols>
    <col min="1" max="1" width="10.140625" style="6" bestFit="1" customWidth="1"/>
    <col min="2" max="7" width="12.7109375" style="6" customWidth="1"/>
    <col min="8" max="9" width="9.140625" style="6" customWidth="1"/>
    <col min="11" max="16" width="10.7109375" style="48" customWidth="1"/>
    <col min="19" max="24" width="10.7109375" customWidth="1"/>
    <col min="27" max="32" width="10.7109375" customWidth="1"/>
    <col min="34" max="34" width="7.140625" customWidth="1"/>
    <col min="36" max="36" width="10.5703125" customWidth="1"/>
    <col min="39" max="39" width="16.7109375" customWidth="1"/>
    <col min="42" max="42" width="10.28515625" customWidth="1"/>
    <col min="45" max="45" width="17.5703125" customWidth="1"/>
    <col min="48" max="48" width="17.5703125" customWidth="1"/>
    <col min="92" max="92" width="10.42578125" customWidth="1"/>
  </cols>
  <sheetData>
    <row r="1" spans="1:53" x14ac:dyDescent="0.25">
      <c r="A1" s="5" t="s">
        <v>121</v>
      </c>
      <c r="H1" s="29"/>
      <c r="I1" s="29"/>
      <c r="J1" s="23"/>
      <c r="K1" s="44"/>
      <c r="L1" s="44"/>
      <c r="M1" s="44"/>
      <c r="N1" s="44"/>
      <c r="O1" s="44"/>
      <c r="P1" s="44"/>
      <c r="Q1" s="6"/>
      <c r="R1" s="23"/>
      <c r="S1" s="6"/>
      <c r="T1" s="6"/>
      <c r="U1" s="6"/>
      <c r="V1" s="6"/>
      <c r="W1" s="6"/>
      <c r="X1" s="6"/>
      <c r="Y1" s="6"/>
      <c r="Z1" s="23"/>
      <c r="AA1" s="6"/>
      <c r="AB1" s="6"/>
      <c r="AC1" s="6"/>
      <c r="AD1" s="6"/>
      <c r="AE1" s="6"/>
      <c r="AF1" s="6"/>
      <c r="AG1" s="6"/>
      <c r="AH1" s="6"/>
      <c r="AI1" s="23"/>
      <c r="AJ1" s="5" t="s">
        <v>60</v>
      </c>
      <c r="AK1" s="6"/>
      <c r="AL1" s="6"/>
      <c r="AM1" s="6"/>
      <c r="AN1" s="6"/>
      <c r="AO1" s="23"/>
      <c r="AP1" s="5" t="s">
        <v>60</v>
      </c>
      <c r="AQ1" s="6"/>
      <c r="AR1" s="6"/>
      <c r="AS1" s="6"/>
      <c r="AT1" s="6"/>
      <c r="AU1" s="23"/>
      <c r="AV1" s="5" t="s">
        <v>60</v>
      </c>
      <c r="AW1" s="6"/>
      <c r="AX1" s="6"/>
    </row>
    <row r="2" spans="1:53" s="3" customFormat="1" ht="30.75" customHeight="1" x14ac:dyDescent="0.25">
      <c r="A2" s="20"/>
      <c r="B2" s="20"/>
      <c r="C2" s="20"/>
      <c r="D2" s="20"/>
      <c r="E2" s="20"/>
      <c r="F2" s="20"/>
      <c r="G2" s="20"/>
      <c r="H2" s="57"/>
      <c r="I2" s="57"/>
      <c r="J2" s="58"/>
      <c r="K2" s="59"/>
      <c r="L2" s="59"/>
      <c r="M2" s="59"/>
      <c r="N2" s="59"/>
      <c r="O2" s="59"/>
      <c r="P2" s="59"/>
      <c r="Q2" s="20"/>
      <c r="R2" s="58"/>
      <c r="S2" s="20"/>
      <c r="T2" s="20"/>
      <c r="U2" s="20"/>
      <c r="V2" s="20"/>
      <c r="W2" s="20"/>
      <c r="X2" s="20"/>
      <c r="Y2" s="20"/>
      <c r="Z2" s="58"/>
      <c r="AA2" s="20"/>
      <c r="AB2" s="20"/>
      <c r="AC2" s="20"/>
      <c r="AD2" s="20"/>
      <c r="AE2" s="20"/>
      <c r="AF2" s="20"/>
      <c r="AG2" s="20"/>
      <c r="AH2" s="20"/>
      <c r="AI2" s="58"/>
      <c r="AJ2" s="20" t="s">
        <v>51</v>
      </c>
      <c r="AK2" s="20" t="s">
        <v>52</v>
      </c>
      <c r="AL2" s="20" t="s">
        <v>61</v>
      </c>
      <c r="AM2" s="59" t="s">
        <v>61</v>
      </c>
      <c r="AN2" s="20"/>
      <c r="AO2" s="58"/>
      <c r="AP2" s="20" t="s">
        <v>51</v>
      </c>
      <c r="AQ2" s="20" t="s">
        <v>52</v>
      </c>
      <c r="AR2" s="20" t="s">
        <v>61</v>
      </c>
      <c r="AS2" s="61" t="s">
        <v>61</v>
      </c>
      <c r="AT2" s="20"/>
      <c r="AU2" s="58"/>
      <c r="AV2" s="61" t="s">
        <v>61</v>
      </c>
      <c r="AW2" s="20"/>
      <c r="AX2" s="20"/>
    </row>
    <row r="3" spans="1:53" s="3" customFormat="1" ht="30.75" customHeight="1" x14ac:dyDescent="0.25">
      <c r="A3" s="5" t="s">
        <v>114</v>
      </c>
      <c r="B3" s="20"/>
      <c r="C3" s="20"/>
      <c r="D3" s="20"/>
      <c r="E3" s="20"/>
      <c r="F3" s="20"/>
      <c r="G3" s="20"/>
      <c r="H3" s="57"/>
      <c r="I3" s="57"/>
      <c r="J3" s="58"/>
      <c r="K3" s="60" t="s">
        <v>54</v>
      </c>
      <c r="L3" s="59"/>
      <c r="M3" s="59"/>
      <c r="N3" s="59"/>
      <c r="O3" s="59"/>
      <c r="P3" s="59"/>
      <c r="Q3" s="20"/>
      <c r="R3" s="58"/>
      <c r="S3" s="61" t="s">
        <v>54</v>
      </c>
      <c r="T3" s="20"/>
      <c r="U3" s="20"/>
      <c r="V3" s="20"/>
      <c r="W3" s="20"/>
      <c r="X3" s="20"/>
      <c r="Y3" s="20"/>
      <c r="Z3" s="58"/>
      <c r="AA3" s="61" t="s">
        <v>40</v>
      </c>
      <c r="AB3" s="20"/>
      <c r="AC3" s="20"/>
      <c r="AD3" s="20"/>
      <c r="AE3" s="20"/>
      <c r="AF3" s="20"/>
      <c r="AG3" s="20"/>
      <c r="AH3" s="20"/>
      <c r="AI3" s="58"/>
      <c r="AJ3" s="20" t="s">
        <v>53</v>
      </c>
      <c r="AK3" s="20" t="s">
        <v>53</v>
      </c>
      <c r="AL3" s="20" t="s">
        <v>53</v>
      </c>
      <c r="AM3" s="59" t="s">
        <v>118</v>
      </c>
      <c r="AN3" s="20"/>
      <c r="AO3" s="58"/>
      <c r="AP3" s="20" t="s">
        <v>53</v>
      </c>
      <c r="AQ3" s="20" t="s">
        <v>53</v>
      </c>
      <c r="AR3" s="20" t="s">
        <v>53</v>
      </c>
      <c r="AS3" s="60" t="s">
        <v>117</v>
      </c>
      <c r="AT3" s="20"/>
      <c r="AU3" s="58"/>
      <c r="AV3" s="60" t="s">
        <v>117</v>
      </c>
      <c r="AW3" s="20"/>
      <c r="AX3" s="20"/>
    </row>
    <row r="4" spans="1:53" x14ac:dyDescent="0.25">
      <c r="A4" s="6" t="s">
        <v>116</v>
      </c>
      <c r="H4" s="29"/>
      <c r="I4" s="29"/>
      <c r="J4" s="23"/>
      <c r="K4" s="44" t="s">
        <v>25</v>
      </c>
      <c r="L4" s="44"/>
      <c r="M4" s="44"/>
      <c r="N4" s="44"/>
      <c r="O4" s="44"/>
      <c r="P4" s="44"/>
      <c r="Q4" s="6"/>
      <c r="R4" s="23"/>
      <c r="S4" s="6" t="s">
        <v>26</v>
      </c>
      <c r="T4" s="6"/>
      <c r="U4" s="6"/>
      <c r="V4" s="6"/>
      <c r="W4" s="6"/>
      <c r="X4" s="6"/>
      <c r="Y4" s="6"/>
      <c r="Z4" s="23"/>
      <c r="AA4" s="6"/>
      <c r="AB4" s="6"/>
      <c r="AC4" s="6"/>
      <c r="AD4" s="6"/>
      <c r="AE4" s="6"/>
      <c r="AF4" s="6"/>
      <c r="AG4" s="6"/>
      <c r="AH4" s="6"/>
      <c r="AI4" s="23"/>
      <c r="AJ4" s="24" t="s">
        <v>55</v>
      </c>
      <c r="AK4" s="6"/>
      <c r="AL4" s="6"/>
      <c r="AM4" s="6"/>
      <c r="AN4" s="6"/>
      <c r="AO4" s="23"/>
      <c r="AP4" s="24" t="s">
        <v>62</v>
      </c>
      <c r="AQ4" s="6"/>
      <c r="AR4" s="6"/>
      <c r="AS4" s="6"/>
      <c r="AT4" s="6"/>
      <c r="AU4" s="23"/>
      <c r="AV4" s="24" t="s">
        <v>56</v>
      </c>
      <c r="AW4" s="6"/>
      <c r="AX4" s="6"/>
      <c r="AY4" s="24" t="s">
        <v>80</v>
      </c>
    </row>
    <row r="5" spans="1:53" s="48" customFormat="1" ht="166.5" customHeight="1" x14ac:dyDescent="0.25">
      <c r="A5" s="44"/>
      <c r="B5" s="96" t="s">
        <v>2</v>
      </c>
      <c r="C5" s="50" t="s">
        <v>0</v>
      </c>
      <c r="D5" s="50" t="s">
        <v>5</v>
      </c>
      <c r="E5" s="50" t="s">
        <v>4</v>
      </c>
      <c r="F5" s="50" t="s">
        <v>7</v>
      </c>
      <c r="G5" s="50" t="s">
        <v>6</v>
      </c>
      <c r="H5" s="46"/>
      <c r="I5" s="46"/>
      <c r="J5" s="47"/>
      <c r="K5" s="55" t="s">
        <v>35</v>
      </c>
      <c r="L5" s="55" t="s">
        <v>63</v>
      </c>
      <c r="M5" s="55" t="s">
        <v>36</v>
      </c>
      <c r="N5" s="55" t="s">
        <v>37</v>
      </c>
      <c r="O5" s="55" t="s">
        <v>38</v>
      </c>
      <c r="P5" s="55" t="s">
        <v>39</v>
      </c>
      <c r="Q5" s="44"/>
      <c r="R5" s="47"/>
      <c r="S5" s="55" t="s">
        <v>35</v>
      </c>
      <c r="T5" s="55" t="s">
        <v>63</v>
      </c>
      <c r="U5" s="55" t="s">
        <v>36</v>
      </c>
      <c r="V5" s="55" t="s">
        <v>37</v>
      </c>
      <c r="W5" s="55" t="s">
        <v>38</v>
      </c>
      <c r="X5" s="55" t="s">
        <v>39</v>
      </c>
      <c r="Y5" s="44"/>
      <c r="Z5" s="47"/>
      <c r="AA5" s="69" t="s">
        <v>35</v>
      </c>
      <c r="AB5" s="69" t="s">
        <v>63</v>
      </c>
      <c r="AC5" s="69" t="s">
        <v>36</v>
      </c>
      <c r="AD5" s="69" t="s">
        <v>37</v>
      </c>
      <c r="AE5" s="69" t="s">
        <v>38</v>
      </c>
      <c r="AF5" s="69" t="s">
        <v>39</v>
      </c>
      <c r="AG5" s="69" t="s">
        <v>115</v>
      </c>
      <c r="AH5" s="45"/>
      <c r="AI5" s="47"/>
      <c r="AJ5" s="44"/>
      <c r="AK5" s="44"/>
      <c r="AL5" s="44"/>
      <c r="AM5" s="44"/>
      <c r="AN5" s="44"/>
      <c r="AO5" s="47"/>
      <c r="AP5" s="44"/>
      <c r="AQ5" s="44"/>
      <c r="AR5" s="44"/>
      <c r="AS5" s="44"/>
      <c r="AT5" s="44"/>
      <c r="AU5" s="47"/>
      <c r="AV5" s="44"/>
      <c r="AW5" s="44"/>
      <c r="AX5" s="44"/>
      <c r="AY5" s="48" t="s">
        <v>138</v>
      </c>
      <c r="AZ5" s="48" t="s">
        <v>137</v>
      </c>
      <c r="BA5" s="48" t="s">
        <v>139</v>
      </c>
    </row>
    <row r="6" spans="1:53" x14ac:dyDescent="0.25">
      <c r="A6" s="17">
        <v>35765</v>
      </c>
      <c r="B6" s="97">
        <v>63.6</v>
      </c>
      <c r="D6" s="13"/>
      <c r="E6" s="13"/>
      <c r="F6" s="13"/>
      <c r="G6" s="13"/>
      <c r="H6" s="41"/>
      <c r="I6" s="38"/>
      <c r="J6" s="23">
        <v>2006</v>
      </c>
      <c r="K6" s="52">
        <f t="shared" ref="K6:P6" si="0">SUM(B39:B42)/4</f>
        <v>90.074999999999989</v>
      </c>
      <c r="L6" s="52">
        <f t="shared" si="0"/>
        <v>83.9</v>
      </c>
      <c r="M6" s="52">
        <f t="shared" si="0"/>
        <v>98.75</v>
      </c>
      <c r="N6" s="52">
        <f t="shared" si="0"/>
        <v>84.525000000000006</v>
      </c>
      <c r="O6" s="52">
        <f t="shared" si="0"/>
        <v>84.35</v>
      </c>
      <c r="P6" s="52">
        <f t="shared" si="0"/>
        <v>81.825000000000003</v>
      </c>
      <c r="Q6" s="6"/>
      <c r="R6" s="23" t="s">
        <v>27</v>
      </c>
      <c r="S6" s="21">
        <f t="shared" ref="S6:X6" si="1">SUM(B37:B40)/4</f>
        <v>87.625</v>
      </c>
      <c r="T6" s="21">
        <f t="shared" si="1"/>
        <v>81.325000000000003</v>
      </c>
      <c r="U6" s="21">
        <f t="shared" si="1"/>
        <v>98.6</v>
      </c>
      <c r="V6" s="21">
        <f t="shared" si="1"/>
        <v>82.724999999999994</v>
      </c>
      <c r="W6" s="21">
        <f t="shared" si="1"/>
        <v>82.474999999999994</v>
      </c>
      <c r="X6" s="21">
        <f t="shared" si="1"/>
        <v>79.45</v>
      </c>
      <c r="Y6" s="6"/>
      <c r="Z6" s="26">
        <v>2006</v>
      </c>
      <c r="AA6" s="6">
        <v>0</v>
      </c>
      <c r="AB6" s="6">
        <f>0.193/0.374</f>
        <v>0.51604278074866317</v>
      </c>
      <c r="AC6" s="6">
        <f>0.081/0.374</f>
        <v>0.21657754010695188</v>
      </c>
      <c r="AD6" s="6">
        <f>0.06/0.374</f>
        <v>0.16042780748663102</v>
      </c>
      <c r="AE6" s="6">
        <f>0.03/0.374</f>
        <v>8.0213903743315509E-2</v>
      </c>
      <c r="AF6" s="6">
        <f>0.01/0.374</f>
        <v>2.6737967914438502E-2</v>
      </c>
      <c r="AG6" s="56">
        <f t="shared" ref="AG6:AG13" si="2">SUM(AA6:AF6)</f>
        <v>1</v>
      </c>
      <c r="AH6" s="27"/>
      <c r="AI6" s="23">
        <v>2006</v>
      </c>
      <c r="AJ6" s="27">
        <f>SUMPRODUCT(K17:P17,AA6:AF6)</f>
        <v>1</v>
      </c>
      <c r="AK6" s="27">
        <f t="shared" ref="AK6:AK13" si="3">1/SUMPRODUCT(K28:P28,AA6:AF6)</f>
        <v>1</v>
      </c>
      <c r="AL6" s="27">
        <f t="shared" ref="AL6:AL13" si="4">SQRT(AJ6*AK6)</f>
        <v>1</v>
      </c>
      <c r="AM6" s="27">
        <f>AL6*AL6</f>
        <v>1</v>
      </c>
      <c r="AN6" s="6"/>
      <c r="AO6" s="23" t="s">
        <v>27</v>
      </c>
      <c r="AP6" s="27">
        <f>SUMPRODUCT(S17:X17,AA6:AF6)</f>
        <v>1</v>
      </c>
      <c r="AQ6" s="27">
        <f t="shared" ref="AQ6:AQ13" si="5">1/SUMPRODUCT(S28:X28,AA6:AF6)</f>
        <v>1</v>
      </c>
      <c r="AR6" s="27">
        <f t="shared" ref="AR6:AR13" si="6">SQRT(AP6*AQ6)</f>
        <v>1</v>
      </c>
      <c r="AS6" s="62">
        <f>AR6*AR6</f>
        <v>1</v>
      </c>
      <c r="AT6" s="6"/>
      <c r="AU6" s="23">
        <v>2006</v>
      </c>
      <c r="AV6" s="63">
        <f>SUM(K6/S6*AA6,L6/T6*AB6,M6/U6*AC6,N6/V6*AD6, O6/W6*AE6,P6/X6*AF6)</f>
        <v>1.0227825802398294</v>
      </c>
      <c r="AW6" s="8"/>
      <c r="AX6" s="98">
        <v>2006</v>
      </c>
      <c r="AY6" s="100">
        <f>AM6</f>
        <v>1</v>
      </c>
      <c r="AZ6">
        <f>'OpexPriceIndex WPI&amp;CPI'!T6/'OpexPriceIndex WPI&amp;CPI'!T$6</f>
        <v>1</v>
      </c>
      <c r="BA6">
        <f>S6/S$6</f>
        <v>1</v>
      </c>
    </row>
    <row r="7" spans="1:53" x14ac:dyDescent="0.25">
      <c r="A7" s="17">
        <v>35855</v>
      </c>
      <c r="B7" s="97">
        <v>64.2</v>
      </c>
      <c r="D7" s="13"/>
      <c r="E7" s="13"/>
      <c r="F7" s="13"/>
      <c r="G7" s="13"/>
      <c r="H7" s="41"/>
      <c r="I7" s="38"/>
      <c r="J7" s="23">
        <v>2007</v>
      </c>
      <c r="K7" s="52">
        <f t="shared" ref="K7:P7" si="7">SUM(B43:B46)/4</f>
        <v>93.775000000000006</v>
      </c>
      <c r="L7" s="52">
        <f t="shared" si="7"/>
        <v>87.9</v>
      </c>
      <c r="M7" s="52">
        <f t="shared" si="7"/>
        <v>97.75</v>
      </c>
      <c r="N7" s="52">
        <f t="shared" si="7"/>
        <v>88.424999999999997</v>
      </c>
      <c r="O7" s="52">
        <f t="shared" si="7"/>
        <v>88.2</v>
      </c>
      <c r="P7" s="52">
        <f t="shared" si="7"/>
        <v>84.55</v>
      </c>
      <c r="Q7" s="6"/>
      <c r="R7" s="23" t="s">
        <v>28</v>
      </c>
      <c r="S7" s="21">
        <f t="shared" ref="S7:X7" si="8">SUM(B41:B44)/4</f>
        <v>91.824999999999989</v>
      </c>
      <c r="T7" s="21">
        <f t="shared" si="8"/>
        <v>85.925000000000011</v>
      </c>
      <c r="U7" s="21">
        <f t="shared" si="8"/>
        <v>98.149999999999991</v>
      </c>
      <c r="V7" s="21">
        <f t="shared" si="8"/>
        <v>87.075000000000003</v>
      </c>
      <c r="W7" s="21">
        <f t="shared" si="8"/>
        <v>86.275000000000006</v>
      </c>
      <c r="X7" s="21">
        <f t="shared" si="8"/>
        <v>83.575000000000003</v>
      </c>
      <c r="Y7" s="6"/>
      <c r="Z7" s="26">
        <v>2007</v>
      </c>
      <c r="AA7" s="6">
        <f t="shared" ref="AA7:AA13" si="9">1-SUM(AB7:AF7)</f>
        <v>0</v>
      </c>
      <c r="AB7" s="6">
        <f t="shared" ref="AB7:AB13" si="10">0.193/0.374</f>
        <v>0.51604278074866317</v>
      </c>
      <c r="AC7" s="6">
        <f t="shared" ref="AC7:AC13" si="11">0.081/0.374</f>
        <v>0.21657754010695188</v>
      </c>
      <c r="AD7" s="6">
        <f t="shared" ref="AD7:AD13" si="12">0.06/0.374</f>
        <v>0.16042780748663102</v>
      </c>
      <c r="AE7" s="6">
        <f t="shared" ref="AE7:AE13" si="13">0.03/0.374</f>
        <v>8.0213903743315509E-2</v>
      </c>
      <c r="AF7" s="6">
        <f t="shared" ref="AF7:AF13" si="14">0.01/0.374</f>
        <v>2.6737967914438502E-2</v>
      </c>
      <c r="AG7" s="56">
        <f t="shared" si="2"/>
        <v>1</v>
      </c>
      <c r="AH7" s="27"/>
      <c r="AI7" s="23">
        <v>2007</v>
      </c>
      <c r="AJ7" s="27">
        <f t="shared" ref="AJ7:AJ13" si="15">SUMPRODUCT(K18:P18,AA6:AF6)</f>
        <v>1.0343633990137373</v>
      </c>
      <c r="AK7" s="27">
        <f t="shared" si="3"/>
        <v>1.0338122729228307</v>
      </c>
      <c r="AL7" s="27">
        <f t="shared" si="4"/>
        <v>1.0340877992523538</v>
      </c>
      <c r="AM7" s="27">
        <f t="shared" ref="AM7:AM13" si="16">AM6*AL7</f>
        <v>1.0340877992523538</v>
      </c>
      <c r="AN7" s="6"/>
      <c r="AO7" s="23" t="s">
        <v>28</v>
      </c>
      <c r="AP7" s="27">
        <f t="shared" ref="AP7:AP13" si="17">SUMPRODUCT(S18:X18,AA6:AF6)</f>
        <v>1.0417205349271406</v>
      </c>
      <c r="AQ7" s="27">
        <f t="shared" si="5"/>
        <v>1.041125101134508</v>
      </c>
      <c r="AR7" s="27">
        <f t="shared" si="6"/>
        <v>1.0414227754758933</v>
      </c>
      <c r="AS7" s="62">
        <f t="shared" ref="AS7:AS13" si="18">AS6*AR7</f>
        <v>1.0414227754758933</v>
      </c>
      <c r="AT7" s="6"/>
      <c r="AU7" s="23">
        <v>2007</v>
      </c>
      <c r="AV7" s="62">
        <f t="shared" ref="AV7:AV13" si="19">AV$6*AM7</f>
        <v>1.0576469875138492</v>
      </c>
      <c r="AW7" s="28"/>
      <c r="AX7" s="99">
        <v>2007</v>
      </c>
      <c r="AY7" s="100">
        <f t="shared" ref="AY7:AY13" si="20">AM7</f>
        <v>1.0340877992523538</v>
      </c>
      <c r="AZ7">
        <f>'OpexPriceIndex WPI&amp;CPI'!T7/'OpexPriceIndex WPI&amp;CPI'!T$6</f>
        <v>1.0296208530805686</v>
      </c>
      <c r="BA7">
        <f t="shared" ref="BA7:BA13" si="21">S7/S$6</f>
        <v>1.0479315263908699</v>
      </c>
    </row>
    <row r="8" spans="1:53" x14ac:dyDescent="0.25">
      <c r="A8" s="17">
        <v>35947</v>
      </c>
      <c r="B8" s="97">
        <v>64.400000000000006</v>
      </c>
      <c r="D8" s="13"/>
      <c r="E8" s="13"/>
      <c r="F8" s="13"/>
      <c r="G8" s="13"/>
      <c r="H8" s="41"/>
      <c r="I8" s="38"/>
      <c r="J8" s="23">
        <v>2008</v>
      </c>
      <c r="K8" s="52">
        <f t="shared" ref="K8:P8" si="22">SUM(B47:B50)/4</f>
        <v>97.724999999999994</v>
      </c>
      <c r="L8" s="52">
        <f t="shared" si="22"/>
        <v>94.25</v>
      </c>
      <c r="M8" s="52">
        <f t="shared" si="22"/>
        <v>97.825000000000003</v>
      </c>
      <c r="N8" s="52">
        <f t="shared" si="22"/>
        <v>92.25</v>
      </c>
      <c r="O8" s="52">
        <f t="shared" si="22"/>
        <v>91.075000000000017</v>
      </c>
      <c r="P8" s="52">
        <f t="shared" si="22"/>
        <v>87.65</v>
      </c>
      <c r="Q8" s="6"/>
      <c r="R8" s="23" t="s">
        <v>29</v>
      </c>
      <c r="S8" s="21">
        <f t="shared" ref="S8:X8" si="23">SUM(B45:B48)/4</f>
        <v>95.674999999999997</v>
      </c>
      <c r="T8" s="21">
        <f t="shared" si="23"/>
        <v>90.699999999999989</v>
      </c>
      <c r="U8" s="21">
        <f t="shared" si="23"/>
        <v>97.525000000000006</v>
      </c>
      <c r="V8" s="21">
        <f t="shared" si="23"/>
        <v>90.25</v>
      </c>
      <c r="W8" s="21">
        <f t="shared" si="23"/>
        <v>89.5</v>
      </c>
      <c r="X8" s="21">
        <f t="shared" si="23"/>
        <v>86.125</v>
      </c>
      <c r="Y8" s="6"/>
      <c r="Z8" s="26">
        <v>2008</v>
      </c>
      <c r="AA8" s="6">
        <f t="shared" si="9"/>
        <v>0</v>
      </c>
      <c r="AB8" s="6">
        <f t="shared" si="10"/>
        <v>0.51604278074866317</v>
      </c>
      <c r="AC8" s="6">
        <f t="shared" si="11"/>
        <v>0.21657754010695188</v>
      </c>
      <c r="AD8" s="6">
        <f t="shared" si="12"/>
        <v>0.16042780748663102</v>
      </c>
      <c r="AE8" s="6">
        <f t="shared" si="13"/>
        <v>8.0213903743315509E-2</v>
      </c>
      <c r="AF8" s="6">
        <f t="shared" si="14"/>
        <v>2.6737967914438502E-2</v>
      </c>
      <c r="AG8" s="56">
        <f t="shared" si="2"/>
        <v>1</v>
      </c>
      <c r="AH8" s="27"/>
      <c r="AI8" s="23">
        <v>2008</v>
      </c>
      <c r="AJ8" s="27">
        <f t="shared" si="15"/>
        <v>1.0479803600167108</v>
      </c>
      <c r="AK8" s="27">
        <f t="shared" si="3"/>
        <v>1.0471901680523963</v>
      </c>
      <c r="AL8" s="27">
        <f t="shared" si="4"/>
        <v>1.047585189529477</v>
      </c>
      <c r="AM8" s="27">
        <f t="shared" si="16"/>
        <v>1.0832950631698968</v>
      </c>
      <c r="AN8" s="6"/>
      <c r="AO8" s="23" t="s">
        <v>29</v>
      </c>
      <c r="AP8" s="27">
        <f t="shared" si="17"/>
        <v>1.0369621607659076</v>
      </c>
      <c r="AQ8" s="27">
        <f t="shared" si="5"/>
        <v>1.03638282056732</v>
      </c>
      <c r="AR8" s="27">
        <f t="shared" si="6"/>
        <v>1.0366724501963742</v>
      </c>
      <c r="AS8" s="62">
        <f t="shared" si="18"/>
        <v>1.0796143003429028</v>
      </c>
      <c r="AT8" s="6"/>
      <c r="AU8" s="23">
        <v>2008</v>
      </c>
      <c r="AV8" s="62">
        <f t="shared" si="19"/>
        <v>1.107975319869976</v>
      </c>
      <c r="AW8" s="28"/>
      <c r="AX8" s="98">
        <v>2008</v>
      </c>
      <c r="AY8" s="100">
        <f t="shared" si="20"/>
        <v>1.0832950631698968</v>
      </c>
      <c r="AZ8">
        <f>'OpexPriceIndex WPI&amp;CPI'!T8/'OpexPriceIndex WPI&amp;CPI'!T$6</f>
        <v>1.064277251184834</v>
      </c>
      <c r="BA8">
        <f t="shared" si="21"/>
        <v>1.0918687589158345</v>
      </c>
    </row>
    <row r="9" spans="1:53" x14ac:dyDescent="0.25">
      <c r="A9" s="17">
        <v>36039</v>
      </c>
      <c r="B9" s="97">
        <v>64.900000000000006</v>
      </c>
      <c r="C9" s="19">
        <v>64.5</v>
      </c>
      <c r="D9" s="13"/>
      <c r="E9" s="13"/>
      <c r="F9" s="13">
        <v>60.1</v>
      </c>
      <c r="G9" s="19"/>
      <c r="H9" s="42"/>
      <c r="I9" s="38"/>
      <c r="J9" s="23">
        <v>2009</v>
      </c>
      <c r="K9" s="52">
        <f t="shared" ref="K9:P9" si="24">SUM(B51:B54)/4</f>
        <v>102</v>
      </c>
      <c r="L9" s="52">
        <f t="shared" si="24"/>
        <v>92.875</v>
      </c>
      <c r="M9" s="52">
        <f t="shared" si="24"/>
        <v>96.924999999999997</v>
      </c>
      <c r="N9" s="52">
        <f t="shared" si="24"/>
        <v>94.699999999999989</v>
      </c>
      <c r="O9" s="52">
        <f t="shared" si="24"/>
        <v>93.850000000000009</v>
      </c>
      <c r="P9" s="52">
        <f t="shared" si="24"/>
        <v>91.8</v>
      </c>
      <c r="Q9" s="6"/>
      <c r="R9" s="23" t="s">
        <v>30</v>
      </c>
      <c r="S9" s="21">
        <f t="shared" ref="S9:X9" si="25">SUM(B49:B52)/4</f>
        <v>100</v>
      </c>
      <c r="T9" s="21">
        <f t="shared" si="25"/>
        <v>94.85</v>
      </c>
      <c r="U9" s="21">
        <f t="shared" si="25"/>
        <v>97.875</v>
      </c>
      <c r="V9" s="21">
        <f t="shared" si="25"/>
        <v>93.5</v>
      </c>
      <c r="W9" s="21">
        <f t="shared" si="25"/>
        <v>93.399999999999991</v>
      </c>
      <c r="X9" s="21">
        <f t="shared" si="25"/>
        <v>89.8</v>
      </c>
      <c r="Y9" s="6"/>
      <c r="Z9" s="26">
        <v>2009</v>
      </c>
      <c r="AA9" s="6">
        <f t="shared" si="9"/>
        <v>0</v>
      </c>
      <c r="AB9" s="6">
        <f t="shared" si="10"/>
        <v>0.51604278074866317</v>
      </c>
      <c r="AC9" s="6">
        <f t="shared" si="11"/>
        <v>0.21657754010695188</v>
      </c>
      <c r="AD9" s="6">
        <f t="shared" si="12"/>
        <v>0.16042780748663102</v>
      </c>
      <c r="AE9" s="6">
        <f t="shared" si="13"/>
        <v>8.0213903743315509E-2</v>
      </c>
      <c r="AF9" s="6">
        <f t="shared" si="14"/>
        <v>2.6737967914438502E-2</v>
      </c>
      <c r="AG9" s="56">
        <f t="shared" si="2"/>
        <v>1</v>
      </c>
      <c r="AH9" s="27"/>
      <c r="AI9" s="23">
        <v>2009</v>
      </c>
      <c r="AJ9" s="27">
        <f t="shared" si="15"/>
        <v>0.99844971559546036</v>
      </c>
      <c r="AK9" s="27">
        <f t="shared" si="3"/>
        <v>0.99808370807964708</v>
      </c>
      <c r="AL9" s="27">
        <f t="shared" si="4"/>
        <v>0.99826669506329124</v>
      </c>
      <c r="AM9" s="27">
        <f t="shared" si="16"/>
        <v>1.0814173824889921</v>
      </c>
      <c r="AN9" s="6"/>
      <c r="AO9" s="23" t="s">
        <v>30</v>
      </c>
      <c r="AP9" s="27">
        <f t="shared" si="17"/>
        <v>1.034802374875057</v>
      </c>
      <c r="AQ9" s="27">
        <f t="shared" si="5"/>
        <v>1.0345252669550347</v>
      </c>
      <c r="AR9" s="27">
        <f t="shared" si="6"/>
        <v>1.0346638116380229</v>
      </c>
      <c r="AS9" s="62">
        <f t="shared" si="18"/>
        <v>1.1170378470917051</v>
      </c>
      <c r="AT9" s="6"/>
      <c r="AU9" s="23">
        <v>2009</v>
      </c>
      <c r="AV9" s="62">
        <f t="shared" si="19"/>
        <v>1.1060548607782938</v>
      </c>
      <c r="AW9" s="28"/>
      <c r="AX9" s="99">
        <v>2009</v>
      </c>
      <c r="AY9" s="100">
        <f t="shared" si="20"/>
        <v>1.0814173824889921</v>
      </c>
      <c r="AZ9">
        <f>'OpexPriceIndex WPI&amp;CPI'!T9/'OpexPriceIndex WPI&amp;CPI'!T$6</f>
        <v>1.0974526066350709</v>
      </c>
      <c r="BA9">
        <f t="shared" si="21"/>
        <v>1.1412268188302426</v>
      </c>
    </row>
    <row r="10" spans="1:53" x14ac:dyDescent="0.25">
      <c r="A10" s="17">
        <v>36130</v>
      </c>
      <c r="B10" s="97">
        <v>65.3</v>
      </c>
      <c r="C10" s="19">
        <v>64.2</v>
      </c>
      <c r="D10" s="13"/>
      <c r="E10" s="13"/>
      <c r="F10" s="13">
        <v>60.1</v>
      </c>
      <c r="G10" s="19"/>
      <c r="H10" s="42"/>
      <c r="I10" s="41"/>
      <c r="J10" s="23">
        <v>2010</v>
      </c>
      <c r="K10" s="52">
        <f t="shared" ref="K10:P10" si="26">SUM(B55:B58)/4</f>
        <v>106.75</v>
      </c>
      <c r="L10" s="52">
        <f t="shared" si="26"/>
        <v>94.45</v>
      </c>
      <c r="M10" s="52">
        <f t="shared" si="26"/>
        <v>98.25</v>
      </c>
      <c r="N10" s="52">
        <f t="shared" si="26"/>
        <v>95.524999999999991</v>
      </c>
      <c r="O10" s="52">
        <f t="shared" si="26"/>
        <v>95.424999999999997</v>
      </c>
      <c r="P10" s="52">
        <f t="shared" si="26"/>
        <v>95.474999999999994</v>
      </c>
      <c r="Q10" s="6"/>
      <c r="R10" s="23" t="s">
        <v>31</v>
      </c>
      <c r="S10" s="21">
        <f t="shared" ref="S10:X10" si="27">SUM(B53:B56)/4</f>
        <v>104.35</v>
      </c>
      <c r="T10" s="21">
        <f t="shared" si="27"/>
        <v>92.95</v>
      </c>
      <c r="U10" s="21">
        <f t="shared" si="27"/>
        <v>97.224999999999994</v>
      </c>
      <c r="V10" s="21">
        <f t="shared" si="27"/>
        <v>95.274999999999991</v>
      </c>
      <c r="W10" s="21">
        <f t="shared" si="27"/>
        <v>94.125</v>
      </c>
      <c r="X10" s="21">
        <f t="shared" si="27"/>
        <v>93.425000000000011</v>
      </c>
      <c r="Y10" s="6"/>
      <c r="Z10" s="26">
        <v>2010</v>
      </c>
      <c r="AA10" s="6">
        <f t="shared" si="9"/>
        <v>0</v>
      </c>
      <c r="AB10" s="6">
        <f t="shared" si="10"/>
        <v>0.51604278074866317</v>
      </c>
      <c r="AC10" s="6">
        <f t="shared" si="11"/>
        <v>0.21657754010695188</v>
      </c>
      <c r="AD10" s="6">
        <f t="shared" si="12"/>
        <v>0.16042780748663102</v>
      </c>
      <c r="AE10" s="6">
        <f t="shared" si="13"/>
        <v>8.0213903743315509E-2</v>
      </c>
      <c r="AF10" s="6">
        <f t="shared" si="14"/>
        <v>2.6737967914438502E-2</v>
      </c>
      <c r="AG10" s="56">
        <f t="shared" si="2"/>
        <v>1</v>
      </c>
      <c r="AH10" s="27"/>
      <c r="AI10" s="23">
        <v>2010</v>
      </c>
      <c r="AJ10" s="27">
        <f t="shared" si="15"/>
        <v>1.0155260428132304</v>
      </c>
      <c r="AK10" s="27">
        <f t="shared" si="3"/>
        <v>1.0155013171315803</v>
      </c>
      <c r="AL10" s="27">
        <f t="shared" si="4"/>
        <v>1.0155136798971529</v>
      </c>
      <c r="AM10" s="27">
        <f t="shared" si="16"/>
        <v>1.0981941455961433</v>
      </c>
      <c r="AN10" s="6"/>
      <c r="AO10" s="23" t="s">
        <v>31</v>
      </c>
      <c r="AP10" s="27">
        <f t="shared" si="17"/>
        <v>0.99297204875754019</v>
      </c>
      <c r="AQ10" s="27">
        <f t="shared" si="5"/>
        <v>0.99270137585115692</v>
      </c>
      <c r="AR10" s="27">
        <f t="shared" si="6"/>
        <v>0.99283670308029615</v>
      </c>
      <c r="AS10" s="62">
        <f t="shared" si="18"/>
        <v>1.1090361733224405</v>
      </c>
      <c r="AT10" s="6"/>
      <c r="AU10" s="23">
        <v>2010</v>
      </c>
      <c r="AV10" s="62">
        <f t="shared" si="19"/>
        <v>1.1232138418370983</v>
      </c>
      <c r="AW10" s="28"/>
      <c r="AX10" s="98">
        <v>2010</v>
      </c>
      <c r="AY10" s="100">
        <f t="shared" si="20"/>
        <v>1.0981941455961433</v>
      </c>
      <c r="AZ10">
        <f>'OpexPriceIndex WPI&amp;CPI'!T10/'OpexPriceIndex WPI&amp;CPI'!T$6</f>
        <v>1.1229265402843602</v>
      </c>
      <c r="BA10">
        <f t="shared" si="21"/>
        <v>1.190870185449358</v>
      </c>
    </row>
    <row r="11" spans="1:53" x14ac:dyDescent="0.25">
      <c r="A11" s="17">
        <v>36220</v>
      </c>
      <c r="B11" s="97">
        <v>66</v>
      </c>
      <c r="C11" s="19">
        <v>63.7</v>
      </c>
      <c r="D11" s="13"/>
      <c r="E11" s="13"/>
      <c r="F11" s="13">
        <v>60.4</v>
      </c>
      <c r="G11" s="19"/>
      <c r="H11" s="42"/>
      <c r="I11" s="43"/>
      <c r="J11" s="23">
        <v>2011</v>
      </c>
      <c r="K11" s="52">
        <f t="shared" ref="K11:P11" si="28">SUM(B59:B62)/4</f>
        <v>110.55000000000001</v>
      </c>
      <c r="L11" s="52">
        <f t="shared" si="28"/>
        <v>99.1</v>
      </c>
      <c r="M11" s="52">
        <f t="shared" si="28"/>
        <v>99.45</v>
      </c>
      <c r="N11" s="52">
        <f t="shared" si="28"/>
        <v>98.225000000000009</v>
      </c>
      <c r="O11" s="52">
        <f t="shared" si="28"/>
        <v>98.525000000000006</v>
      </c>
      <c r="P11" s="52">
        <f t="shared" si="28"/>
        <v>98.3</v>
      </c>
      <c r="Q11" s="6"/>
      <c r="R11" s="23" t="s">
        <v>32</v>
      </c>
      <c r="S11" s="21">
        <f t="shared" ref="S11:X11" si="29">SUM(B57:B60)/4</f>
        <v>108.69999999999999</v>
      </c>
      <c r="T11" s="21">
        <f t="shared" si="29"/>
        <v>96.9</v>
      </c>
      <c r="U11" s="21">
        <f t="shared" si="29"/>
        <v>98.674999999999997</v>
      </c>
      <c r="V11" s="21">
        <f t="shared" si="29"/>
        <v>96.35</v>
      </c>
      <c r="W11" s="21">
        <f t="shared" si="29"/>
        <v>96.824999999999989</v>
      </c>
      <c r="X11" s="21">
        <f t="shared" si="29"/>
        <v>97</v>
      </c>
      <c r="Y11" s="6"/>
      <c r="Z11" s="26">
        <v>2011</v>
      </c>
      <c r="AA11" s="6">
        <f t="shared" si="9"/>
        <v>0</v>
      </c>
      <c r="AB11" s="6">
        <f t="shared" si="10"/>
        <v>0.51604278074866317</v>
      </c>
      <c r="AC11" s="6">
        <f t="shared" si="11"/>
        <v>0.21657754010695188</v>
      </c>
      <c r="AD11" s="6">
        <f t="shared" si="12"/>
        <v>0.16042780748663102</v>
      </c>
      <c r="AE11" s="6">
        <f t="shared" si="13"/>
        <v>8.0213903743315509E-2</v>
      </c>
      <c r="AF11" s="6">
        <f t="shared" si="14"/>
        <v>2.6737967914438502E-2</v>
      </c>
      <c r="AG11" s="56">
        <f t="shared" si="2"/>
        <v>1</v>
      </c>
      <c r="AH11" s="27"/>
      <c r="AI11" s="23">
        <v>2011</v>
      </c>
      <c r="AJ11" s="27">
        <f t="shared" si="15"/>
        <v>1.0359827093200971</v>
      </c>
      <c r="AK11" s="27">
        <f t="shared" si="3"/>
        <v>1.0357642259936108</v>
      </c>
      <c r="AL11" s="27">
        <f t="shared" si="4"/>
        <v>1.035873461896623</v>
      </c>
      <c r="AM11" s="27">
        <f t="shared" si="16"/>
        <v>1.137590171433281</v>
      </c>
      <c r="AN11" s="6"/>
      <c r="AO11" s="23" t="s">
        <v>32</v>
      </c>
      <c r="AP11" s="27">
        <f t="shared" si="17"/>
        <v>1.0302939821050965</v>
      </c>
      <c r="AQ11" s="27">
        <f t="shared" si="5"/>
        <v>1.0301106635595692</v>
      </c>
      <c r="AR11" s="27">
        <f t="shared" si="6"/>
        <v>1.0302023187547735</v>
      </c>
      <c r="AS11" s="62">
        <f t="shared" si="18"/>
        <v>1.1425316373396992</v>
      </c>
      <c r="AT11" s="6"/>
      <c r="AU11" s="23">
        <v>2011</v>
      </c>
      <c r="AV11" s="62">
        <f t="shared" si="19"/>
        <v>1.1635074107940009</v>
      </c>
      <c r="AW11" s="28"/>
      <c r="AX11" s="99">
        <v>2011</v>
      </c>
      <c r="AY11" s="100">
        <f t="shared" si="20"/>
        <v>1.137590171433281</v>
      </c>
      <c r="AZ11">
        <f>'OpexPriceIndex WPI&amp;CPI'!T11/'OpexPriceIndex WPI&amp;CPI'!T$6</f>
        <v>1.1578791469194312</v>
      </c>
      <c r="BA11">
        <f t="shared" si="21"/>
        <v>1.2405135520684736</v>
      </c>
    </row>
    <row r="12" spans="1:53" x14ac:dyDescent="0.25">
      <c r="A12" s="17">
        <v>36312</v>
      </c>
      <c r="B12" s="97">
        <v>66.5</v>
      </c>
      <c r="C12" s="19">
        <v>64.2</v>
      </c>
      <c r="D12" s="13"/>
      <c r="E12" s="13"/>
      <c r="F12" s="13">
        <v>60.4</v>
      </c>
      <c r="G12" s="19"/>
      <c r="H12" s="42"/>
      <c r="I12" s="43"/>
      <c r="J12" s="23">
        <v>2012</v>
      </c>
      <c r="K12" s="52">
        <f t="shared" ref="K12:P12" si="30">SUM(B63:B66)/4</f>
        <v>114.9</v>
      </c>
      <c r="L12" s="52">
        <f t="shared" si="30"/>
        <v>100.925</v>
      </c>
      <c r="M12" s="52">
        <f t="shared" si="30"/>
        <v>99.925000000000011</v>
      </c>
      <c r="N12" s="52">
        <f t="shared" si="30"/>
        <v>100.5</v>
      </c>
      <c r="O12" s="52">
        <f t="shared" si="30"/>
        <v>101.97499999999999</v>
      </c>
      <c r="P12" s="52">
        <f t="shared" si="30"/>
        <v>102.5</v>
      </c>
      <c r="Q12" s="6"/>
      <c r="R12" s="23" t="s">
        <v>33</v>
      </c>
      <c r="S12" s="21">
        <f t="shared" ref="S12:X12" si="31">SUM(B61:B64)/4</f>
        <v>112.5</v>
      </c>
      <c r="T12" s="21">
        <f t="shared" si="31"/>
        <v>100</v>
      </c>
      <c r="U12" s="21">
        <f t="shared" si="31"/>
        <v>99.974999999999994</v>
      </c>
      <c r="V12" s="21">
        <f t="shared" si="31"/>
        <v>100</v>
      </c>
      <c r="W12" s="21">
        <f t="shared" si="31"/>
        <v>100</v>
      </c>
      <c r="X12" s="21">
        <f t="shared" si="31"/>
        <v>100</v>
      </c>
      <c r="Y12" s="6"/>
      <c r="Z12" s="26">
        <v>2012</v>
      </c>
      <c r="AA12" s="6">
        <f t="shared" si="9"/>
        <v>0</v>
      </c>
      <c r="AB12" s="6">
        <f t="shared" si="10"/>
        <v>0.51604278074866317</v>
      </c>
      <c r="AC12" s="6">
        <f t="shared" si="11"/>
        <v>0.21657754010695188</v>
      </c>
      <c r="AD12" s="6">
        <f t="shared" si="12"/>
        <v>0.16042780748663102</v>
      </c>
      <c r="AE12" s="6">
        <f t="shared" si="13"/>
        <v>8.0213903743315509E-2</v>
      </c>
      <c r="AF12" s="6">
        <f t="shared" si="14"/>
        <v>2.6737967914438502E-2</v>
      </c>
      <c r="AG12" s="56">
        <f t="shared" si="2"/>
        <v>1</v>
      </c>
      <c r="AH12" s="27"/>
      <c r="AI12" s="23">
        <v>2012</v>
      </c>
      <c r="AJ12" s="27">
        <f t="shared" si="15"/>
        <v>1.0182046546272496</v>
      </c>
      <c r="AK12" s="27">
        <f t="shared" si="3"/>
        <v>1.0181245948986459</v>
      </c>
      <c r="AL12" s="27">
        <f t="shared" si="4"/>
        <v>1.0181646239760467</v>
      </c>
      <c r="AM12" s="27">
        <f t="shared" si="16"/>
        <v>1.1582540691362131</v>
      </c>
      <c r="AN12" s="6"/>
      <c r="AO12" s="23" t="s">
        <v>33</v>
      </c>
      <c r="AP12" s="27">
        <f t="shared" si="17"/>
        <v>1.0288971156417477</v>
      </c>
      <c r="AQ12" s="27">
        <f t="shared" si="5"/>
        <v>1.0288257253177562</v>
      </c>
      <c r="AR12" s="27">
        <f t="shared" si="6"/>
        <v>1.0288614198605508</v>
      </c>
      <c r="AS12" s="62">
        <f t="shared" si="18"/>
        <v>1.1755067226289229</v>
      </c>
      <c r="AT12" s="6"/>
      <c r="AU12" s="23">
        <v>2012</v>
      </c>
      <c r="AV12" s="62">
        <f t="shared" si="19"/>
        <v>1.1846420854044177</v>
      </c>
      <c r="AW12" s="28"/>
      <c r="AX12" s="98">
        <v>2012</v>
      </c>
      <c r="AY12" s="100">
        <f t="shared" si="20"/>
        <v>1.1582540691362131</v>
      </c>
      <c r="AZ12">
        <f>'OpexPriceIndex WPI&amp;CPI'!T12/'OpexPriceIndex WPI&amp;CPI'!T$6</f>
        <v>1.184537914691943</v>
      </c>
      <c r="BA12">
        <f t="shared" si="21"/>
        <v>1.2838801711840229</v>
      </c>
    </row>
    <row r="13" spans="1:53" x14ac:dyDescent="0.25">
      <c r="A13" s="17">
        <v>36404</v>
      </c>
      <c r="B13" s="97">
        <v>67.2</v>
      </c>
      <c r="C13" s="19">
        <v>65.099999999999994</v>
      </c>
      <c r="D13" s="13"/>
      <c r="E13" s="13"/>
      <c r="F13" s="13">
        <v>61.5</v>
      </c>
      <c r="G13" s="19"/>
      <c r="H13" s="42"/>
      <c r="I13" s="41"/>
      <c r="J13" s="23">
        <v>2013</v>
      </c>
      <c r="K13" s="52">
        <f t="shared" ref="K13:P13" si="32">SUM(B67:B70)/4</f>
        <v>119.22499999999999</v>
      </c>
      <c r="L13" s="52">
        <f t="shared" si="32"/>
        <v>102.45</v>
      </c>
      <c r="M13" s="52">
        <f t="shared" si="32"/>
        <v>103.42500000000001</v>
      </c>
      <c r="N13" s="52">
        <f t="shared" si="32"/>
        <v>101.27500000000001</v>
      </c>
      <c r="O13" s="52">
        <f t="shared" si="32"/>
        <v>105.97499999999999</v>
      </c>
      <c r="P13" s="52">
        <f t="shared" si="32"/>
        <v>106.10000000000001</v>
      </c>
      <c r="Q13" s="6"/>
      <c r="R13" s="23" t="s">
        <v>34</v>
      </c>
      <c r="S13" s="21">
        <f t="shared" ref="S13:X13" si="33">SUM(B65:B68)/4</f>
        <v>117.25</v>
      </c>
      <c r="T13" s="21">
        <f t="shared" si="33"/>
        <v>101.65</v>
      </c>
      <c r="U13" s="21">
        <f t="shared" si="33"/>
        <v>101.57499999999999</v>
      </c>
      <c r="V13" s="21">
        <f t="shared" si="33"/>
        <v>100.89999999999999</v>
      </c>
      <c r="W13" s="21">
        <f t="shared" si="33"/>
        <v>104.22499999999999</v>
      </c>
      <c r="X13" s="21">
        <f t="shared" si="33"/>
        <v>104.72499999999999</v>
      </c>
      <c r="Y13" s="6"/>
      <c r="Z13" s="26">
        <v>2013</v>
      </c>
      <c r="AA13" s="6">
        <f t="shared" si="9"/>
        <v>0</v>
      </c>
      <c r="AB13" s="6">
        <f t="shared" si="10"/>
        <v>0.51604278074866317</v>
      </c>
      <c r="AC13" s="6">
        <f t="shared" si="11"/>
        <v>0.21657754010695188</v>
      </c>
      <c r="AD13" s="6">
        <f t="shared" si="12"/>
        <v>0.16042780748663102</v>
      </c>
      <c r="AE13" s="6">
        <f t="shared" si="13"/>
        <v>8.0213903743315509E-2</v>
      </c>
      <c r="AF13" s="6">
        <f t="shared" si="14"/>
        <v>2.6737967914438502E-2</v>
      </c>
      <c r="AG13" s="56">
        <f t="shared" si="2"/>
        <v>1</v>
      </c>
      <c r="AH13" s="27"/>
      <c r="AI13" s="23">
        <v>2013</v>
      </c>
      <c r="AJ13" s="27">
        <f t="shared" si="15"/>
        <v>1.0207060625562525</v>
      </c>
      <c r="AK13" s="27">
        <f t="shared" si="3"/>
        <v>1.020588524780462</v>
      </c>
      <c r="AL13" s="27">
        <f t="shared" si="4"/>
        <v>1.0206472919764005</v>
      </c>
      <c r="AM13" s="27">
        <f t="shared" si="16"/>
        <v>1.1821688790845224</v>
      </c>
      <c r="AN13" s="6"/>
      <c r="AO13" s="23" t="s">
        <v>34</v>
      </c>
      <c r="AP13" s="27">
        <f t="shared" si="17"/>
        <v>1.0180770697353483</v>
      </c>
      <c r="AQ13" s="27">
        <f t="shared" si="5"/>
        <v>1.017995097018308</v>
      </c>
      <c r="AR13" s="27">
        <f t="shared" si="6"/>
        <v>1.0180360825517683</v>
      </c>
      <c r="AS13" s="62">
        <f t="shared" si="18"/>
        <v>1.1967082589184166</v>
      </c>
      <c r="AT13" s="6"/>
      <c r="AU13" s="23">
        <v>2013</v>
      </c>
      <c r="AV13" s="62">
        <f t="shared" si="19"/>
        <v>1.2091017364292946</v>
      </c>
      <c r="AW13" s="28"/>
      <c r="AX13" s="99">
        <v>2013</v>
      </c>
      <c r="AY13" s="100">
        <f t="shared" si="20"/>
        <v>1.1821688790845224</v>
      </c>
      <c r="AZ13">
        <f>'OpexPriceIndex WPI&amp;CPI'!T13/'OpexPriceIndex WPI&amp;CPI'!T$6</f>
        <v>1.2114928909952607</v>
      </c>
      <c r="BA13">
        <f t="shared" si="21"/>
        <v>1.3380884450784594</v>
      </c>
    </row>
    <row r="14" spans="1:53" x14ac:dyDescent="0.25">
      <c r="A14" s="17">
        <v>36495</v>
      </c>
      <c r="B14" s="97">
        <v>67.8</v>
      </c>
      <c r="C14" s="19">
        <v>65.900000000000006</v>
      </c>
      <c r="D14" s="13"/>
      <c r="E14" s="13"/>
      <c r="F14" s="13">
        <v>61.6</v>
      </c>
      <c r="G14" s="19"/>
      <c r="H14" s="42"/>
      <c r="I14" s="38"/>
      <c r="J14" s="23"/>
      <c r="K14" s="44"/>
      <c r="L14" s="44"/>
      <c r="M14" s="44"/>
      <c r="N14" s="44"/>
      <c r="O14" s="44"/>
      <c r="P14" s="44"/>
      <c r="Q14" s="6"/>
      <c r="R14" s="23"/>
      <c r="S14" s="6"/>
      <c r="T14" s="6"/>
      <c r="U14" s="6"/>
      <c r="V14" s="6"/>
      <c r="W14" s="6"/>
      <c r="X14" s="6"/>
      <c r="Y14" s="6"/>
      <c r="Z14" s="23"/>
      <c r="AA14" s="6"/>
      <c r="AB14" s="6"/>
      <c r="AC14" s="6"/>
      <c r="AD14" s="6"/>
      <c r="AE14" s="6"/>
      <c r="AF14" s="6"/>
      <c r="AG14" s="6"/>
      <c r="AH14" s="6"/>
      <c r="AI14" s="23"/>
      <c r="AJ14" s="6"/>
      <c r="AK14" s="6"/>
      <c r="AL14" s="6"/>
      <c r="AM14" s="6"/>
      <c r="AN14" s="6"/>
      <c r="AO14" s="23"/>
      <c r="AP14" s="6"/>
      <c r="AQ14" s="6"/>
      <c r="AR14" s="6"/>
      <c r="AS14" s="6"/>
      <c r="AT14" s="6"/>
      <c r="AU14" s="23"/>
      <c r="AV14" s="28"/>
      <c r="AW14" s="28"/>
      <c r="AX14" s="28" t="s">
        <v>140</v>
      </c>
      <c r="AY14" s="100">
        <f>LN(AY13/AY6)/7</f>
        <v>2.390725492631008E-2</v>
      </c>
      <c r="AZ14" s="100">
        <f>LN(AZ13/AZ6)/7</f>
        <v>2.7407627617285674E-2</v>
      </c>
      <c r="BA14" s="100">
        <f>LN(BA13/BA6)/7</f>
        <v>4.160600885309066E-2</v>
      </c>
    </row>
    <row r="15" spans="1:53" x14ac:dyDescent="0.25">
      <c r="A15" s="17">
        <v>36586</v>
      </c>
      <c r="B15" s="97">
        <v>68.599999999999994</v>
      </c>
      <c r="C15" s="19">
        <v>66.5</v>
      </c>
      <c r="D15" s="13"/>
      <c r="E15" s="13"/>
      <c r="F15" s="13">
        <v>62.2</v>
      </c>
      <c r="G15" s="19"/>
      <c r="H15" s="42"/>
      <c r="I15" s="41"/>
      <c r="J15" s="23"/>
      <c r="K15" s="51" t="s">
        <v>64</v>
      </c>
      <c r="L15" s="6"/>
      <c r="M15" s="6"/>
      <c r="N15" s="6"/>
      <c r="O15" s="6"/>
      <c r="P15" s="6"/>
      <c r="Q15" s="6"/>
      <c r="R15" s="23"/>
      <c r="S15" s="5" t="s">
        <v>64</v>
      </c>
      <c r="T15" s="6"/>
      <c r="U15" s="6"/>
      <c r="V15" s="6"/>
      <c r="W15" s="6"/>
      <c r="X15" s="6"/>
      <c r="Y15" s="6"/>
      <c r="Z15" s="23"/>
      <c r="AA15" s="6"/>
      <c r="AB15" s="6"/>
      <c r="AC15" s="6"/>
      <c r="AD15" s="6"/>
      <c r="AE15" s="6"/>
      <c r="AF15" s="6"/>
      <c r="AG15" s="6"/>
      <c r="AH15" s="6"/>
      <c r="AI15" s="23"/>
      <c r="AJ15" s="6"/>
      <c r="AK15" s="6"/>
      <c r="AL15" s="6"/>
      <c r="AM15" s="6"/>
      <c r="AN15" s="6"/>
      <c r="AO15" s="23"/>
      <c r="AP15" s="6"/>
      <c r="AQ15" s="6"/>
      <c r="AR15" s="6"/>
      <c r="AS15" s="6"/>
      <c r="AT15" s="6"/>
      <c r="AU15" s="23"/>
      <c r="AV15" s="6"/>
      <c r="AW15" s="6"/>
      <c r="AX15" s="6"/>
    </row>
    <row r="16" spans="1:53" x14ac:dyDescent="0.25">
      <c r="A16" s="17">
        <v>36678</v>
      </c>
      <c r="B16" s="97">
        <v>69.099999999999994</v>
      </c>
      <c r="C16" s="19">
        <v>67.8</v>
      </c>
      <c r="D16" s="13"/>
      <c r="E16" s="13"/>
      <c r="F16" s="13">
        <v>63.1</v>
      </c>
      <c r="G16" s="19"/>
      <c r="H16" s="42"/>
      <c r="I16" s="41"/>
      <c r="J16" s="23"/>
      <c r="K16" s="55" t="s">
        <v>35</v>
      </c>
      <c r="L16" s="55" t="s">
        <v>63</v>
      </c>
      <c r="M16" s="55" t="s">
        <v>36</v>
      </c>
      <c r="N16" s="55" t="s">
        <v>37</v>
      </c>
      <c r="O16" s="55" t="s">
        <v>38</v>
      </c>
      <c r="P16" s="55" t="s">
        <v>39</v>
      </c>
      <c r="Q16" s="6"/>
      <c r="R16" s="23"/>
      <c r="S16" s="50" t="s">
        <v>35</v>
      </c>
      <c r="T16" s="50" t="s">
        <v>63</v>
      </c>
      <c r="U16" s="50" t="s">
        <v>36</v>
      </c>
      <c r="V16" s="50" t="s">
        <v>37</v>
      </c>
      <c r="W16" s="50" t="s">
        <v>38</v>
      </c>
      <c r="X16" s="50" t="s">
        <v>39</v>
      </c>
      <c r="Y16" s="6"/>
      <c r="Z16" s="23"/>
      <c r="AA16" s="6"/>
      <c r="AB16" s="6"/>
      <c r="AC16" s="6"/>
      <c r="AD16" s="6"/>
      <c r="AE16" s="6"/>
      <c r="AF16" s="6"/>
      <c r="AG16" s="6"/>
      <c r="AH16" s="6"/>
      <c r="AI16" s="23"/>
      <c r="AJ16" s="6"/>
      <c r="AK16" s="6"/>
      <c r="AL16" s="6"/>
      <c r="AM16" s="6"/>
      <c r="AN16" s="6"/>
      <c r="AO16" s="23"/>
      <c r="AP16" s="6"/>
      <c r="AQ16" s="6"/>
      <c r="AR16" s="6"/>
      <c r="AS16" s="6"/>
      <c r="AT16" s="6"/>
      <c r="AU16" s="23"/>
      <c r="AV16" s="6"/>
      <c r="AW16" s="6"/>
      <c r="AX16" s="6"/>
    </row>
    <row r="17" spans="1:50" x14ac:dyDescent="0.25">
      <c r="A17" s="17">
        <v>36770</v>
      </c>
      <c r="B17" s="97">
        <v>69.900000000000006</v>
      </c>
      <c r="C17" s="19">
        <v>69</v>
      </c>
      <c r="D17" s="13"/>
      <c r="E17" s="13"/>
      <c r="F17" s="13">
        <v>64.2</v>
      </c>
      <c r="G17" s="19"/>
      <c r="H17" s="42"/>
      <c r="I17" s="41"/>
      <c r="J17" s="26">
        <v>2006</v>
      </c>
      <c r="K17" s="53">
        <f t="shared" ref="K17:P17" si="34">K6/K6</f>
        <v>1</v>
      </c>
      <c r="L17" s="53">
        <f t="shared" si="34"/>
        <v>1</v>
      </c>
      <c r="M17" s="53">
        <f t="shared" si="34"/>
        <v>1</v>
      </c>
      <c r="N17" s="53">
        <f t="shared" si="34"/>
        <v>1</v>
      </c>
      <c r="O17" s="53">
        <f t="shared" si="34"/>
        <v>1</v>
      </c>
      <c r="P17" s="53">
        <f t="shared" si="34"/>
        <v>1</v>
      </c>
      <c r="Q17" s="6"/>
      <c r="R17" s="23" t="s">
        <v>27</v>
      </c>
      <c r="S17" s="27">
        <f t="shared" ref="S17:X17" si="35">S6/S6</f>
        <v>1</v>
      </c>
      <c r="T17" s="27">
        <f t="shared" si="35"/>
        <v>1</v>
      </c>
      <c r="U17" s="27">
        <f t="shared" si="35"/>
        <v>1</v>
      </c>
      <c r="V17" s="27">
        <f t="shared" si="35"/>
        <v>1</v>
      </c>
      <c r="W17" s="27">
        <f t="shared" si="35"/>
        <v>1</v>
      </c>
      <c r="X17" s="27">
        <f t="shared" si="35"/>
        <v>1</v>
      </c>
      <c r="Y17" s="6"/>
      <c r="Z17" s="23"/>
      <c r="AA17" s="6"/>
      <c r="AB17" s="6"/>
      <c r="AC17" s="6"/>
      <c r="AD17" s="6"/>
      <c r="AE17" s="6"/>
      <c r="AF17" s="6"/>
      <c r="AG17" s="6"/>
      <c r="AH17" s="6"/>
      <c r="AI17" s="23"/>
      <c r="AJ17" s="6"/>
      <c r="AK17" s="6"/>
      <c r="AL17" s="6"/>
      <c r="AM17" s="6"/>
      <c r="AN17" s="6"/>
      <c r="AO17" s="23"/>
      <c r="AP17" s="6"/>
      <c r="AQ17" s="6"/>
      <c r="AR17" s="6"/>
      <c r="AS17" s="6"/>
      <c r="AT17" s="6"/>
      <c r="AU17" s="23"/>
      <c r="AV17" s="6"/>
      <c r="AW17" s="6"/>
      <c r="AX17" s="6"/>
    </row>
    <row r="18" spans="1:50" x14ac:dyDescent="0.25">
      <c r="A18" s="17">
        <v>36861</v>
      </c>
      <c r="B18" s="97">
        <v>70.400000000000006</v>
      </c>
      <c r="C18" s="19">
        <v>70.099999999999994</v>
      </c>
      <c r="D18" s="13"/>
      <c r="E18" s="13"/>
      <c r="F18" s="13">
        <v>64.7</v>
      </c>
      <c r="G18" s="19"/>
      <c r="H18" s="42"/>
      <c r="I18" s="42"/>
      <c r="J18" s="26">
        <v>2007</v>
      </c>
      <c r="K18" s="53">
        <f t="shared" ref="K18:P24" si="36">K7/K6</f>
        <v>1.0410768803774635</v>
      </c>
      <c r="L18" s="53">
        <f t="shared" si="36"/>
        <v>1.0476758045292014</v>
      </c>
      <c r="M18" s="53">
        <f t="shared" si="36"/>
        <v>0.98987341772151893</v>
      </c>
      <c r="N18" s="53">
        <f t="shared" si="36"/>
        <v>1.0461401952085181</v>
      </c>
      <c r="O18" s="53">
        <f t="shared" si="36"/>
        <v>1.045643153526971</v>
      </c>
      <c r="P18" s="53">
        <f t="shared" si="36"/>
        <v>1.0333027803238619</v>
      </c>
      <c r="Q18" s="6"/>
      <c r="R18" s="23" t="s">
        <v>28</v>
      </c>
      <c r="S18" s="27">
        <f t="shared" ref="S18:X24" si="37">S7/S6</f>
        <v>1.0479315263908699</v>
      </c>
      <c r="T18" s="27">
        <f t="shared" si="37"/>
        <v>1.0565631724561944</v>
      </c>
      <c r="U18" s="27">
        <f t="shared" si="37"/>
        <v>0.99543610547667338</v>
      </c>
      <c r="V18" s="27">
        <f t="shared" si="37"/>
        <v>1.0525838621940165</v>
      </c>
      <c r="W18" s="27">
        <f t="shared" si="37"/>
        <v>1.0460745680509247</v>
      </c>
      <c r="X18" s="27">
        <f t="shared" si="37"/>
        <v>1.051919446192574</v>
      </c>
      <c r="Y18" s="6"/>
      <c r="Z18" s="23"/>
      <c r="AA18" s="6"/>
      <c r="AB18" s="6"/>
      <c r="AC18" s="6"/>
      <c r="AD18" s="6"/>
      <c r="AE18" s="6"/>
      <c r="AF18" s="6"/>
      <c r="AG18" s="6"/>
      <c r="AH18" s="6"/>
      <c r="AI18" s="23"/>
      <c r="AJ18" s="6"/>
      <c r="AK18" s="6"/>
      <c r="AL18" s="6"/>
      <c r="AM18" s="6"/>
      <c r="AN18" s="6"/>
      <c r="AO18" s="23"/>
      <c r="AP18" s="6"/>
      <c r="AQ18" s="6"/>
      <c r="AR18" s="6"/>
      <c r="AS18" s="6"/>
      <c r="AT18" s="6"/>
      <c r="AU18" s="23"/>
      <c r="AV18" s="6"/>
      <c r="AW18" s="6"/>
      <c r="AX18" s="6"/>
    </row>
    <row r="19" spans="1:50" x14ac:dyDescent="0.25">
      <c r="A19" s="17">
        <v>36951</v>
      </c>
      <c r="B19" s="97">
        <v>71.2</v>
      </c>
      <c r="C19" s="19">
        <v>69.400000000000006</v>
      </c>
      <c r="D19" s="13"/>
      <c r="E19" s="13"/>
      <c r="F19" s="13">
        <v>65.2</v>
      </c>
      <c r="G19" s="19"/>
      <c r="H19" s="42"/>
      <c r="I19" s="42"/>
      <c r="J19" s="26">
        <v>2008</v>
      </c>
      <c r="K19" s="53">
        <f t="shared" si="36"/>
        <v>1.0421221007731269</v>
      </c>
      <c r="L19" s="53">
        <f t="shared" si="36"/>
        <v>1.0722411831626848</v>
      </c>
      <c r="M19" s="53">
        <f t="shared" si="36"/>
        <v>1.0007672634271101</v>
      </c>
      <c r="N19" s="53">
        <f t="shared" si="36"/>
        <v>1.0432569974554708</v>
      </c>
      <c r="O19" s="53">
        <f t="shared" si="36"/>
        <v>1.0325963718820863</v>
      </c>
      <c r="P19" s="53">
        <f t="shared" si="36"/>
        <v>1.0366646954464815</v>
      </c>
      <c r="Q19" s="6"/>
      <c r="R19" s="23" t="s">
        <v>29</v>
      </c>
      <c r="S19" s="27">
        <f t="shared" si="37"/>
        <v>1.0419275796351757</v>
      </c>
      <c r="T19" s="27">
        <f t="shared" si="37"/>
        <v>1.0555717195228393</v>
      </c>
      <c r="U19" s="27">
        <f t="shared" si="37"/>
        <v>0.99363219561895078</v>
      </c>
      <c r="V19" s="27">
        <f t="shared" si="37"/>
        <v>1.0364628194085559</v>
      </c>
      <c r="W19" s="27">
        <f t="shared" si="37"/>
        <v>1.0373804694291509</v>
      </c>
      <c r="X19" s="27">
        <f t="shared" si="37"/>
        <v>1.0305115166018546</v>
      </c>
      <c r="Y19" s="6"/>
      <c r="Z19" s="23"/>
      <c r="AA19" s="6"/>
      <c r="AB19" s="6"/>
      <c r="AC19" s="6"/>
      <c r="AD19" s="6"/>
      <c r="AE19" s="6"/>
      <c r="AF19" s="6"/>
      <c r="AG19" s="6"/>
      <c r="AH19" s="6"/>
      <c r="AI19" s="23"/>
      <c r="AJ19" s="6"/>
      <c r="AK19" s="6"/>
      <c r="AL19" s="6"/>
      <c r="AM19" s="6"/>
      <c r="AN19" s="6"/>
      <c r="AO19" s="23"/>
      <c r="AP19" s="6"/>
      <c r="AQ19" s="6"/>
      <c r="AR19" s="6"/>
      <c r="AS19" s="6"/>
      <c r="AT19" s="6"/>
      <c r="AU19" s="23"/>
      <c r="AV19" s="6"/>
      <c r="AW19" s="6"/>
      <c r="AX19" s="6"/>
    </row>
    <row r="20" spans="1:50" x14ac:dyDescent="0.25">
      <c r="A20" s="17">
        <v>37043</v>
      </c>
      <c r="B20" s="97">
        <v>71.599999999999994</v>
      </c>
      <c r="C20" s="19">
        <v>70.8</v>
      </c>
      <c r="D20" s="13"/>
      <c r="E20" s="13"/>
      <c r="F20" s="13">
        <v>65.5</v>
      </c>
      <c r="G20" s="19"/>
      <c r="H20" s="42"/>
      <c r="I20" s="42"/>
      <c r="J20" s="26">
        <v>2009</v>
      </c>
      <c r="K20" s="53">
        <f t="shared" si="36"/>
        <v>1.0437452033768229</v>
      </c>
      <c r="L20" s="53">
        <f t="shared" si="36"/>
        <v>0.98541114058355439</v>
      </c>
      <c r="M20" s="53">
        <f t="shared" si="36"/>
        <v>0.9907998977766419</v>
      </c>
      <c r="N20" s="53">
        <f t="shared" si="36"/>
        <v>1.0265582655826557</v>
      </c>
      <c r="O20" s="53">
        <f t="shared" si="36"/>
        <v>1.0304693933571232</v>
      </c>
      <c r="P20" s="53">
        <f t="shared" si="36"/>
        <v>1.047347404449515</v>
      </c>
      <c r="Q20" s="6"/>
      <c r="R20" s="23" t="s">
        <v>30</v>
      </c>
      <c r="S20" s="27">
        <f t="shared" si="37"/>
        <v>1.0452051215050955</v>
      </c>
      <c r="T20" s="27">
        <f t="shared" si="37"/>
        <v>1.0457552370452041</v>
      </c>
      <c r="U20" s="27">
        <f t="shared" si="37"/>
        <v>1.0035888233786208</v>
      </c>
      <c r="V20" s="27">
        <f t="shared" si="37"/>
        <v>1.0360110803324101</v>
      </c>
      <c r="W20" s="27">
        <f t="shared" si="37"/>
        <v>1.0435754189944133</v>
      </c>
      <c r="X20" s="27">
        <f t="shared" si="37"/>
        <v>1.0426705370101597</v>
      </c>
      <c r="Y20" s="6"/>
      <c r="Z20" s="23"/>
      <c r="AA20" s="6"/>
      <c r="AB20" s="6"/>
      <c r="AC20" s="6"/>
      <c r="AD20" s="6"/>
      <c r="AE20" s="6"/>
      <c r="AF20" s="6"/>
      <c r="AG20" s="6"/>
      <c r="AH20" s="6"/>
      <c r="AI20" s="23"/>
      <c r="AJ20" s="6"/>
      <c r="AK20" s="6"/>
      <c r="AL20" s="6"/>
      <c r="AM20" s="6"/>
      <c r="AN20" s="6"/>
      <c r="AO20" s="23"/>
      <c r="AP20" s="6"/>
      <c r="AQ20" s="6"/>
      <c r="AR20" s="6"/>
      <c r="AS20" s="6"/>
      <c r="AT20" s="6"/>
      <c r="AU20" s="23"/>
      <c r="AV20" s="6"/>
      <c r="AW20" s="6"/>
      <c r="AX20" s="6"/>
    </row>
    <row r="21" spans="1:50" x14ac:dyDescent="0.25">
      <c r="A21" s="17">
        <v>37135</v>
      </c>
      <c r="B21" s="97">
        <v>72.7</v>
      </c>
      <c r="C21" s="19">
        <v>71.400000000000006</v>
      </c>
      <c r="D21" s="19">
        <v>92.3</v>
      </c>
      <c r="E21" s="19">
        <v>74.099999999999994</v>
      </c>
      <c r="F21" s="19">
        <v>67.400000000000006</v>
      </c>
      <c r="G21" s="19">
        <v>66.2</v>
      </c>
      <c r="H21" s="42"/>
      <c r="I21" s="42"/>
      <c r="J21" s="26">
        <v>2010</v>
      </c>
      <c r="K21" s="53">
        <f t="shared" si="36"/>
        <v>1.0465686274509804</v>
      </c>
      <c r="L21" s="53">
        <f t="shared" si="36"/>
        <v>1.0169582772543742</v>
      </c>
      <c r="M21" s="53">
        <f t="shared" si="36"/>
        <v>1.0136703636832602</v>
      </c>
      <c r="N21" s="53">
        <f t="shared" si="36"/>
        <v>1.0087117212249208</v>
      </c>
      <c r="O21" s="53">
        <f t="shared" si="36"/>
        <v>1.0167820990942993</v>
      </c>
      <c r="P21" s="53">
        <f t="shared" si="36"/>
        <v>1.0400326797385622</v>
      </c>
      <c r="Q21" s="6"/>
      <c r="R21" s="23" t="s">
        <v>31</v>
      </c>
      <c r="S21" s="27">
        <f t="shared" si="37"/>
        <v>1.0434999999999999</v>
      </c>
      <c r="T21" s="27">
        <f t="shared" si="37"/>
        <v>0.97996837111228263</v>
      </c>
      <c r="U21" s="27">
        <f t="shared" si="37"/>
        <v>0.99335887611749674</v>
      </c>
      <c r="V21" s="27">
        <f t="shared" si="37"/>
        <v>1.0189839572192512</v>
      </c>
      <c r="W21" s="27">
        <f t="shared" si="37"/>
        <v>1.0077623126338331</v>
      </c>
      <c r="X21" s="27">
        <f t="shared" si="37"/>
        <v>1.040367483296214</v>
      </c>
      <c r="Y21" s="6"/>
      <c r="Z21" s="23"/>
      <c r="AA21" s="6"/>
      <c r="AB21" s="6"/>
      <c r="AC21" s="6"/>
      <c r="AD21" s="6"/>
      <c r="AE21" s="6"/>
      <c r="AF21" s="6"/>
      <c r="AG21" s="6"/>
      <c r="AH21" s="6"/>
      <c r="AI21" s="23"/>
      <c r="AJ21" s="6"/>
      <c r="AK21" s="6"/>
      <c r="AL21" s="6"/>
      <c r="AM21" s="6"/>
      <c r="AN21" s="6"/>
      <c r="AO21" s="23"/>
      <c r="AP21" s="6"/>
      <c r="AQ21" s="6"/>
      <c r="AR21" s="6"/>
      <c r="AS21" s="6"/>
      <c r="AT21" s="6"/>
      <c r="AU21" s="23"/>
      <c r="AV21" s="6"/>
      <c r="AW21" s="6"/>
      <c r="AX21" s="6"/>
    </row>
    <row r="22" spans="1:50" x14ac:dyDescent="0.25">
      <c r="A22" s="17">
        <v>37226</v>
      </c>
      <c r="B22" s="97">
        <v>73.3</v>
      </c>
      <c r="C22" s="19">
        <v>71.5</v>
      </c>
      <c r="D22" s="19">
        <v>92.6</v>
      </c>
      <c r="E22" s="19">
        <v>74.400000000000006</v>
      </c>
      <c r="F22" s="19">
        <v>67.8</v>
      </c>
      <c r="G22" s="19">
        <v>67.5</v>
      </c>
      <c r="H22" s="42"/>
      <c r="I22" s="42"/>
      <c r="J22" s="26">
        <v>2011</v>
      </c>
      <c r="K22" s="53">
        <f t="shared" si="36"/>
        <v>1.0355971896955505</v>
      </c>
      <c r="L22" s="53">
        <f t="shared" si="36"/>
        <v>1.0492323980942297</v>
      </c>
      <c r="M22" s="53">
        <f t="shared" si="36"/>
        <v>1.0122137404580154</v>
      </c>
      <c r="N22" s="53">
        <f t="shared" si="36"/>
        <v>1.0282648521329496</v>
      </c>
      <c r="O22" s="53">
        <f t="shared" si="36"/>
        <v>1.03248624574273</v>
      </c>
      <c r="P22" s="53">
        <f t="shared" si="36"/>
        <v>1.0295888976171772</v>
      </c>
      <c r="Q22" s="6"/>
      <c r="R22" s="23" t="s">
        <v>32</v>
      </c>
      <c r="S22" s="27">
        <f t="shared" si="37"/>
        <v>1.0416866315285098</v>
      </c>
      <c r="T22" s="27">
        <f t="shared" si="37"/>
        <v>1.0424959655728887</v>
      </c>
      <c r="U22" s="27">
        <f t="shared" si="37"/>
        <v>1.0149138596040113</v>
      </c>
      <c r="V22" s="27">
        <f t="shared" si="37"/>
        <v>1.0112831277879821</v>
      </c>
      <c r="W22" s="27">
        <f t="shared" si="37"/>
        <v>1.0286852589641433</v>
      </c>
      <c r="X22" s="27">
        <f t="shared" si="37"/>
        <v>1.0382659887610381</v>
      </c>
      <c r="Y22" s="6"/>
      <c r="Z22" s="23"/>
      <c r="AA22" s="6"/>
      <c r="AB22" s="6"/>
      <c r="AC22" s="6"/>
      <c r="AD22" s="6"/>
      <c r="AE22" s="6"/>
      <c r="AF22" s="6"/>
      <c r="AG22" s="6"/>
      <c r="AH22" s="6"/>
      <c r="AI22" s="23"/>
      <c r="AJ22" s="6"/>
      <c r="AK22" s="6"/>
      <c r="AL22" s="6"/>
      <c r="AM22" s="6"/>
      <c r="AN22" s="6"/>
      <c r="AO22" s="23"/>
      <c r="AP22" s="6"/>
      <c r="AQ22" s="6"/>
      <c r="AR22" s="6"/>
      <c r="AS22" s="6"/>
      <c r="AT22" s="6"/>
      <c r="AU22" s="23"/>
      <c r="AV22" s="6"/>
      <c r="AW22" s="6"/>
      <c r="AX22" s="6"/>
    </row>
    <row r="23" spans="1:50" x14ac:dyDescent="0.25">
      <c r="A23" s="17">
        <v>37316</v>
      </c>
      <c r="B23" s="97">
        <v>74.400000000000006</v>
      </c>
      <c r="C23" s="19">
        <v>71.2</v>
      </c>
      <c r="D23" s="19">
        <v>92.5</v>
      </c>
      <c r="E23" s="19">
        <v>75</v>
      </c>
      <c r="F23" s="19">
        <v>68.3</v>
      </c>
      <c r="G23" s="19">
        <v>68.400000000000006</v>
      </c>
      <c r="H23" s="42"/>
      <c r="I23" s="42"/>
      <c r="J23" s="26">
        <v>2012</v>
      </c>
      <c r="K23" s="53">
        <f t="shared" si="36"/>
        <v>1.039348710990502</v>
      </c>
      <c r="L23" s="53">
        <f t="shared" si="36"/>
        <v>1.0184157416750756</v>
      </c>
      <c r="M23" s="53">
        <f t="shared" si="36"/>
        <v>1.0047762694821518</v>
      </c>
      <c r="N23" s="53">
        <f t="shared" si="36"/>
        <v>1.0231611096971238</v>
      </c>
      <c r="O23" s="53">
        <f t="shared" si="36"/>
        <v>1.0350164932758181</v>
      </c>
      <c r="P23" s="53">
        <f t="shared" si="36"/>
        <v>1.0427263479145474</v>
      </c>
      <c r="Q23" s="6"/>
      <c r="R23" s="23" t="s">
        <v>33</v>
      </c>
      <c r="S23" s="27">
        <f t="shared" si="37"/>
        <v>1.0349586016559338</v>
      </c>
      <c r="T23" s="27">
        <f t="shared" si="37"/>
        <v>1.0319917440660473</v>
      </c>
      <c r="U23" s="27">
        <f t="shared" si="37"/>
        <v>1.0131745629592095</v>
      </c>
      <c r="V23" s="27">
        <f t="shared" si="37"/>
        <v>1.0378827192527245</v>
      </c>
      <c r="W23" s="27">
        <f t="shared" si="37"/>
        <v>1.0327911179963853</v>
      </c>
      <c r="X23" s="27">
        <f t="shared" si="37"/>
        <v>1.0309278350515463</v>
      </c>
      <c r="Y23" s="6"/>
      <c r="Z23" s="23"/>
      <c r="AA23" s="6"/>
      <c r="AB23" s="6"/>
      <c r="AC23" s="6"/>
      <c r="AD23" s="6"/>
      <c r="AE23" s="6"/>
      <c r="AF23" s="6"/>
      <c r="AG23" s="6"/>
      <c r="AH23" s="6"/>
      <c r="AI23" s="23"/>
      <c r="AJ23" s="6"/>
      <c r="AK23" s="6"/>
      <c r="AL23" s="6"/>
      <c r="AM23" s="6"/>
      <c r="AN23" s="6"/>
      <c r="AO23" s="23"/>
      <c r="AP23" s="6"/>
      <c r="AQ23" s="6"/>
      <c r="AR23" s="6"/>
      <c r="AS23" s="6"/>
      <c r="AT23" s="6"/>
      <c r="AU23" s="23"/>
      <c r="AV23" s="6"/>
      <c r="AW23" s="6"/>
      <c r="AX23" s="6"/>
    </row>
    <row r="24" spans="1:50" x14ac:dyDescent="0.25">
      <c r="A24" s="17">
        <v>37408</v>
      </c>
      <c r="B24" s="97">
        <v>74.599999999999994</v>
      </c>
      <c r="C24" s="19">
        <v>71.5</v>
      </c>
      <c r="D24" s="19">
        <v>91.6</v>
      </c>
      <c r="E24" s="19">
        <v>75.2</v>
      </c>
      <c r="F24" s="19">
        <v>69.2</v>
      </c>
      <c r="G24" s="19">
        <v>68.5</v>
      </c>
      <c r="H24" s="42"/>
      <c r="I24" s="42"/>
      <c r="J24" s="26">
        <v>2013</v>
      </c>
      <c r="K24" s="53">
        <f t="shared" si="36"/>
        <v>1.0376414273281114</v>
      </c>
      <c r="L24" s="53">
        <f t="shared" si="36"/>
        <v>1.015110230369086</v>
      </c>
      <c r="M24" s="53">
        <f t="shared" si="36"/>
        <v>1.0350262697022767</v>
      </c>
      <c r="N24" s="53">
        <f t="shared" si="36"/>
        <v>1.0077114427860696</v>
      </c>
      <c r="O24" s="53">
        <f t="shared" si="36"/>
        <v>1.0392253003187055</v>
      </c>
      <c r="P24" s="53">
        <f t="shared" si="36"/>
        <v>1.0351219512195122</v>
      </c>
      <c r="Q24" s="6"/>
      <c r="R24" s="23" t="s">
        <v>34</v>
      </c>
      <c r="S24" s="27">
        <f t="shared" si="37"/>
        <v>1.0422222222222222</v>
      </c>
      <c r="T24" s="27">
        <f t="shared" si="37"/>
        <v>1.0165</v>
      </c>
      <c r="U24" s="27">
        <f t="shared" si="37"/>
        <v>1.01600400100025</v>
      </c>
      <c r="V24" s="27">
        <f t="shared" si="37"/>
        <v>1.0089999999999999</v>
      </c>
      <c r="W24" s="27">
        <f t="shared" si="37"/>
        <v>1.0422499999999999</v>
      </c>
      <c r="X24" s="27">
        <f t="shared" si="37"/>
        <v>1.04725</v>
      </c>
      <c r="Y24" s="6"/>
      <c r="Z24" s="23"/>
      <c r="AA24" s="6"/>
      <c r="AB24" s="6"/>
      <c r="AC24" s="6"/>
      <c r="AD24" s="6"/>
      <c r="AE24" s="6"/>
      <c r="AF24" s="6"/>
      <c r="AG24" s="6"/>
      <c r="AH24" s="6"/>
      <c r="AI24" s="23"/>
      <c r="AJ24" s="6"/>
      <c r="AK24" s="6"/>
      <c r="AL24" s="6"/>
      <c r="AM24" s="6"/>
      <c r="AN24" s="6"/>
      <c r="AO24" s="23"/>
      <c r="AP24" s="6"/>
      <c r="AQ24" s="6"/>
      <c r="AR24" s="6"/>
      <c r="AS24" s="6"/>
      <c r="AT24" s="6"/>
      <c r="AU24" s="23"/>
      <c r="AV24" s="6"/>
      <c r="AW24" s="6"/>
      <c r="AX24" s="6"/>
    </row>
    <row r="25" spans="1:50" x14ac:dyDescent="0.25">
      <c r="A25" s="17">
        <v>37500</v>
      </c>
      <c r="B25" s="97">
        <v>75.599999999999994</v>
      </c>
      <c r="C25" s="19">
        <v>71.5</v>
      </c>
      <c r="D25" s="19">
        <v>91.8</v>
      </c>
      <c r="E25" s="19">
        <v>75.900000000000006</v>
      </c>
      <c r="F25" s="19">
        <v>70.400000000000006</v>
      </c>
      <c r="G25" s="19">
        <v>69.099999999999994</v>
      </c>
      <c r="H25" s="42"/>
      <c r="I25" s="42"/>
      <c r="J25" s="23"/>
      <c r="K25" s="44"/>
      <c r="L25" s="44"/>
      <c r="M25" s="44"/>
      <c r="N25" s="44"/>
      <c r="O25" s="44"/>
      <c r="P25" s="44"/>
      <c r="Q25" s="6"/>
      <c r="R25" s="23"/>
      <c r="S25" s="6"/>
      <c r="T25" s="6"/>
      <c r="U25" s="6"/>
      <c r="V25" s="6"/>
      <c r="W25" s="6"/>
      <c r="X25" s="6"/>
      <c r="Y25" s="6"/>
      <c r="Z25" s="23"/>
      <c r="AA25" s="6"/>
      <c r="AB25" s="6"/>
      <c r="AC25" s="6"/>
      <c r="AD25" s="6"/>
      <c r="AE25" s="6"/>
      <c r="AF25" s="6"/>
      <c r="AG25" s="6"/>
      <c r="AH25" s="6"/>
      <c r="AI25" s="23"/>
      <c r="AJ25" s="6"/>
      <c r="AK25" s="6"/>
      <c r="AL25" s="6"/>
      <c r="AM25" s="6"/>
      <c r="AN25" s="6"/>
      <c r="AO25" s="23"/>
      <c r="AP25" s="6"/>
      <c r="AQ25" s="6"/>
      <c r="AR25" s="6"/>
      <c r="AS25" s="6"/>
      <c r="AT25" s="6"/>
      <c r="AU25" s="23"/>
      <c r="AV25" s="6"/>
      <c r="AW25" s="6"/>
      <c r="AX25" s="6"/>
    </row>
    <row r="26" spans="1:50" x14ac:dyDescent="0.25">
      <c r="A26" s="17">
        <v>37591</v>
      </c>
      <c r="B26" s="97">
        <v>76.5</v>
      </c>
      <c r="C26" s="19">
        <v>72.8</v>
      </c>
      <c r="D26" s="19">
        <v>91.9</v>
      </c>
      <c r="E26" s="19">
        <v>76.5</v>
      </c>
      <c r="F26" s="19">
        <v>70.7</v>
      </c>
      <c r="G26" s="19">
        <v>69.3</v>
      </c>
      <c r="H26" s="42"/>
      <c r="I26" s="42"/>
      <c r="J26" s="23"/>
      <c r="K26" s="51" t="s">
        <v>65</v>
      </c>
      <c r="L26" s="44"/>
      <c r="M26" s="44"/>
      <c r="N26" s="44"/>
      <c r="O26" s="44"/>
      <c r="P26" s="44"/>
      <c r="Q26" s="6"/>
      <c r="R26" s="23"/>
      <c r="S26" s="5" t="s">
        <v>65</v>
      </c>
      <c r="T26" s="6"/>
      <c r="U26" s="6"/>
      <c r="V26" s="6"/>
      <c r="W26" s="6"/>
      <c r="X26" s="6"/>
      <c r="Y26" s="6"/>
      <c r="Z26" s="23"/>
      <c r="AA26" s="6"/>
      <c r="AB26" s="6"/>
      <c r="AC26" s="6"/>
      <c r="AD26" s="6"/>
      <c r="AE26" s="6"/>
      <c r="AF26" s="6"/>
      <c r="AG26" s="6"/>
      <c r="AH26" s="6"/>
      <c r="AI26" s="23"/>
      <c r="AJ26" s="6"/>
      <c r="AK26" s="6"/>
      <c r="AL26" s="6"/>
      <c r="AM26" s="6"/>
      <c r="AN26" s="6"/>
      <c r="AO26" s="23"/>
      <c r="AP26" s="6"/>
      <c r="AQ26" s="6"/>
      <c r="AR26" s="6"/>
      <c r="AS26" s="6"/>
      <c r="AT26" s="6"/>
      <c r="AU26" s="23"/>
      <c r="AV26" s="6"/>
      <c r="AW26" s="6"/>
      <c r="AX26" s="6"/>
    </row>
    <row r="27" spans="1:50" x14ac:dyDescent="0.25">
      <c r="A27" s="17">
        <v>37681</v>
      </c>
      <c r="B27" s="97">
        <v>77.099999999999994</v>
      </c>
      <c r="C27" s="19">
        <v>73.8</v>
      </c>
      <c r="D27" s="19">
        <v>92.9</v>
      </c>
      <c r="E27" s="19">
        <v>77</v>
      </c>
      <c r="F27" s="19">
        <v>71</v>
      </c>
      <c r="G27" s="19">
        <v>70.900000000000006</v>
      </c>
      <c r="H27" s="42"/>
      <c r="I27" s="42"/>
      <c r="J27" s="23"/>
      <c r="K27" s="55" t="s">
        <v>35</v>
      </c>
      <c r="L27" s="55" t="s">
        <v>63</v>
      </c>
      <c r="M27" s="55" t="s">
        <v>36</v>
      </c>
      <c r="N27" s="55" t="s">
        <v>37</v>
      </c>
      <c r="O27" s="55" t="s">
        <v>38</v>
      </c>
      <c r="P27" s="55" t="s">
        <v>39</v>
      </c>
      <c r="Q27" s="6"/>
      <c r="R27" s="23"/>
      <c r="S27" s="50" t="s">
        <v>35</v>
      </c>
      <c r="T27" s="50" t="s">
        <v>63</v>
      </c>
      <c r="U27" s="50" t="s">
        <v>36</v>
      </c>
      <c r="V27" s="50" t="s">
        <v>37</v>
      </c>
      <c r="W27" s="50" t="s">
        <v>38</v>
      </c>
      <c r="X27" s="50" t="s">
        <v>39</v>
      </c>
      <c r="Y27" s="6"/>
      <c r="Z27" s="23"/>
      <c r="AA27" s="6"/>
      <c r="AB27" s="6"/>
      <c r="AC27" s="6"/>
      <c r="AD27" s="6"/>
      <c r="AE27" s="6"/>
      <c r="AF27" s="6"/>
      <c r="AG27" s="6"/>
      <c r="AH27" s="6"/>
      <c r="AI27" s="23"/>
      <c r="AJ27" s="6"/>
      <c r="AK27" s="6"/>
      <c r="AL27" s="6"/>
      <c r="AM27" s="6"/>
      <c r="AN27" s="6"/>
      <c r="AO27" s="23"/>
      <c r="AP27" s="6"/>
      <c r="AQ27" s="6"/>
      <c r="AR27" s="6"/>
      <c r="AS27" s="6"/>
      <c r="AT27" s="6"/>
      <c r="AU27" s="23"/>
      <c r="AV27" s="6"/>
      <c r="AW27" s="6"/>
      <c r="AX27" s="6"/>
    </row>
    <row r="28" spans="1:50" x14ac:dyDescent="0.25">
      <c r="A28" s="17">
        <v>37773</v>
      </c>
      <c r="B28" s="97">
        <v>77.8</v>
      </c>
      <c r="C28" s="19">
        <v>73.3</v>
      </c>
      <c r="D28" s="19">
        <v>93.1</v>
      </c>
      <c r="E28" s="19">
        <v>77.599999999999994</v>
      </c>
      <c r="F28" s="19">
        <v>71.400000000000006</v>
      </c>
      <c r="G28" s="19">
        <v>71.2</v>
      </c>
      <c r="H28" s="42"/>
      <c r="I28" s="42"/>
      <c r="J28" s="26">
        <v>2006</v>
      </c>
      <c r="K28" s="53">
        <f t="shared" ref="K28:P28" si="38">K6/K6</f>
        <v>1</v>
      </c>
      <c r="L28" s="53">
        <f t="shared" si="38"/>
        <v>1</v>
      </c>
      <c r="M28" s="53">
        <f t="shared" si="38"/>
        <v>1</v>
      </c>
      <c r="N28" s="53">
        <f t="shared" si="38"/>
        <v>1</v>
      </c>
      <c r="O28" s="53">
        <f t="shared" si="38"/>
        <v>1</v>
      </c>
      <c r="P28" s="53">
        <f t="shared" si="38"/>
        <v>1</v>
      </c>
      <c r="Q28" s="6"/>
      <c r="R28" s="23" t="s">
        <v>27</v>
      </c>
      <c r="S28" s="27">
        <f t="shared" ref="S28:X28" si="39">S6/S6</f>
        <v>1</v>
      </c>
      <c r="T28" s="27">
        <f t="shared" si="39"/>
        <v>1</v>
      </c>
      <c r="U28" s="27">
        <f t="shared" si="39"/>
        <v>1</v>
      </c>
      <c r="V28" s="27">
        <f t="shared" si="39"/>
        <v>1</v>
      </c>
      <c r="W28" s="27">
        <f t="shared" si="39"/>
        <v>1</v>
      </c>
      <c r="X28" s="27">
        <f t="shared" si="39"/>
        <v>1</v>
      </c>
      <c r="Y28" s="6"/>
      <c r="Z28" s="23"/>
      <c r="AA28" s="6"/>
      <c r="AB28" s="6"/>
      <c r="AC28" s="6"/>
      <c r="AD28" s="6"/>
      <c r="AE28" s="6"/>
      <c r="AF28" s="6"/>
      <c r="AG28" s="6"/>
      <c r="AH28" s="6"/>
      <c r="AI28" s="23"/>
      <c r="AJ28" s="6"/>
      <c r="AK28" s="6"/>
      <c r="AL28" s="6"/>
      <c r="AM28" s="6"/>
      <c r="AN28" s="6"/>
      <c r="AO28" s="23"/>
      <c r="AP28" s="6"/>
      <c r="AQ28" s="6"/>
      <c r="AR28" s="6"/>
      <c r="AS28" s="6"/>
      <c r="AT28" s="6"/>
      <c r="AU28" s="23"/>
      <c r="AV28" s="6"/>
      <c r="AW28" s="6"/>
      <c r="AX28" s="6"/>
    </row>
    <row r="29" spans="1:50" x14ac:dyDescent="0.25">
      <c r="A29" s="17">
        <v>37865</v>
      </c>
      <c r="B29" s="97">
        <v>78.599999999999994</v>
      </c>
      <c r="C29" s="19">
        <v>73.400000000000006</v>
      </c>
      <c r="D29" s="19">
        <v>93.4</v>
      </c>
      <c r="E29" s="19">
        <v>78.099999999999994</v>
      </c>
      <c r="F29" s="19">
        <v>73.2</v>
      </c>
      <c r="G29" s="19">
        <v>71</v>
      </c>
      <c r="H29" s="42"/>
      <c r="I29" s="42"/>
      <c r="J29" s="26">
        <v>2007</v>
      </c>
      <c r="K29" s="53">
        <f t="shared" ref="K29:P35" si="40">K6/K7</f>
        <v>0.96054385497200734</v>
      </c>
      <c r="L29" s="53">
        <f t="shared" si="40"/>
        <v>0.95449374288964728</v>
      </c>
      <c r="M29" s="53">
        <f t="shared" si="40"/>
        <v>1.0102301790281329</v>
      </c>
      <c r="N29" s="53">
        <f t="shared" si="40"/>
        <v>0.95589482612383381</v>
      </c>
      <c r="O29" s="53">
        <f t="shared" si="40"/>
        <v>0.95634920634920628</v>
      </c>
      <c r="P29" s="53">
        <f t="shared" si="40"/>
        <v>0.96777054997043177</v>
      </c>
      <c r="Q29" s="6"/>
      <c r="R29" s="23" t="s">
        <v>28</v>
      </c>
      <c r="S29" s="27">
        <f t="shared" ref="S29:X35" si="41">S6/S7</f>
        <v>0.95426082221617214</v>
      </c>
      <c r="T29" s="27">
        <f t="shared" si="41"/>
        <v>0.94646494035496065</v>
      </c>
      <c r="U29" s="27">
        <f t="shared" si="41"/>
        <v>1.0045848191543556</v>
      </c>
      <c r="V29" s="27">
        <f t="shared" si="41"/>
        <v>0.95004306632213598</v>
      </c>
      <c r="W29" s="27">
        <f t="shared" si="41"/>
        <v>0.95595479571138786</v>
      </c>
      <c r="X29" s="27">
        <f t="shared" si="41"/>
        <v>0.95064313490876462</v>
      </c>
      <c r="Y29" s="6"/>
      <c r="Z29" s="23"/>
      <c r="AA29" s="6"/>
      <c r="AB29" s="6"/>
      <c r="AC29" s="6"/>
      <c r="AD29" s="6"/>
      <c r="AE29" s="6"/>
      <c r="AF29" s="6"/>
      <c r="AG29" s="6"/>
      <c r="AH29" s="6"/>
      <c r="AI29" s="23"/>
      <c r="AJ29" s="6"/>
      <c r="AK29" s="6"/>
      <c r="AL29" s="6"/>
      <c r="AM29" s="6"/>
      <c r="AN29" s="6"/>
      <c r="AO29" s="23"/>
      <c r="AP29" s="6"/>
      <c r="AQ29" s="6"/>
      <c r="AR29" s="6"/>
      <c r="AS29" s="6"/>
      <c r="AT29" s="6"/>
      <c r="AU29" s="23"/>
      <c r="AV29" s="6"/>
      <c r="AW29" s="6"/>
      <c r="AX29" s="6"/>
    </row>
    <row r="30" spans="1:50" x14ac:dyDescent="0.25">
      <c r="A30" s="17">
        <v>37956</v>
      </c>
      <c r="B30" s="97">
        <v>79.3</v>
      </c>
      <c r="C30" s="19">
        <v>73.400000000000006</v>
      </c>
      <c r="D30" s="19">
        <v>93.5</v>
      </c>
      <c r="E30" s="19">
        <v>78.5</v>
      </c>
      <c r="F30" s="19">
        <v>73.5</v>
      </c>
      <c r="G30" s="19">
        <v>71.900000000000006</v>
      </c>
      <c r="H30" s="42"/>
      <c r="I30" s="42"/>
      <c r="J30" s="26">
        <v>2008</v>
      </c>
      <c r="K30" s="53">
        <f t="shared" si="40"/>
        <v>0.95958045535942704</v>
      </c>
      <c r="L30" s="53">
        <f t="shared" si="40"/>
        <v>0.93262599469496033</v>
      </c>
      <c r="M30" s="53">
        <f t="shared" si="40"/>
        <v>0.99923332481472016</v>
      </c>
      <c r="N30" s="53">
        <f t="shared" si="40"/>
        <v>0.95853658536585362</v>
      </c>
      <c r="O30" s="53">
        <f t="shared" si="40"/>
        <v>0.96843261048586315</v>
      </c>
      <c r="P30" s="53">
        <f t="shared" si="40"/>
        <v>0.96463205932686813</v>
      </c>
      <c r="Q30" s="6"/>
      <c r="R30" s="23" t="s">
        <v>29</v>
      </c>
      <c r="S30" s="27">
        <f t="shared" si="41"/>
        <v>0.95975960282205375</v>
      </c>
      <c r="T30" s="27">
        <f t="shared" si="41"/>
        <v>0.94735391400220537</v>
      </c>
      <c r="U30" s="27">
        <f t="shared" si="41"/>
        <v>1.0064086131761085</v>
      </c>
      <c r="V30" s="27">
        <f t="shared" si="41"/>
        <v>0.96481994459833798</v>
      </c>
      <c r="W30" s="27">
        <f t="shared" si="41"/>
        <v>0.96396648044692745</v>
      </c>
      <c r="X30" s="27">
        <f t="shared" si="41"/>
        <v>0.97039187227866475</v>
      </c>
      <c r="Y30" s="6"/>
      <c r="Z30" s="23"/>
      <c r="AA30" s="6"/>
      <c r="AB30" s="6"/>
      <c r="AC30" s="6"/>
      <c r="AD30" s="6"/>
      <c r="AE30" s="6"/>
      <c r="AF30" s="6"/>
      <c r="AG30" s="6"/>
      <c r="AH30" s="6"/>
      <c r="AI30" s="23"/>
      <c r="AJ30" s="6"/>
      <c r="AK30" s="6"/>
      <c r="AL30" s="6"/>
      <c r="AM30" s="6"/>
      <c r="AN30" s="6"/>
      <c r="AO30" s="23"/>
      <c r="AP30" s="6"/>
      <c r="AQ30" s="6"/>
      <c r="AR30" s="6"/>
      <c r="AS30" s="6"/>
      <c r="AT30" s="6"/>
      <c r="AU30" s="23"/>
      <c r="AV30" s="6"/>
      <c r="AW30" s="6"/>
      <c r="AX30" s="6"/>
    </row>
    <row r="31" spans="1:50" x14ac:dyDescent="0.25">
      <c r="A31" s="17">
        <v>38047</v>
      </c>
      <c r="B31" s="97">
        <v>80.400000000000006</v>
      </c>
      <c r="C31" s="19">
        <v>73.8</v>
      </c>
      <c r="D31" s="19">
        <v>94.2</v>
      </c>
      <c r="E31" s="19">
        <v>79.3</v>
      </c>
      <c r="F31" s="19">
        <v>76.599999999999994</v>
      </c>
      <c r="G31" s="19">
        <v>73.900000000000006</v>
      </c>
      <c r="H31" s="42"/>
      <c r="I31" s="42"/>
      <c r="J31" s="26">
        <v>2009</v>
      </c>
      <c r="K31" s="53">
        <f t="shared" si="40"/>
        <v>0.95808823529411757</v>
      </c>
      <c r="L31" s="53">
        <f t="shared" si="40"/>
        <v>1.0148048452220726</v>
      </c>
      <c r="M31" s="53">
        <f t="shared" si="40"/>
        <v>1.0092855300490071</v>
      </c>
      <c r="N31" s="53">
        <f t="shared" si="40"/>
        <v>0.97412882787750799</v>
      </c>
      <c r="O31" s="53">
        <f t="shared" si="40"/>
        <v>0.97043153969099638</v>
      </c>
      <c r="P31" s="53">
        <f t="shared" si="40"/>
        <v>0.95479302832244017</v>
      </c>
      <c r="Q31" s="6"/>
      <c r="R31" s="23" t="s">
        <v>30</v>
      </c>
      <c r="S31" s="27">
        <f t="shared" si="41"/>
        <v>0.95674999999999999</v>
      </c>
      <c r="T31" s="27">
        <f t="shared" si="41"/>
        <v>0.95624670532419609</v>
      </c>
      <c r="U31" s="27">
        <f t="shared" si="41"/>
        <v>0.99642401021711369</v>
      </c>
      <c r="V31" s="27">
        <f t="shared" si="41"/>
        <v>0.96524064171122992</v>
      </c>
      <c r="W31" s="27">
        <f t="shared" si="41"/>
        <v>0.95824411134903653</v>
      </c>
      <c r="X31" s="27">
        <f t="shared" si="41"/>
        <v>0.95907572383073503</v>
      </c>
      <c r="Y31" s="6"/>
      <c r="Z31" s="23"/>
      <c r="AA31" s="6"/>
      <c r="AB31" s="6"/>
      <c r="AC31" s="6"/>
      <c r="AD31" s="6"/>
      <c r="AE31" s="6"/>
      <c r="AF31" s="6"/>
      <c r="AG31" s="6"/>
      <c r="AH31" s="6"/>
      <c r="AI31" s="23"/>
      <c r="AJ31" s="6"/>
      <c r="AK31" s="6"/>
      <c r="AL31" s="6"/>
      <c r="AM31" s="6"/>
      <c r="AN31" s="6"/>
      <c r="AO31" s="23"/>
      <c r="AP31" s="6"/>
      <c r="AQ31" s="6"/>
      <c r="AR31" s="6"/>
      <c r="AS31" s="6"/>
      <c r="AT31" s="6"/>
      <c r="AU31" s="23"/>
      <c r="AV31" s="6"/>
      <c r="AW31" s="6"/>
      <c r="AX31" s="6"/>
    </row>
    <row r="32" spans="1:50" x14ac:dyDescent="0.25">
      <c r="A32" s="17">
        <v>38139</v>
      </c>
      <c r="B32" s="97">
        <v>81.2</v>
      </c>
      <c r="C32" s="19">
        <v>74.400000000000006</v>
      </c>
      <c r="D32" s="19">
        <v>95.3</v>
      </c>
      <c r="E32" s="19">
        <v>79.8</v>
      </c>
      <c r="F32" s="19">
        <v>76.5</v>
      </c>
      <c r="G32" s="19">
        <v>74.099999999999994</v>
      </c>
      <c r="H32" s="42"/>
      <c r="I32" s="42"/>
      <c r="J32" s="26">
        <v>2010</v>
      </c>
      <c r="K32" s="53">
        <f t="shared" si="40"/>
        <v>0.95550351288056201</v>
      </c>
      <c r="L32" s="53">
        <f t="shared" si="40"/>
        <v>0.98332451032292212</v>
      </c>
      <c r="M32" s="53">
        <f t="shared" si="40"/>
        <v>0.98651399491094149</v>
      </c>
      <c r="N32" s="53">
        <f t="shared" si="40"/>
        <v>0.991363517403821</v>
      </c>
      <c r="O32" s="53">
        <f t="shared" si="40"/>
        <v>0.9834948912758712</v>
      </c>
      <c r="P32" s="53">
        <f t="shared" si="40"/>
        <v>0.96150824823252168</v>
      </c>
      <c r="Q32" s="6"/>
      <c r="R32" s="23" t="s">
        <v>31</v>
      </c>
      <c r="S32" s="27">
        <f t="shared" si="41"/>
        <v>0.95831336847149018</v>
      </c>
      <c r="T32" s="27">
        <f t="shared" si="41"/>
        <v>1.0204410973641742</v>
      </c>
      <c r="U32" s="27">
        <f t="shared" si="41"/>
        <v>1.0066855232707637</v>
      </c>
      <c r="V32" s="27">
        <f t="shared" si="41"/>
        <v>0.98136971923379701</v>
      </c>
      <c r="W32" s="27">
        <f t="shared" si="41"/>
        <v>0.99229747675962809</v>
      </c>
      <c r="X32" s="27">
        <f t="shared" si="41"/>
        <v>0.96119882258496103</v>
      </c>
      <c r="Y32" s="6"/>
      <c r="Z32" s="23"/>
      <c r="AA32" s="6"/>
      <c r="AB32" s="6"/>
      <c r="AC32" s="6"/>
      <c r="AD32" s="6"/>
      <c r="AE32" s="6"/>
      <c r="AF32" s="6"/>
      <c r="AG32" s="6"/>
      <c r="AH32" s="6"/>
      <c r="AI32" s="23"/>
      <c r="AJ32" s="6"/>
      <c r="AK32" s="6"/>
      <c r="AL32" s="6"/>
      <c r="AM32" s="6"/>
      <c r="AN32" s="6"/>
      <c r="AO32" s="23"/>
      <c r="AP32" s="6"/>
      <c r="AQ32" s="6"/>
      <c r="AR32" s="6"/>
      <c r="AS32" s="6"/>
      <c r="AT32" s="6"/>
      <c r="AU32" s="23"/>
      <c r="AV32" s="6"/>
      <c r="AW32" s="6"/>
      <c r="AX32" s="6"/>
    </row>
    <row r="33" spans="1:50" x14ac:dyDescent="0.25">
      <c r="A33" s="17">
        <v>38231</v>
      </c>
      <c r="B33" s="97">
        <v>82.1</v>
      </c>
      <c r="C33" s="19">
        <v>75.8</v>
      </c>
      <c r="D33" s="19">
        <v>93.5</v>
      </c>
      <c r="E33" s="19">
        <v>80.099999999999994</v>
      </c>
      <c r="F33" s="19">
        <v>77.099999999999994</v>
      </c>
      <c r="G33" s="19">
        <v>74.8</v>
      </c>
      <c r="H33" s="42"/>
      <c r="I33" s="42"/>
      <c r="J33" s="26">
        <v>2011</v>
      </c>
      <c r="K33" s="53">
        <f t="shared" si="40"/>
        <v>0.96562641338760735</v>
      </c>
      <c r="L33" s="53">
        <f t="shared" si="40"/>
        <v>0.95307769929364283</v>
      </c>
      <c r="M33" s="53">
        <f t="shared" si="40"/>
        <v>0.98793363499245845</v>
      </c>
      <c r="N33" s="53">
        <f t="shared" si="40"/>
        <v>0.97251208959022639</v>
      </c>
      <c r="O33" s="53">
        <f t="shared" si="40"/>
        <v>0.96853590459274286</v>
      </c>
      <c r="P33" s="53">
        <f t="shared" si="40"/>
        <v>0.97126144455747709</v>
      </c>
      <c r="Q33" s="6"/>
      <c r="R33" s="23" t="s">
        <v>32</v>
      </c>
      <c r="S33" s="27">
        <f t="shared" si="41"/>
        <v>0.95998160073597061</v>
      </c>
      <c r="T33" s="27">
        <f t="shared" si="41"/>
        <v>0.95923632610939114</v>
      </c>
      <c r="U33" s="27">
        <f t="shared" si="41"/>
        <v>0.98530529516088161</v>
      </c>
      <c r="V33" s="27">
        <f t="shared" si="41"/>
        <v>0.98884276076803324</v>
      </c>
      <c r="W33" s="27">
        <f t="shared" si="41"/>
        <v>0.97211463981409774</v>
      </c>
      <c r="X33" s="27">
        <f t="shared" si="41"/>
        <v>0.96314432989690735</v>
      </c>
      <c r="Y33" s="6"/>
      <c r="Z33" s="23"/>
      <c r="AA33" s="6"/>
      <c r="AB33" s="6"/>
      <c r="AC33" s="6"/>
      <c r="AD33" s="6"/>
      <c r="AE33" s="6"/>
      <c r="AF33" s="6"/>
      <c r="AG33" s="6"/>
      <c r="AH33" s="6"/>
      <c r="AI33" s="23"/>
      <c r="AJ33" s="6"/>
      <c r="AK33" s="6"/>
      <c r="AL33" s="6"/>
      <c r="AM33" s="6"/>
      <c r="AN33" s="6"/>
      <c r="AO33" s="23"/>
      <c r="AP33" s="6"/>
      <c r="AQ33" s="6"/>
      <c r="AR33" s="6"/>
      <c r="AS33" s="6"/>
      <c r="AT33" s="6"/>
      <c r="AU33" s="23"/>
      <c r="AV33" s="6"/>
      <c r="AW33" s="6"/>
      <c r="AX33" s="6"/>
    </row>
    <row r="34" spans="1:50" x14ac:dyDescent="0.25">
      <c r="A34" s="17">
        <v>38322</v>
      </c>
      <c r="B34" s="97">
        <v>82.6</v>
      </c>
      <c r="C34" s="19">
        <v>76.900000000000006</v>
      </c>
      <c r="D34" s="19">
        <v>93.8</v>
      </c>
      <c r="E34" s="19">
        <v>80.400000000000006</v>
      </c>
      <c r="F34" s="19">
        <v>77.400000000000006</v>
      </c>
      <c r="G34" s="19">
        <v>75</v>
      </c>
      <c r="H34" s="42"/>
      <c r="I34" s="42"/>
      <c r="J34" s="26">
        <v>2012</v>
      </c>
      <c r="K34" s="53">
        <f t="shared" si="40"/>
        <v>0.96214099216710192</v>
      </c>
      <c r="L34" s="53">
        <f t="shared" si="40"/>
        <v>0.98191726529601187</v>
      </c>
      <c r="M34" s="53">
        <f t="shared" si="40"/>
        <v>0.99524643482611952</v>
      </c>
      <c r="N34" s="53">
        <f t="shared" si="40"/>
        <v>0.9773631840796021</v>
      </c>
      <c r="O34" s="53">
        <f t="shared" si="40"/>
        <v>0.9661681784751166</v>
      </c>
      <c r="P34" s="53">
        <f t="shared" si="40"/>
        <v>0.9590243902439024</v>
      </c>
      <c r="Q34" s="6"/>
      <c r="R34" s="23" t="s">
        <v>33</v>
      </c>
      <c r="S34" s="27">
        <f t="shared" si="41"/>
        <v>0.96622222222222209</v>
      </c>
      <c r="T34" s="27">
        <f t="shared" si="41"/>
        <v>0.96900000000000008</v>
      </c>
      <c r="U34" s="27">
        <f t="shared" si="41"/>
        <v>0.98699674918729685</v>
      </c>
      <c r="V34" s="27">
        <f t="shared" si="41"/>
        <v>0.96349999999999991</v>
      </c>
      <c r="W34" s="27">
        <f t="shared" si="41"/>
        <v>0.96824999999999983</v>
      </c>
      <c r="X34" s="27">
        <f t="shared" si="41"/>
        <v>0.97</v>
      </c>
      <c r="Y34" s="6"/>
      <c r="Z34" s="23"/>
      <c r="AA34" s="6"/>
      <c r="AB34" s="6"/>
      <c r="AC34" s="6"/>
      <c r="AD34" s="6"/>
      <c r="AE34" s="6"/>
      <c r="AF34" s="6"/>
      <c r="AG34" s="6"/>
      <c r="AH34" s="6"/>
      <c r="AI34" s="23"/>
      <c r="AJ34" s="6"/>
      <c r="AK34" s="6"/>
      <c r="AL34" s="6"/>
      <c r="AM34" s="6"/>
      <c r="AN34" s="6"/>
      <c r="AO34" s="23"/>
      <c r="AP34" s="6"/>
      <c r="AQ34" s="6"/>
      <c r="AR34" s="6"/>
      <c r="AS34" s="6"/>
      <c r="AT34" s="6"/>
      <c r="AU34" s="23"/>
      <c r="AV34" s="6"/>
      <c r="AW34" s="6"/>
      <c r="AX34" s="6"/>
    </row>
    <row r="35" spans="1:50" x14ac:dyDescent="0.25">
      <c r="A35" s="17">
        <v>38412</v>
      </c>
      <c r="B35" s="97">
        <v>84</v>
      </c>
      <c r="C35" s="19">
        <v>76.7</v>
      </c>
      <c r="D35" s="19">
        <v>94</v>
      </c>
      <c r="E35" s="19">
        <v>81.400000000000006</v>
      </c>
      <c r="F35" s="19">
        <v>77.8</v>
      </c>
      <c r="G35" s="19">
        <v>76</v>
      </c>
      <c r="H35" s="42"/>
      <c r="I35" s="42"/>
      <c r="J35" s="26">
        <v>2013</v>
      </c>
      <c r="K35" s="53">
        <f t="shared" si="40"/>
        <v>0.96372405116376614</v>
      </c>
      <c r="L35" s="53">
        <f t="shared" si="40"/>
        <v>0.98511469009272812</v>
      </c>
      <c r="M35" s="53">
        <f t="shared" si="40"/>
        <v>0.96615905245346867</v>
      </c>
      <c r="N35" s="53">
        <f t="shared" si="40"/>
        <v>0.99234756850160444</v>
      </c>
      <c r="O35" s="53">
        <f t="shared" si="40"/>
        <v>0.96225524887945268</v>
      </c>
      <c r="P35" s="53">
        <f t="shared" si="40"/>
        <v>0.96606974552309133</v>
      </c>
      <c r="Q35" s="6"/>
      <c r="R35" s="23" t="s">
        <v>34</v>
      </c>
      <c r="S35" s="27">
        <f t="shared" si="41"/>
        <v>0.95948827292110872</v>
      </c>
      <c r="T35" s="27">
        <f t="shared" si="41"/>
        <v>0.98376783079193308</v>
      </c>
      <c r="U35" s="27">
        <f t="shared" si="41"/>
        <v>0.98424809254245638</v>
      </c>
      <c r="V35" s="27">
        <f t="shared" si="41"/>
        <v>0.99108027750247774</v>
      </c>
      <c r="W35" s="27">
        <f t="shared" si="41"/>
        <v>0.95946270088750307</v>
      </c>
      <c r="X35" s="27">
        <f t="shared" si="41"/>
        <v>0.95488183337312016</v>
      </c>
      <c r="Y35" s="6"/>
      <c r="Z35" s="23"/>
      <c r="AA35" s="6"/>
      <c r="AB35" s="6"/>
      <c r="AC35" s="6"/>
      <c r="AD35" s="6"/>
      <c r="AE35" s="6"/>
      <c r="AF35" s="6"/>
      <c r="AG35" s="6"/>
      <c r="AH35" s="6"/>
      <c r="AI35" s="23"/>
      <c r="AJ35" s="6"/>
      <c r="AK35" s="6"/>
      <c r="AL35" s="6"/>
      <c r="AM35" s="6"/>
      <c r="AN35" s="6"/>
      <c r="AO35" s="23"/>
      <c r="AP35" s="6"/>
      <c r="AQ35" s="6"/>
      <c r="AR35" s="6"/>
      <c r="AS35" s="6"/>
      <c r="AT35" s="6"/>
      <c r="AU35" s="23"/>
      <c r="AV35" s="6"/>
      <c r="AW35" s="6"/>
      <c r="AX35" s="6"/>
    </row>
    <row r="36" spans="1:50" x14ac:dyDescent="0.25">
      <c r="A36" s="17">
        <v>38504</v>
      </c>
      <c r="B36" s="97">
        <v>84.4</v>
      </c>
      <c r="C36" s="19">
        <v>77.8</v>
      </c>
      <c r="D36" s="19">
        <v>96.1</v>
      </c>
      <c r="E36" s="19">
        <v>81.8</v>
      </c>
      <c r="F36" s="19">
        <v>78.7</v>
      </c>
      <c r="G36" s="19">
        <v>76.3</v>
      </c>
      <c r="H36" s="42"/>
      <c r="I36" s="42"/>
      <c r="J36" s="23"/>
      <c r="K36" s="44"/>
      <c r="L36" s="44"/>
      <c r="M36" s="44"/>
      <c r="N36" s="44"/>
      <c r="O36" s="44"/>
      <c r="P36" s="44"/>
      <c r="Q36" s="6"/>
      <c r="R36" s="23"/>
      <c r="S36" s="6"/>
      <c r="T36" s="6"/>
      <c r="U36" s="6"/>
      <c r="V36" s="6"/>
      <c r="W36" s="6"/>
      <c r="X36" s="6"/>
      <c r="Y36" s="6"/>
      <c r="Z36" s="23"/>
      <c r="AA36" s="6"/>
      <c r="AB36" s="6"/>
      <c r="AC36" s="6"/>
      <c r="AD36" s="6"/>
      <c r="AE36" s="6"/>
      <c r="AF36" s="6"/>
      <c r="AG36" s="6"/>
      <c r="AH36" s="6"/>
      <c r="AI36" s="23"/>
      <c r="AJ36" s="6"/>
      <c r="AK36" s="6"/>
      <c r="AL36" s="6"/>
      <c r="AM36" s="6"/>
      <c r="AN36" s="6"/>
      <c r="AO36" s="23"/>
      <c r="AP36" s="6"/>
      <c r="AQ36" s="6"/>
      <c r="AR36" s="6"/>
      <c r="AS36" s="6"/>
      <c r="AT36" s="6"/>
      <c r="AU36" s="23"/>
      <c r="AV36" s="6"/>
      <c r="AW36" s="6"/>
      <c r="AX36" s="6"/>
    </row>
    <row r="37" spans="1:50" x14ac:dyDescent="0.25">
      <c r="A37" s="17">
        <v>38596</v>
      </c>
      <c r="B37" s="97">
        <v>85.7</v>
      </c>
      <c r="C37" s="19">
        <v>79.599999999999994</v>
      </c>
      <c r="D37" s="19">
        <v>97.7</v>
      </c>
      <c r="E37" s="19">
        <v>82.5</v>
      </c>
      <c r="F37" s="19">
        <v>81.5</v>
      </c>
      <c r="G37" s="19">
        <v>77.8</v>
      </c>
      <c r="H37" s="42"/>
      <c r="I37" s="42"/>
      <c r="J37" s="23"/>
      <c r="K37" s="27"/>
      <c r="L37" s="27"/>
      <c r="M37" s="27"/>
      <c r="N37" s="27"/>
      <c r="O37" s="27"/>
      <c r="P37" s="27"/>
      <c r="Q37" s="6"/>
      <c r="R37" s="23"/>
      <c r="S37" s="27"/>
      <c r="T37" s="27"/>
      <c r="U37" s="27"/>
      <c r="V37" s="27"/>
      <c r="W37" s="27"/>
      <c r="X37" s="27"/>
      <c r="Y37" s="6"/>
      <c r="Z37" s="23"/>
      <c r="AA37" s="6"/>
      <c r="AB37" s="6"/>
      <c r="AC37" s="6"/>
      <c r="AD37" s="6"/>
      <c r="AE37" s="6"/>
      <c r="AF37" s="6"/>
      <c r="AG37" s="6"/>
      <c r="AH37" s="6"/>
      <c r="AI37" s="23"/>
      <c r="AJ37" s="6"/>
      <c r="AK37" s="6"/>
      <c r="AL37" s="6"/>
      <c r="AM37" s="6"/>
      <c r="AN37" s="6"/>
      <c r="AO37" s="23"/>
      <c r="AP37" s="6"/>
      <c r="AQ37" s="6"/>
      <c r="AR37" s="6"/>
      <c r="AS37" s="6"/>
      <c r="AT37" s="6"/>
      <c r="AU37" s="23"/>
      <c r="AV37" s="6"/>
      <c r="AW37" s="6"/>
      <c r="AX37" s="6"/>
    </row>
    <row r="38" spans="1:50" x14ac:dyDescent="0.25">
      <c r="A38" s="17">
        <v>38687</v>
      </c>
      <c r="B38" s="97">
        <v>86.5</v>
      </c>
      <c r="C38" s="19">
        <v>80.400000000000006</v>
      </c>
      <c r="D38" s="19">
        <v>98.6</v>
      </c>
      <c r="E38" s="19">
        <v>83</v>
      </c>
      <c r="F38" s="19">
        <v>83</v>
      </c>
      <c r="G38" s="19">
        <v>78.5</v>
      </c>
      <c r="H38" s="42"/>
      <c r="I38" s="42"/>
      <c r="J38" s="23"/>
      <c r="K38" s="27"/>
      <c r="L38" s="27"/>
      <c r="M38" s="27"/>
      <c r="N38" s="27"/>
      <c r="O38" s="27"/>
      <c r="P38" s="27"/>
      <c r="Q38" s="6"/>
      <c r="R38" s="23"/>
      <c r="S38" s="27"/>
      <c r="T38" s="27"/>
      <c r="U38" s="27"/>
      <c r="V38" s="27"/>
      <c r="W38" s="27"/>
      <c r="X38" s="27"/>
      <c r="Y38" s="6"/>
      <c r="Z38" s="23"/>
      <c r="AA38" s="6"/>
      <c r="AB38" s="6"/>
      <c r="AC38" s="6"/>
      <c r="AD38" s="6"/>
      <c r="AE38" s="6"/>
      <c r="AF38" s="6"/>
      <c r="AG38" s="6"/>
      <c r="AH38" s="6"/>
      <c r="AI38" s="23"/>
      <c r="AJ38" s="6"/>
      <c r="AK38" s="6"/>
      <c r="AL38" s="6"/>
      <c r="AM38" s="6"/>
      <c r="AN38" s="6"/>
      <c r="AO38" s="23"/>
      <c r="AP38" s="6"/>
      <c r="AQ38" s="6"/>
      <c r="AR38" s="6"/>
      <c r="AS38" s="6"/>
      <c r="AT38" s="6"/>
      <c r="AU38" s="23"/>
      <c r="AV38" s="6"/>
      <c r="AW38" s="6"/>
      <c r="AX38" s="6"/>
    </row>
    <row r="39" spans="1:50" x14ac:dyDescent="0.25">
      <c r="A39" s="17">
        <v>38777</v>
      </c>
      <c r="B39" s="97">
        <v>88.5</v>
      </c>
      <c r="C39" s="19">
        <v>81.599999999999994</v>
      </c>
      <c r="D39" s="19">
        <v>99.2</v>
      </c>
      <c r="E39" s="19">
        <v>82.5</v>
      </c>
      <c r="F39" s="19">
        <v>82.4</v>
      </c>
      <c r="G39" s="19">
        <v>79.900000000000006</v>
      </c>
      <c r="H39" s="42"/>
      <c r="I39" s="42"/>
      <c r="J39" s="23"/>
      <c r="K39" s="27"/>
      <c r="L39" s="27"/>
      <c r="M39" s="27"/>
      <c r="N39" s="27"/>
      <c r="O39" s="27"/>
      <c r="P39" s="27"/>
      <c r="Q39" s="6"/>
      <c r="R39" s="23"/>
      <c r="S39" s="27"/>
      <c r="T39" s="27"/>
      <c r="U39" s="27"/>
      <c r="V39" s="27"/>
      <c r="W39" s="27"/>
      <c r="X39" s="27"/>
      <c r="Y39" s="6"/>
      <c r="Z39" s="23"/>
      <c r="AA39" s="6"/>
      <c r="AB39" s="6"/>
      <c r="AC39" s="6"/>
      <c r="AD39" s="6"/>
      <c r="AE39" s="6"/>
      <c r="AF39" s="6"/>
      <c r="AG39" s="6"/>
      <c r="AH39" s="6"/>
      <c r="AI39" s="23"/>
      <c r="AJ39" s="6"/>
      <c r="AK39" s="6"/>
      <c r="AL39" s="6"/>
      <c r="AM39" s="6"/>
      <c r="AN39" s="6"/>
      <c r="AO39" s="23"/>
      <c r="AP39" s="6"/>
      <c r="AQ39" s="6"/>
      <c r="AR39" s="6"/>
      <c r="AS39" s="6"/>
      <c r="AT39" s="6"/>
      <c r="AU39" s="23"/>
      <c r="AV39" s="6"/>
      <c r="AW39" s="6"/>
      <c r="AX39" s="6"/>
    </row>
    <row r="40" spans="1:50" x14ac:dyDescent="0.25">
      <c r="A40" s="17">
        <v>38869</v>
      </c>
      <c r="B40" s="97">
        <v>89.8</v>
      </c>
      <c r="C40" s="19">
        <v>83.7</v>
      </c>
      <c r="D40" s="19">
        <v>98.9</v>
      </c>
      <c r="E40" s="19">
        <v>82.9</v>
      </c>
      <c r="F40" s="19">
        <v>83</v>
      </c>
      <c r="G40" s="19">
        <v>81.599999999999994</v>
      </c>
      <c r="H40" s="42"/>
      <c r="I40" s="42"/>
      <c r="J40" s="23"/>
      <c r="K40" s="27"/>
      <c r="L40" s="27"/>
      <c r="M40" s="27"/>
      <c r="N40" s="27"/>
      <c r="O40" s="27"/>
      <c r="P40" s="27"/>
      <c r="Q40" s="6"/>
      <c r="R40" s="23"/>
      <c r="S40" s="27"/>
      <c r="T40" s="27"/>
      <c r="U40" s="27"/>
      <c r="V40" s="27"/>
      <c r="W40" s="27"/>
      <c r="X40" s="27"/>
      <c r="Y40" s="6"/>
      <c r="Z40" s="23"/>
      <c r="AA40" s="6"/>
      <c r="AB40" s="6"/>
      <c r="AC40" s="6"/>
      <c r="AD40" s="6"/>
      <c r="AE40" s="6"/>
      <c r="AF40" s="6"/>
      <c r="AG40" s="6"/>
      <c r="AH40" s="6"/>
      <c r="AI40" s="23"/>
      <c r="AJ40" s="6"/>
      <c r="AK40" s="6"/>
      <c r="AL40" s="6"/>
      <c r="AM40" s="6"/>
      <c r="AN40" s="6"/>
      <c r="AO40" s="23"/>
      <c r="AP40" s="6"/>
      <c r="AQ40" s="6"/>
      <c r="AR40" s="6"/>
      <c r="AS40" s="6"/>
      <c r="AT40" s="6"/>
      <c r="AU40" s="23"/>
      <c r="AV40" s="6"/>
      <c r="AW40" s="6"/>
      <c r="AX40" s="6"/>
    </row>
    <row r="41" spans="1:50" x14ac:dyDescent="0.25">
      <c r="A41" s="17">
        <v>38961</v>
      </c>
      <c r="B41" s="97">
        <v>90.6</v>
      </c>
      <c r="C41" s="19">
        <v>84.8</v>
      </c>
      <c r="D41" s="19">
        <v>99.3</v>
      </c>
      <c r="E41" s="19">
        <v>85.9</v>
      </c>
      <c r="F41" s="19">
        <v>85.8</v>
      </c>
      <c r="G41" s="19">
        <v>82.6</v>
      </c>
      <c r="H41" s="42"/>
      <c r="I41" s="42"/>
      <c r="J41" s="23"/>
      <c r="K41" s="27"/>
      <c r="L41" s="27"/>
      <c r="M41" s="27"/>
      <c r="N41" s="27"/>
      <c r="O41" s="27"/>
      <c r="P41" s="27"/>
      <c r="Q41" s="6"/>
      <c r="R41" s="23"/>
      <c r="S41" s="27"/>
      <c r="T41" s="27"/>
      <c r="U41" s="27"/>
      <c r="V41" s="27"/>
      <c r="W41" s="27"/>
      <c r="X41" s="27"/>
      <c r="Y41" s="6"/>
      <c r="Z41" s="23"/>
      <c r="AA41" s="6"/>
      <c r="AB41" s="6"/>
      <c r="AC41" s="6"/>
      <c r="AD41" s="6"/>
      <c r="AE41" s="6"/>
      <c r="AF41" s="6"/>
      <c r="AG41" s="6"/>
      <c r="AH41" s="6"/>
      <c r="AI41" s="23"/>
      <c r="AJ41" s="6"/>
      <c r="AK41" s="6"/>
      <c r="AL41" s="6"/>
      <c r="AM41" s="6"/>
      <c r="AN41" s="6"/>
      <c r="AO41" s="23"/>
      <c r="AP41" s="6"/>
      <c r="AQ41" s="6"/>
      <c r="AR41" s="6"/>
      <c r="AS41" s="6"/>
      <c r="AT41" s="6"/>
      <c r="AU41" s="23"/>
      <c r="AV41" s="6"/>
      <c r="AW41" s="6"/>
      <c r="AX41" s="6"/>
    </row>
    <row r="42" spans="1:50" x14ac:dyDescent="0.25">
      <c r="A42" s="17">
        <v>39052</v>
      </c>
      <c r="B42" s="97">
        <v>91.4</v>
      </c>
      <c r="C42" s="19">
        <v>85.5</v>
      </c>
      <c r="D42" s="19">
        <v>97.6</v>
      </c>
      <c r="E42" s="19">
        <v>86.8</v>
      </c>
      <c r="F42" s="19">
        <v>86.2</v>
      </c>
      <c r="G42" s="19">
        <v>83.2</v>
      </c>
      <c r="H42" s="42"/>
      <c r="I42" s="42"/>
      <c r="J42" s="23"/>
      <c r="K42" s="27"/>
      <c r="L42" s="27"/>
      <c r="M42" s="27"/>
      <c r="N42" s="27"/>
      <c r="O42" s="27"/>
      <c r="P42" s="27"/>
      <c r="Q42" s="6"/>
      <c r="R42" s="23"/>
      <c r="S42" s="27"/>
      <c r="T42" s="27"/>
      <c r="U42" s="27"/>
      <c r="V42" s="27"/>
      <c r="W42" s="27"/>
      <c r="X42" s="27"/>
      <c r="Y42" s="6"/>
      <c r="Z42" s="23"/>
      <c r="AA42" s="6"/>
      <c r="AB42" s="6"/>
      <c r="AC42" s="6"/>
      <c r="AD42" s="6"/>
      <c r="AE42" s="6"/>
      <c r="AF42" s="6"/>
      <c r="AG42" s="6"/>
      <c r="AH42" s="6"/>
      <c r="AI42" s="23"/>
      <c r="AJ42" s="6"/>
      <c r="AK42" s="6"/>
      <c r="AL42" s="6"/>
      <c r="AM42" s="6"/>
      <c r="AN42" s="6"/>
      <c r="AO42" s="23"/>
      <c r="AP42" s="6"/>
      <c r="AQ42" s="6"/>
      <c r="AR42" s="6"/>
      <c r="AS42" s="6"/>
      <c r="AT42" s="6"/>
      <c r="AU42" s="23"/>
      <c r="AV42" s="6"/>
      <c r="AW42" s="6"/>
      <c r="AX42" s="6"/>
    </row>
    <row r="43" spans="1:50" x14ac:dyDescent="0.25">
      <c r="A43" s="17">
        <v>39142</v>
      </c>
      <c r="B43" s="97">
        <v>91.9</v>
      </c>
      <c r="C43" s="19">
        <v>86</v>
      </c>
      <c r="D43" s="19">
        <v>97.7</v>
      </c>
      <c r="E43" s="19">
        <v>87.8</v>
      </c>
      <c r="F43" s="19">
        <v>86.6</v>
      </c>
      <c r="G43" s="19">
        <v>84.1</v>
      </c>
      <c r="H43" s="42"/>
      <c r="I43" s="42"/>
      <c r="J43" s="1"/>
      <c r="K43" s="27"/>
      <c r="L43" s="27"/>
      <c r="M43" s="27"/>
      <c r="N43" s="27"/>
      <c r="O43" s="27"/>
      <c r="P43" s="27"/>
      <c r="R43" s="23"/>
      <c r="S43" s="27"/>
      <c r="T43" s="27"/>
      <c r="U43" s="27"/>
      <c r="V43" s="27"/>
      <c r="W43" s="27"/>
      <c r="X43" s="27"/>
    </row>
    <row r="44" spans="1:50" x14ac:dyDescent="0.25">
      <c r="A44" s="17">
        <v>39234</v>
      </c>
      <c r="B44" s="97">
        <v>93.4</v>
      </c>
      <c r="C44" s="19">
        <v>87.4</v>
      </c>
      <c r="D44" s="19">
        <v>98</v>
      </c>
      <c r="E44" s="19">
        <v>87.8</v>
      </c>
      <c r="F44" s="19">
        <v>86.5</v>
      </c>
      <c r="G44" s="19">
        <v>84.4</v>
      </c>
      <c r="H44" s="42"/>
      <c r="I44" s="42"/>
      <c r="J44" s="1"/>
      <c r="K44" s="27"/>
      <c r="L44" s="27"/>
      <c r="M44" s="27"/>
      <c r="N44" s="27"/>
      <c r="O44" s="27"/>
      <c r="P44" s="27"/>
      <c r="R44" s="23"/>
      <c r="S44" s="27"/>
      <c r="T44" s="27"/>
      <c r="U44" s="27"/>
      <c r="V44" s="27"/>
      <c r="W44" s="27"/>
      <c r="X44" s="27"/>
    </row>
    <row r="45" spans="1:50" x14ac:dyDescent="0.25">
      <c r="A45" s="17">
        <v>39326</v>
      </c>
      <c r="B45" s="97">
        <v>94.5</v>
      </c>
      <c r="C45" s="19">
        <v>88.6</v>
      </c>
      <c r="D45" s="19">
        <v>98</v>
      </c>
      <c r="E45" s="19">
        <v>88.8</v>
      </c>
      <c r="F45" s="19">
        <v>90</v>
      </c>
      <c r="G45" s="19">
        <v>84.6</v>
      </c>
      <c r="H45" s="42"/>
      <c r="I45" s="42"/>
      <c r="J45" s="1"/>
      <c r="K45" s="54"/>
      <c r="L45" s="54"/>
      <c r="M45" s="54"/>
      <c r="N45" s="54"/>
      <c r="O45" s="54"/>
      <c r="P45" s="54"/>
      <c r="S45" s="27"/>
      <c r="T45" s="27"/>
      <c r="U45" s="27"/>
      <c r="V45" s="27"/>
      <c r="W45" s="27"/>
      <c r="X45" s="27"/>
    </row>
    <row r="46" spans="1:50" x14ac:dyDescent="0.25">
      <c r="A46" s="17">
        <v>39417</v>
      </c>
      <c r="B46" s="97">
        <v>95.3</v>
      </c>
      <c r="C46" s="19">
        <v>89.6</v>
      </c>
      <c r="D46" s="19">
        <v>97.3</v>
      </c>
      <c r="E46" s="19">
        <v>89.3</v>
      </c>
      <c r="F46" s="19">
        <v>89.7</v>
      </c>
      <c r="G46" s="19">
        <v>85.1</v>
      </c>
      <c r="H46" s="42"/>
      <c r="I46" s="42"/>
      <c r="J46" s="1"/>
      <c r="K46" s="54"/>
      <c r="L46" s="54"/>
      <c r="M46" s="54"/>
      <c r="N46" s="54"/>
      <c r="O46" s="54"/>
      <c r="P46" s="52"/>
      <c r="Q46" s="25"/>
      <c r="R46" s="25"/>
      <c r="S46" s="6"/>
      <c r="T46" s="6"/>
      <c r="U46" s="6"/>
      <c r="V46" s="6"/>
      <c r="W46" s="6"/>
      <c r="X46" s="6"/>
    </row>
    <row r="47" spans="1:50" x14ac:dyDescent="0.25">
      <c r="A47" s="17">
        <v>39508</v>
      </c>
      <c r="B47" s="97">
        <v>96.2</v>
      </c>
      <c r="C47" s="19">
        <v>91.2</v>
      </c>
      <c r="D47" s="19">
        <v>97.4</v>
      </c>
      <c r="E47" s="19">
        <v>91.3</v>
      </c>
      <c r="F47" s="19">
        <v>89.4</v>
      </c>
      <c r="G47" s="19">
        <v>87.3</v>
      </c>
      <c r="H47" s="42"/>
      <c r="I47" s="42"/>
      <c r="J47" s="1"/>
      <c r="K47" s="54"/>
      <c r="L47" s="54"/>
      <c r="M47" s="54"/>
      <c r="N47" s="54"/>
      <c r="O47" s="54"/>
      <c r="P47" s="52"/>
      <c r="Q47" s="25"/>
      <c r="R47" s="25"/>
      <c r="S47" s="6"/>
      <c r="T47" s="6"/>
      <c r="U47" s="6"/>
      <c r="V47" s="6"/>
      <c r="W47" s="6"/>
      <c r="X47" s="6"/>
    </row>
    <row r="48" spans="1:50" x14ac:dyDescent="0.25">
      <c r="A48" s="17">
        <v>39600</v>
      </c>
      <c r="B48" s="97">
        <v>96.7</v>
      </c>
      <c r="C48" s="19">
        <v>93.4</v>
      </c>
      <c r="D48" s="19">
        <v>97.4</v>
      </c>
      <c r="E48" s="19">
        <v>91.6</v>
      </c>
      <c r="F48" s="19">
        <v>88.9</v>
      </c>
      <c r="G48" s="19">
        <v>87.5</v>
      </c>
      <c r="H48" s="42"/>
      <c r="I48" s="42"/>
      <c r="J48" s="1"/>
      <c r="K48" s="54"/>
      <c r="L48" s="54"/>
      <c r="M48" s="54"/>
      <c r="N48" s="54"/>
      <c r="O48" s="54"/>
      <c r="P48" s="52"/>
      <c r="Q48" s="25"/>
      <c r="R48" s="25"/>
      <c r="S48" s="6"/>
      <c r="T48" s="6"/>
      <c r="U48" s="6"/>
      <c r="V48" s="6"/>
      <c r="W48" s="6"/>
      <c r="X48" s="6"/>
    </row>
    <row r="49" spans="1:22" x14ac:dyDescent="0.25">
      <c r="A49" s="17">
        <v>39692</v>
      </c>
      <c r="B49" s="97">
        <v>98.1</v>
      </c>
      <c r="C49" s="19">
        <v>96.2</v>
      </c>
      <c r="D49" s="19">
        <v>99</v>
      </c>
      <c r="E49" s="19">
        <v>92.8</v>
      </c>
      <c r="F49" s="19">
        <v>92.4</v>
      </c>
      <c r="G49" s="19">
        <v>88</v>
      </c>
      <c r="H49" s="42"/>
      <c r="I49" s="42"/>
      <c r="J49" s="1"/>
      <c r="K49" s="54"/>
      <c r="L49" s="54"/>
      <c r="M49" s="54"/>
      <c r="N49" s="54"/>
      <c r="O49" s="54"/>
      <c r="P49" s="52"/>
      <c r="Q49" s="25"/>
      <c r="R49" s="25"/>
      <c r="S49" s="25"/>
      <c r="T49" s="25"/>
      <c r="U49" s="25"/>
      <c r="V49" s="1"/>
    </row>
    <row r="50" spans="1:22" x14ac:dyDescent="0.25">
      <c r="A50" s="17">
        <v>39783</v>
      </c>
      <c r="B50" s="97">
        <v>99.9</v>
      </c>
      <c r="C50" s="19">
        <v>96.2</v>
      </c>
      <c r="D50" s="19">
        <v>97.5</v>
      </c>
      <c r="E50" s="19">
        <v>93.3</v>
      </c>
      <c r="F50" s="19">
        <v>93.6</v>
      </c>
      <c r="G50" s="19">
        <v>87.8</v>
      </c>
      <c r="H50" s="42"/>
      <c r="I50" s="42"/>
      <c r="J50" s="1"/>
      <c r="K50" s="54"/>
      <c r="L50" s="54"/>
      <c r="M50" s="54"/>
      <c r="N50" s="54"/>
      <c r="O50" s="54"/>
      <c r="P50" s="52"/>
      <c r="Q50" s="25"/>
      <c r="R50" s="25"/>
      <c r="S50" s="25"/>
      <c r="T50" s="25"/>
      <c r="U50" s="25"/>
      <c r="V50" s="1"/>
    </row>
    <row r="51" spans="1:22" x14ac:dyDescent="0.25">
      <c r="A51" s="17">
        <v>39873</v>
      </c>
      <c r="B51" s="97">
        <v>100.8</v>
      </c>
      <c r="C51" s="19">
        <v>94</v>
      </c>
      <c r="D51" s="19">
        <v>97.8</v>
      </c>
      <c r="E51" s="19">
        <v>93.8</v>
      </c>
      <c r="F51" s="19">
        <v>93.9</v>
      </c>
      <c r="G51" s="19">
        <v>91.7</v>
      </c>
      <c r="H51" s="42"/>
      <c r="I51" s="42"/>
      <c r="J51" s="1"/>
      <c r="K51" s="54"/>
      <c r="L51" s="54"/>
      <c r="M51" s="54"/>
      <c r="N51" s="54"/>
      <c r="O51" s="54"/>
      <c r="P51" s="52"/>
      <c r="Q51" s="25"/>
      <c r="R51" s="25"/>
      <c r="S51" s="25"/>
      <c r="T51" s="25"/>
      <c r="U51" s="25"/>
      <c r="V51" s="1"/>
    </row>
    <row r="52" spans="1:22" x14ac:dyDescent="0.25">
      <c r="A52" s="17">
        <v>39965</v>
      </c>
      <c r="B52" s="97">
        <v>101.2</v>
      </c>
      <c r="C52" s="19">
        <v>93</v>
      </c>
      <c r="D52" s="19">
        <v>97.2</v>
      </c>
      <c r="E52" s="19">
        <v>94.1</v>
      </c>
      <c r="F52" s="19">
        <v>93.7</v>
      </c>
      <c r="G52" s="19">
        <v>91.7</v>
      </c>
      <c r="H52" s="42"/>
      <c r="I52" s="42"/>
      <c r="J52" s="1"/>
      <c r="K52" s="54"/>
      <c r="L52" s="54"/>
      <c r="M52" s="54"/>
      <c r="N52" s="54"/>
      <c r="O52" s="54"/>
      <c r="P52" s="52"/>
      <c r="Q52" s="25"/>
      <c r="R52" s="25"/>
      <c r="S52" s="25"/>
      <c r="T52" s="25"/>
      <c r="U52" s="25"/>
      <c r="V52" s="1"/>
    </row>
    <row r="53" spans="1:22" x14ac:dyDescent="0.25">
      <c r="A53" s="17">
        <v>40057</v>
      </c>
      <c r="B53" s="97">
        <v>102.4</v>
      </c>
      <c r="C53" s="19">
        <v>92.5</v>
      </c>
      <c r="D53" s="19">
        <v>97</v>
      </c>
      <c r="E53" s="19">
        <v>95.3</v>
      </c>
      <c r="F53" s="19">
        <v>93.6</v>
      </c>
      <c r="G53" s="19">
        <v>91.8</v>
      </c>
      <c r="H53" s="42"/>
      <c r="I53" s="42"/>
      <c r="J53" s="1"/>
      <c r="K53" s="54"/>
      <c r="L53" s="54"/>
      <c r="M53" s="54"/>
      <c r="N53" s="54"/>
      <c r="O53" s="54"/>
      <c r="P53" s="52"/>
      <c r="Q53" s="25"/>
      <c r="R53" s="25"/>
      <c r="S53" s="25"/>
      <c r="T53" s="25"/>
      <c r="U53" s="25"/>
      <c r="V53" s="1"/>
    </row>
    <row r="54" spans="1:22" x14ac:dyDescent="0.25">
      <c r="A54" s="17">
        <v>40148</v>
      </c>
      <c r="B54" s="97">
        <v>103.6</v>
      </c>
      <c r="C54" s="19">
        <v>92</v>
      </c>
      <c r="D54" s="19">
        <v>95.7</v>
      </c>
      <c r="E54" s="19">
        <v>95.6</v>
      </c>
      <c r="F54" s="19">
        <v>94.2</v>
      </c>
      <c r="G54" s="19">
        <v>92</v>
      </c>
      <c r="H54" s="42"/>
      <c r="I54" s="42"/>
      <c r="J54" s="1"/>
      <c r="K54" s="54"/>
      <c r="L54" s="54"/>
      <c r="M54" s="54"/>
      <c r="N54" s="54"/>
      <c r="O54" s="54"/>
      <c r="P54" s="54"/>
    </row>
    <row r="55" spans="1:22" x14ac:dyDescent="0.25">
      <c r="A55" s="17">
        <v>40238</v>
      </c>
      <c r="B55" s="97">
        <v>105.4</v>
      </c>
      <c r="C55" s="19">
        <v>93.3</v>
      </c>
      <c r="D55" s="19">
        <v>96.6</v>
      </c>
      <c r="E55" s="19">
        <v>94.9</v>
      </c>
      <c r="F55" s="19">
        <v>94.1</v>
      </c>
      <c r="G55" s="19">
        <v>94.8</v>
      </c>
      <c r="H55" s="42"/>
      <c r="I55" s="42"/>
      <c r="J55" s="1"/>
      <c r="K55" s="54"/>
      <c r="L55" s="54"/>
      <c r="M55" s="54"/>
      <c r="N55" s="54"/>
      <c r="O55" s="54"/>
      <c r="P55" s="54"/>
    </row>
    <row r="56" spans="1:22" x14ac:dyDescent="0.25">
      <c r="A56" s="17">
        <v>40330</v>
      </c>
      <c r="B56" s="97">
        <v>106</v>
      </c>
      <c r="C56" s="19">
        <v>94</v>
      </c>
      <c r="D56" s="19">
        <v>99.6</v>
      </c>
      <c r="E56" s="19">
        <v>95.3</v>
      </c>
      <c r="F56" s="19">
        <v>94.6</v>
      </c>
      <c r="G56" s="19">
        <v>95.1</v>
      </c>
      <c r="H56" s="42"/>
      <c r="I56" s="42"/>
      <c r="J56" s="1"/>
      <c r="K56" s="54"/>
      <c r="L56" s="54"/>
      <c r="M56" s="54"/>
      <c r="N56" s="54"/>
      <c r="O56" s="54"/>
      <c r="P56" s="54"/>
    </row>
    <row r="57" spans="1:22" x14ac:dyDescent="0.25">
      <c r="A57" s="17">
        <v>40422</v>
      </c>
      <c r="B57" s="97">
        <v>107</v>
      </c>
      <c r="C57" s="19">
        <v>95</v>
      </c>
      <c r="D57" s="19">
        <v>98.5</v>
      </c>
      <c r="E57" s="19">
        <v>95.6</v>
      </c>
      <c r="F57" s="19">
        <v>96</v>
      </c>
      <c r="G57" s="19">
        <v>96</v>
      </c>
      <c r="H57" s="42"/>
      <c r="I57" s="42"/>
      <c r="J57" s="1"/>
      <c r="K57" s="54"/>
      <c r="L57" s="54"/>
      <c r="M57" s="54"/>
      <c r="N57" s="54"/>
      <c r="O57" s="54"/>
      <c r="P57" s="54"/>
    </row>
    <row r="58" spans="1:22" x14ac:dyDescent="0.25">
      <c r="A58" s="17">
        <v>40513</v>
      </c>
      <c r="B58" s="97">
        <v>108.6</v>
      </c>
      <c r="C58" s="19">
        <v>95.5</v>
      </c>
      <c r="D58" s="19">
        <v>98.3</v>
      </c>
      <c r="E58" s="19">
        <v>96.3</v>
      </c>
      <c r="F58" s="19">
        <v>97</v>
      </c>
      <c r="G58" s="19">
        <v>96</v>
      </c>
      <c r="H58" s="42"/>
      <c r="I58" s="42"/>
      <c r="J58" s="1"/>
      <c r="K58" s="54"/>
      <c r="L58" s="54"/>
      <c r="M58" s="54"/>
      <c r="N58" s="54"/>
      <c r="O58" s="54"/>
      <c r="P58" s="54"/>
    </row>
    <row r="59" spans="1:22" x14ac:dyDescent="0.25">
      <c r="A59" s="17">
        <v>40603</v>
      </c>
      <c r="B59" s="97">
        <v>109.3</v>
      </c>
      <c r="C59" s="19">
        <v>97.6</v>
      </c>
      <c r="D59" s="19">
        <v>98.6</v>
      </c>
      <c r="E59" s="19">
        <v>96.5</v>
      </c>
      <c r="F59" s="19">
        <v>97.2</v>
      </c>
      <c r="G59" s="19">
        <v>98.5</v>
      </c>
      <c r="H59" s="42"/>
      <c r="I59" s="42"/>
      <c r="J59" s="1"/>
      <c r="K59" s="54"/>
      <c r="L59" s="54"/>
      <c r="M59" s="54"/>
      <c r="N59" s="54"/>
      <c r="O59" s="54"/>
      <c r="P59" s="54"/>
    </row>
    <row r="60" spans="1:22" x14ac:dyDescent="0.25">
      <c r="A60" s="17">
        <v>40695</v>
      </c>
      <c r="B60" s="97">
        <v>109.9</v>
      </c>
      <c r="C60" s="19">
        <v>99.5</v>
      </c>
      <c r="D60" s="19">
        <v>99.3</v>
      </c>
      <c r="E60" s="19">
        <v>97</v>
      </c>
      <c r="F60" s="19">
        <v>97.1</v>
      </c>
      <c r="G60" s="19">
        <v>97.5</v>
      </c>
      <c r="H60" s="42"/>
      <c r="I60" s="42"/>
      <c r="J60" s="1"/>
      <c r="K60" s="54"/>
      <c r="L60" s="54"/>
      <c r="M60" s="54"/>
      <c r="N60" s="54"/>
      <c r="O60" s="54"/>
      <c r="P60" s="54"/>
    </row>
    <row r="61" spans="1:22" x14ac:dyDescent="0.25">
      <c r="A61" s="17">
        <v>40787</v>
      </c>
      <c r="B61" s="97">
        <v>110.9</v>
      </c>
      <c r="C61" s="19">
        <v>99.6</v>
      </c>
      <c r="D61" s="19">
        <v>100.1</v>
      </c>
      <c r="E61" s="19">
        <v>99.6</v>
      </c>
      <c r="F61" s="19">
        <v>99.8</v>
      </c>
      <c r="G61" s="19">
        <v>98.4</v>
      </c>
      <c r="H61" s="42"/>
      <c r="I61" s="42"/>
      <c r="J61" s="1"/>
      <c r="K61" s="54"/>
      <c r="L61" s="54"/>
      <c r="M61" s="54"/>
      <c r="N61" s="54"/>
      <c r="O61" s="54"/>
      <c r="P61" s="54"/>
    </row>
    <row r="62" spans="1:22" x14ac:dyDescent="0.25">
      <c r="A62" s="17">
        <v>40878</v>
      </c>
      <c r="B62" s="97">
        <v>112.1</v>
      </c>
      <c r="C62" s="19">
        <v>99.7</v>
      </c>
      <c r="D62" s="19">
        <v>99.8</v>
      </c>
      <c r="E62" s="19">
        <v>99.8</v>
      </c>
      <c r="F62" s="19">
        <v>100</v>
      </c>
      <c r="G62" s="19">
        <v>98.8</v>
      </c>
      <c r="H62" s="42"/>
      <c r="I62" s="42"/>
      <c r="J62" s="1"/>
      <c r="K62" s="54"/>
      <c r="L62" s="54"/>
      <c r="M62" s="54"/>
      <c r="N62" s="54"/>
      <c r="O62" s="54"/>
      <c r="P62" s="54"/>
    </row>
    <row r="63" spans="1:22" x14ac:dyDescent="0.25">
      <c r="A63" s="17">
        <v>40969</v>
      </c>
      <c r="B63" s="97">
        <v>113</v>
      </c>
      <c r="C63" s="19">
        <v>100.1</v>
      </c>
      <c r="D63" s="19">
        <v>100</v>
      </c>
      <c r="E63" s="19">
        <v>100.3</v>
      </c>
      <c r="F63" s="19">
        <v>100.3</v>
      </c>
      <c r="G63" s="19">
        <v>100.8</v>
      </c>
      <c r="H63" s="42"/>
      <c r="I63" s="42"/>
      <c r="J63" s="1"/>
      <c r="K63" s="54"/>
      <c r="L63" s="54"/>
      <c r="M63" s="54"/>
      <c r="N63" s="54"/>
      <c r="O63" s="54"/>
      <c r="P63" s="54"/>
    </row>
    <row r="64" spans="1:22" x14ac:dyDescent="0.25">
      <c r="A64" s="17">
        <v>41061</v>
      </c>
      <c r="B64" s="97">
        <v>114</v>
      </c>
      <c r="C64" s="19">
        <v>100.6</v>
      </c>
      <c r="D64" s="19">
        <v>100</v>
      </c>
      <c r="E64" s="19">
        <v>100.3</v>
      </c>
      <c r="F64" s="19">
        <v>99.9</v>
      </c>
      <c r="G64" s="19">
        <v>102</v>
      </c>
      <c r="H64" s="42"/>
      <c r="I64" s="42"/>
      <c r="J64" s="1"/>
      <c r="K64" s="54"/>
      <c r="L64" s="54"/>
      <c r="M64" s="54"/>
      <c r="N64" s="54"/>
      <c r="O64" s="54"/>
      <c r="P64" s="54"/>
    </row>
    <row r="65" spans="1:16" x14ac:dyDescent="0.25">
      <c r="A65" s="17">
        <v>41153</v>
      </c>
      <c r="B65" s="97">
        <v>115.8</v>
      </c>
      <c r="C65" s="19">
        <v>101.2</v>
      </c>
      <c r="D65" s="19">
        <v>100.1</v>
      </c>
      <c r="E65" s="19">
        <v>100.4</v>
      </c>
      <c r="F65" s="19">
        <v>103.3</v>
      </c>
      <c r="G65" s="19">
        <v>103.6</v>
      </c>
      <c r="H65" s="42"/>
      <c r="I65" s="42"/>
      <c r="J65" s="1"/>
      <c r="K65" s="54"/>
      <c r="L65" s="54"/>
      <c r="M65" s="54"/>
      <c r="N65" s="54"/>
      <c r="O65" s="54"/>
      <c r="P65" s="54"/>
    </row>
    <row r="66" spans="1:16" x14ac:dyDescent="0.25">
      <c r="A66" s="17">
        <v>41244</v>
      </c>
      <c r="B66" s="97">
        <v>116.8</v>
      </c>
      <c r="C66" s="19">
        <v>101.8</v>
      </c>
      <c r="D66" s="19">
        <v>99.6</v>
      </c>
      <c r="E66" s="19">
        <v>101</v>
      </c>
      <c r="F66" s="19">
        <v>104.4</v>
      </c>
      <c r="G66" s="19">
        <v>103.6</v>
      </c>
      <c r="H66" s="42"/>
      <c r="I66" s="42"/>
      <c r="J66" s="1"/>
      <c r="K66" s="54"/>
      <c r="L66" s="54"/>
      <c r="M66" s="54"/>
      <c r="N66" s="54"/>
      <c r="O66" s="54"/>
      <c r="P66" s="54"/>
    </row>
    <row r="67" spans="1:16" x14ac:dyDescent="0.25">
      <c r="A67" s="17">
        <v>41334</v>
      </c>
      <c r="B67" s="97">
        <v>118</v>
      </c>
      <c r="C67" s="19">
        <v>101.8</v>
      </c>
      <c r="D67" s="19">
        <v>102.5</v>
      </c>
      <c r="E67" s="19">
        <v>101</v>
      </c>
      <c r="F67" s="19">
        <v>104.3</v>
      </c>
      <c r="G67" s="19">
        <v>105.8</v>
      </c>
      <c r="H67" s="42"/>
      <c r="I67" s="42"/>
      <c r="J67" s="1"/>
      <c r="K67" s="54"/>
      <c r="L67" s="54"/>
      <c r="M67" s="54"/>
      <c r="N67" s="54"/>
      <c r="O67" s="54"/>
      <c r="P67" s="54"/>
    </row>
    <row r="68" spans="1:16" x14ac:dyDescent="0.25">
      <c r="A68" s="17">
        <v>41426</v>
      </c>
      <c r="B68" s="97">
        <v>118.4</v>
      </c>
      <c r="C68" s="19">
        <v>101.8</v>
      </c>
      <c r="D68" s="19">
        <v>104.1</v>
      </c>
      <c r="E68" s="19">
        <v>101.2</v>
      </c>
      <c r="F68" s="19">
        <v>104.9</v>
      </c>
      <c r="G68" s="19">
        <v>105.9</v>
      </c>
      <c r="H68" s="42"/>
      <c r="I68" s="42"/>
      <c r="J68" s="1"/>
      <c r="K68" s="54"/>
      <c r="L68" s="54"/>
      <c r="M68" s="54"/>
      <c r="N68" s="54"/>
      <c r="O68" s="54"/>
      <c r="P68" s="54"/>
    </row>
    <row r="69" spans="1:16" x14ac:dyDescent="0.25">
      <c r="A69" s="17">
        <v>41518</v>
      </c>
      <c r="B69" s="97">
        <v>119.8</v>
      </c>
      <c r="C69" s="19">
        <v>102.9</v>
      </c>
      <c r="D69" s="19">
        <v>103.5</v>
      </c>
      <c r="E69" s="19">
        <v>101.5</v>
      </c>
      <c r="F69" s="19">
        <v>106.8</v>
      </c>
      <c r="G69" s="19">
        <v>106.4</v>
      </c>
      <c r="H69" s="42"/>
      <c r="I69" s="42"/>
      <c r="J69" s="1"/>
      <c r="K69" s="54"/>
      <c r="L69" s="54"/>
      <c r="M69" s="54"/>
      <c r="N69" s="54"/>
      <c r="O69" s="54"/>
      <c r="P69" s="54"/>
    </row>
    <row r="70" spans="1:16" x14ac:dyDescent="0.25">
      <c r="A70" s="17">
        <v>41609</v>
      </c>
      <c r="B70" s="97">
        <v>120.7</v>
      </c>
      <c r="C70" s="19">
        <v>103.3</v>
      </c>
      <c r="D70" s="19">
        <v>103.6</v>
      </c>
      <c r="E70" s="19">
        <v>101.4</v>
      </c>
      <c r="F70" s="19">
        <v>107.9</v>
      </c>
      <c r="G70" s="19">
        <v>106.3</v>
      </c>
      <c r="H70" s="42"/>
      <c r="I70" s="42"/>
      <c r="J70" s="1"/>
      <c r="K70" s="54"/>
      <c r="L70" s="54"/>
      <c r="M70" s="54"/>
      <c r="N70" s="54"/>
      <c r="O70" s="54"/>
      <c r="P70" s="54"/>
    </row>
    <row r="71" spans="1:16" x14ac:dyDescent="0.25">
      <c r="A71" s="13"/>
      <c r="H71" s="42"/>
      <c r="I71" s="42"/>
      <c r="J71" s="1"/>
      <c r="K71" s="54"/>
      <c r="L71" s="54"/>
      <c r="M71" s="54"/>
      <c r="N71" s="54"/>
      <c r="O71" s="54"/>
      <c r="P71" s="54"/>
    </row>
    <row r="72" spans="1:16" x14ac:dyDescent="0.25">
      <c r="A72" s="17"/>
      <c r="I72" s="19"/>
      <c r="J72" s="1"/>
      <c r="K72" s="54"/>
      <c r="L72" s="54"/>
      <c r="M72" s="54"/>
      <c r="N72" s="54"/>
      <c r="O72" s="54"/>
      <c r="P72" s="54"/>
    </row>
    <row r="73" spans="1:16" x14ac:dyDescent="0.25">
      <c r="I73" s="19"/>
      <c r="J73" s="1"/>
      <c r="K73" s="54"/>
      <c r="L73" s="54"/>
      <c r="M73" s="54"/>
      <c r="N73" s="54"/>
      <c r="O73" s="54"/>
      <c r="P73" s="54"/>
    </row>
  </sheetData>
  <phoneticPr fontId="0" type="noConversion"/>
  <pageMargins left="0.7" right="0.7" top="0.75" bottom="0.75" header="0.3" footer="0.3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1</vt:i4>
      </vt:variant>
    </vt:vector>
  </HeadingPairs>
  <TitlesOfParts>
    <vt:vector size="7" baseType="lpstr">
      <vt:lpstr>ABSData_Documentation</vt:lpstr>
      <vt:lpstr>RealCapitalStock</vt:lpstr>
      <vt:lpstr>OpexPriceIndex</vt:lpstr>
      <vt:lpstr>OpexPriceIndex_AWOTE</vt:lpstr>
      <vt:lpstr>OpexPriceIndex WPI&amp;CPI</vt:lpstr>
      <vt:lpstr>Non-LabourPriceIndex</vt:lpstr>
      <vt:lpstr>Ch Price Indexes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2014-11-26T01:49:29Z</dcterms:created>
  <dcterms:modified xsi:type="dcterms:W3CDTF">2014-11-26T01:49:34Z</dcterms:modified>
</cp:coreProperties>
</file>